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Delphi 10\LigaV60\"/>
    </mc:Choice>
  </mc:AlternateContent>
  <xr:revisionPtr revIDLastSave="0" documentId="13_ncr:1_{5106829E-3EB9-4F1B-8671-649EB7612988}" xr6:coauthVersionLast="46" xr6:coauthVersionMax="46" xr10:uidLastSave="{00000000-0000-0000-0000-000000000000}"/>
  <bookViews>
    <workbookView xWindow="-120" yWindow="-120" windowWidth="29040" windowHeight="17640" tabRatio="574" activeTab="1" xr2:uid="{B5D62083-8B00-4307-935B-864944963F7D}"/>
  </bookViews>
  <sheets>
    <sheet name="data" sheetId="8" r:id="rId1"/>
    <sheet name="natjecanje" sheetId="1" r:id="rId2"/>
    <sheet name="registar-natjecatelji" sheetId="3" r:id="rId3"/>
    <sheet name="registar-klubovi" sheetId="4" r:id="rId4"/>
    <sheet name="registar_države" sheetId="14" r:id="rId5"/>
    <sheet name="registar kategorije" sheetId="7" r:id="rId6"/>
    <sheet name="staze" sheetId="5" r:id="rId7"/>
    <sheet name="uparivanje" sheetId="12" r:id="rId8"/>
    <sheet name="status_rezultat" sheetId="13" r:id="rId9"/>
  </sheets>
  <definedNames>
    <definedName name="datum_natjecanja">data!$C$4</definedName>
    <definedName name="dnevnik_id">data!$C$15</definedName>
    <definedName name="drzava_id">registar_države!$B$10:$B$109</definedName>
    <definedName name="drzava_oznaka">registar_države!$D$10:$D$109</definedName>
    <definedName name="grana_id">data!$C$9</definedName>
    <definedName name="imePrezime">'registar-natjecatelji'!$L$10:$L$1209</definedName>
    <definedName name="imePrezime_id">'registar-natjecatelji'!$B$10:$B$1209</definedName>
    <definedName name="imePrezime_klub">'registar-natjecatelji'!$J$10:$J$1209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data!$C$19</definedName>
    <definedName name="max_minuta">data!$C$27</definedName>
    <definedName name="max_osoba_id">data!$C$17</definedName>
    <definedName name="max_rezultat_id">data!$C$25</definedName>
    <definedName name="max_staza_id">data!$C$21</definedName>
    <definedName name="max_stazakategorija_id">data!$C$23</definedName>
    <definedName name="registar">'registar-natjecatelji'!$H$10:$H$1209</definedName>
    <definedName name="registarNatjecatelji">'registar-natjecatelji'!$B$10:$F$1209</definedName>
    <definedName name="statusRezultat_id">status_rezultat!$B$10:$B$39</definedName>
    <definedName name="statusRezultat_oevent">status_rezultat!$E$10:$E$39</definedName>
    <definedName name="staza_alias">staze!$C$8:$C$57</definedName>
    <definedName name="staza_id">staze!$E$8:$E$57</definedName>
    <definedName name="staza_naziv">staze!$F$8:$F$57</definedName>
    <definedName name="staza_trka">staze!$B$8:$B$57</definedName>
    <definedName name="trka_id">data!$C$13</definedName>
    <definedName name="uparivanje_id">uparivanje!$B$10:$B$39</definedName>
    <definedName name="uparivanje_oznaka">uparivanje!$C$10:$C$39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Q17" i="1" l="1"/>
  <c r="BO17" i="1"/>
  <c r="BP17" i="1" s="1"/>
  <c r="BN17" i="1"/>
  <c r="BQ16" i="1"/>
  <c r="BP16" i="1"/>
  <c r="BO16" i="1"/>
  <c r="BN16" i="1"/>
  <c r="BQ15" i="1"/>
  <c r="BO15" i="1"/>
  <c r="BP15" i="1" s="1"/>
  <c r="BN15" i="1"/>
  <c r="BQ14" i="1"/>
  <c r="BO14" i="1"/>
  <c r="BP14" i="1" s="1"/>
  <c r="DC14" i="1" s="1"/>
  <c r="BN14" i="1"/>
  <c r="BQ13" i="1"/>
  <c r="BO13" i="1"/>
  <c r="BP13" i="1" s="1"/>
  <c r="BN13" i="1"/>
  <c r="BQ12" i="1"/>
  <c r="BP12" i="1"/>
  <c r="BO12" i="1"/>
  <c r="BN12" i="1"/>
  <c r="BJ25" i="1"/>
  <c r="BK25" i="1" s="1" a="1"/>
  <c r="BK25" i="1" s="1"/>
  <c r="BI25" i="1"/>
  <c r="BH25" i="1"/>
  <c r="BE25" i="1"/>
  <c r="BC25" i="1"/>
  <c r="BD25" i="1" s="1"/>
  <c r="BB25" i="1"/>
  <c r="BA25" i="1"/>
  <c r="BJ24" i="1"/>
  <c r="BK24" i="1" s="1" a="1"/>
  <c r="BK24" i="1" s="1"/>
  <c r="BI24" i="1"/>
  <c r="BH24" i="1"/>
  <c r="BE24" i="1"/>
  <c r="BC24" i="1"/>
  <c r="BD24" i="1" s="1"/>
  <c r="BB24" i="1"/>
  <c r="BA24" i="1"/>
  <c r="BI23" i="1"/>
  <c r="BJ23" i="1" s="1"/>
  <c r="BK23" i="1" s="1" a="1"/>
  <c r="BK23" i="1" s="1"/>
  <c r="BH23" i="1"/>
  <c r="BE23" i="1"/>
  <c r="BC23" i="1"/>
  <c r="BD23" i="1" s="1"/>
  <c r="BB23" i="1"/>
  <c r="BA23" i="1"/>
  <c r="BI22" i="1"/>
  <c r="BJ22" i="1" s="1"/>
  <c r="BK22" i="1" s="1" a="1"/>
  <c r="BK22" i="1" s="1"/>
  <c r="BH22" i="1"/>
  <c r="BE22" i="1"/>
  <c r="BD22" i="1"/>
  <c r="BC22" i="1"/>
  <c r="BB22" i="1"/>
  <c r="BA22" i="1"/>
  <c r="BI21" i="1"/>
  <c r="BJ21" i="1" s="1"/>
  <c r="BK21" i="1" s="1" a="1"/>
  <c r="BK21" i="1" s="1"/>
  <c r="BH21" i="1"/>
  <c r="BE21" i="1"/>
  <c r="BD21" i="1"/>
  <c r="BC21" i="1"/>
  <c r="BB21" i="1"/>
  <c r="BA21" i="1"/>
  <c r="BI20" i="1"/>
  <c r="BJ20" i="1" s="1"/>
  <c r="BK20" i="1" s="1" a="1"/>
  <c r="BK20" i="1" s="1"/>
  <c r="BH20" i="1"/>
  <c r="BE20" i="1"/>
  <c r="BC20" i="1"/>
  <c r="BD20" i="1" s="1"/>
  <c r="BB20" i="1"/>
  <c r="BA20" i="1"/>
  <c r="BI19" i="1"/>
  <c r="BJ19" i="1" s="1"/>
  <c r="BK19" i="1" s="1" a="1"/>
  <c r="BK19" i="1" s="1"/>
  <c r="BH19" i="1"/>
  <c r="BE19" i="1"/>
  <c r="BC19" i="1"/>
  <c r="BD19" i="1" s="1"/>
  <c r="BB19" i="1"/>
  <c r="BA19" i="1"/>
  <c r="BI18" i="1"/>
  <c r="BJ18" i="1" s="1"/>
  <c r="BK18" i="1" s="1" a="1"/>
  <c r="BK18" i="1" s="1"/>
  <c r="BH18" i="1"/>
  <c r="BE18" i="1"/>
  <c r="BC18" i="1"/>
  <c r="BD18" i="1" s="1"/>
  <c r="BB18" i="1"/>
  <c r="BA18" i="1"/>
  <c r="BJ17" i="1"/>
  <c r="BK17" i="1" s="1" a="1"/>
  <c r="BK17" i="1" s="1"/>
  <c r="BI17" i="1"/>
  <c r="BH17" i="1"/>
  <c r="BE17" i="1"/>
  <c r="BC17" i="1"/>
  <c r="BD17" i="1" s="1"/>
  <c r="BB17" i="1"/>
  <c r="BA17" i="1"/>
  <c r="BJ16" i="1"/>
  <c r="BK16" i="1" s="1" a="1"/>
  <c r="BK16" i="1" s="1"/>
  <c r="BI16" i="1"/>
  <c r="BH16" i="1"/>
  <c r="BE16" i="1"/>
  <c r="BC16" i="1"/>
  <c r="BD16" i="1" s="1"/>
  <c r="BB16" i="1"/>
  <c r="BA16" i="1"/>
  <c r="BI15" i="1"/>
  <c r="BJ15" i="1" s="1"/>
  <c r="BK15" i="1" s="1" a="1"/>
  <c r="BK15" i="1" s="1"/>
  <c r="BH15" i="1"/>
  <c r="BE15" i="1"/>
  <c r="BC15" i="1"/>
  <c r="BD15" i="1" s="1"/>
  <c r="BB15" i="1"/>
  <c r="BA15" i="1"/>
  <c r="BI14" i="1"/>
  <c r="BJ14" i="1" s="1"/>
  <c r="BK14" i="1" s="1" a="1"/>
  <c r="BK14" i="1" s="1"/>
  <c r="BH14" i="1"/>
  <c r="BE14" i="1"/>
  <c r="BD14" i="1"/>
  <c r="BC14" i="1"/>
  <c r="BB14" i="1"/>
  <c r="BA14" i="1"/>
  <c r="BI13" i="1"/>
  <c r="BJ13" i="1" s="1"/>
  <c r="BK13" i="1" s="1" a="1"/>
  <c r="BK13" i="1" s="1"/>
  <c r="BH13" i="1"/>
  <c r="BE13" i="1"/>
  <c r="BD13" i="1"/>
  <c r="BC13" i="1"/>
  <c r="BB13" i="1"/>
  <c r="BA13" i="1"/>
  <c r="BI12" i="1"/>
  <c r="BJ12" i="1" s="1"/>
  <c r="BK12" i="1" s="1" a="1"/>
  <c r="BK12" i="1" s="1"/>
  <c r="BH12" i="1"/>
  <c r="BE12" i="1"/>
  <c r="BC12" i="1"/>
  <c r="BD12" i="1" s="1"/>
  <c r="BB12" i="1"/>
  <c r="BA12" i="1"/>
  <c r="CR410" i="1"/>
  <c r="CR409" i="1"/>
  <c r="CR408" i="1"/>
  <c r="CR407" i="1"/>
  <c r="CR406" i="1"/>
  <c r="CR405" i="1"/>
  <c r="CR404" i="1"/>
  <c r="CR403" i="1"/>
  <c r="CR402" i="1"/>
  <c r="CR401" i="1"/>
  <c r="CR400" i="1"/>
  <c r="CR399" i="1"/>
  <c r="CR398" i="1"/>
  <c r="CR397" i="1"/>
  <c r="CR396" i="1"/>
  <c r="CR395" i="1"/>
  <c r="CR394" i="1"/>
  <c r="CR393" i="1"/>
  <c r="CR392" i="1"/>
  <c r="CR391" i="1"/>
  <c r="CR390" i="1"/>
  <c r="CR389" i="1"/>
  <c r="CR388" i="1"/>
  <c r="CR387" i="1"/>
  <c r="CR386" i="1"/>
  <c r="CR385" i="1"/>
  <c r="CR384" i="1"/>
  <c r="CR383" i="1"/>
  <c r="CR382" i="1"/>
  <c r="CR381" i="1"/>
  <c r="CR380" i="1"/>
  <c r="CR379" i="1"/>
  <c r="CR378" i="1"/>
  <c r="CR377" i="1"/>
  <c r="CR376" i="1"/>
  <c r="CR375" i="1"/>
  <c r="CR374" i="1"/>
  <c r="CR373" i="1"/>
  <c r="CR372" i="1"/>
  <c r="CR371" i="1"/>
  <c r="CR370" i="1"/>
  <c r="CR369" i="1"/>
  <c r="CR368" i="1"/>
  <c r="CR367" i="1"/>
  <c r="CR366" i="1"/>
  <c r="CR365" i="1"/>
  <c r="CR364" i="1"/>
  <c r="CR363" i="1"/>
  <c r="CR362" i="1"/>
  <c r="CR361" i="1"/>
  <c r="CR360" i="1"/>
  <c r="CR359" i="1"/>
  <c r="CR358" i="1"/>
  <c r="CR357" i="1"/>
  <c r="CR356" i="1"/>
  <c r="CR355" i="1"/>
  <c r="CR354" i="1"/>
  <c r="CR353" i="1"/>
  <c r="CR352" i="1"/>
  <c r="CR351" i="1"/>
  <c r="CR350" i="1"/>
  <c r="CR349" i="1"/>
  <c r="CR348" i="1"/>
  <c r="CR347" i="1"/>
  <c r="CR346" i="1"/>
  <c r="CR345" i="1"/>
  <c r="CR344" i="1"/>
  <c r="CR343" i="1"/>
  <c r="CR342" i="1"/>
  <c r="CR341" i="1"/>
  <c r="CR340" i="1"/>
  <c r="CR339" i="1"/>
  <c r="CR338" i="1"/>
  <c r="CR337" i="1"/>
  <c r="CR336" i="1"/>
  <c r="CR335" i="1"/>
  <c r="CR334" i="1"/>
  <c r="CR333" i="1"/>
  <c r="CR332" i="1"/>
  <c r="CR331" i="1"/>
  <c r="CR330" i="1"/>
  <c r="CR329" i="1"/>
  <c r="CR328" i="1"/>
  <c r="CR327" i="1"/>
  <c r="CR326" i="1"/>
  <c r="CR325" i="1"/>
  <c r="CR324" i="1"/>
  <c r="CR323" i="1"/>
  <c r="CR322" i="1"/>
  <c r="CR321" i="1"/>
  <c r="CR320" i="1"/>
  <c r="CR319" i="1"/>
  <c r="CR318" i="1"/>
  <c r="CR317" i="1"/>
  <c r="CR316" i="1"/>
  <c r="CR315" i="1"/>
  <c r="CR314" i="1"/>
  <c r="CR313" i="1"/>
  <c r="CR312" i="1"/>
  <c r="CR311" i="1"/>
  <c r="CR310" i="1"/>
  <c r="CR309" i="1"/>
  <c r="CR308" i="1"/>
  <c r="CR307" i="1"/>
  <c r="CR306" i="1"/>
  <c r="CR305" i="1"/>
  <c r="CR304" i="1"/>
  <c r="CR303" i="1"/>
  <c r="CR302" i="1"/>
  <c r="CR301" i="1"/>
  <c r="CR300" i="1"/>
  <c r="CR299" i="1"/>
  <c r="CR298" i="1"/>
  <c r="CR297" i="1"/>
  <c r="CR296" i="1"/>
  <c r="CR295" i="1"/>
  <c r="CR294" i="1"/>
  <c r="CR293" i="1"/>
  <c r="CR292" i="1"/>
  <c r="CR291" i="1"/>
  <c r="CR290" i="1"/>
  <c r="CR289" i="1"/>
  <c r="CR288" i="1"/>
  <c r="CR287" i="1"/>
  <c r="CR286" i="1"/>
  <c r="CR285" i="1"/>
  <c r="CR284" i="1"/>
  <c r="CR283" i="1"/>
  <c r="CR282" i="1"/>
  <c r="CR281" i="1"/>
  <c r="CR280" i="1"/>
  <c r="CR279" i="1"/>
  <c r="CR278" i="1"/>
  <c r="CR277" i="1"/>
  <c r="CR276" i="1"/>
  <c r="CR275" i="1"/>
  <c r="CR274" i="1"/>
  <c r="CR273" i="1"/>
  <c r="CR272" i="1"/>
  <c r="CR271" i="1"/>
  <c r="CR270" i="1"/>
  <c r="CR269" i="1"/>
  <c r="CR268" i="1"/>
  <c r="CR267" i="1"/>
  <c r="CR266" i="1"/>
  <c r="CR265" i="1"/>
  <c r="CR264" i="1"/>
  <c r="CR263" i="1"/>
  <c r="CR262" i="1"/>
  <c r="CR261" i="1"/>
  <c r="CR260" i="1"/>
  <c r="CR259" i="1"/>
  <c r="CR258" i="1"/>
  <c r="CR257" i="1"/>
  <c r="CR256" i="1"/>
  <c r="CR255" i="1"/>
  <c r="CR254" i="1"/>
  <c r="CR253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60" i="1"/>
  <c r="CR59" i="1"/>
  <c r="CR58" i="1"/>
  <c r="CR57" i="1"/>
  <c r="CR56" i="1"/>
  <c r="CR55" i="1"/>
  <c r="CR54" i="1"/>
  <c r="CR53" i="1"/>
  <c r="CR52" i="1"/>
  <c r="CR51" i="1"/>
  <c r="CR50" i="1"/>
  <c r="CR49" i="1"/>
  <c r="CR48" i="1"/>
  <c r="CR47" i="1"/>
  <c r="CR46" i="1"/>
  <c r="CR45" i="1"/>
  <c r="CR44" i="1"/>
  <c r="CR43" i="1"/>
  <c r="CR42" i="1"/>
  <c r="CR41" i="1"/>
  <c r="CR40" i="1"/>
  <c r="CR39" i="1"/>
  <c r="CR38" i="1"/>
  <c r="CR37" i="1"/>
  <c r="CR36" i="1"/>
  <c r="CR35" i="1"/>
  <c r="CR34" i="1"/>
  <c r="CR33" i="1"/>
  <c r="CR32" i="1"/>
  <c r="CR31" i="1"/>
  <c r="CR30" i="1"/>
  <c r="CR29" i="1"/>
  <c r="CR28" i="1"/>
  <c r="CR27" i="1"/>
  <c r="CR26" i="1"/>
  <c r="CR25" i="1"/>
  <c r="CR24" i="1"/>
  <c r="CR23" i="1"/>
  <c r="CR22" i="1"/>
  <c r="CR21" i="1"/>
  <c r="CR20" i="1"/>
  <c r="CR19" i="1"/>
  <c r="CR18" i="1"/>
  <c r="CR17" i="1"/>
  <c r="CR16" i="1"/>
  <c r="CR15" i="1"/>
  <c r="CR14" i="1"/>
  <c r="CR13" i="1"/>
  <c r="CR12" i="1"/>
  <c r="CR11" i="1"/>
  <c r="CP410" i="1"/>
  <c r="CO410" i="1"/>
  <c r="CP409" i="1"/>
  <c r="CO409" i="1"/>
  <c r="CP408" i="1"/>
  <c r="CO408" i="1"/>
  <c r="CP407" i="1"/>
  <c r="CO407" i="1"/>
  <c r="CP406" i="1"/>
  <c r="CO406" i="1"/>
  <c r="CP405" i="1"/>
  <c r="CO405" i="1"/>
  <c r="CP404" i="1"/>
  <c r="CO404" i="1"/>
  <c r="CP403" i="1"/>
  <c r="CO403" i="1"/>
  <c r="CP402" i="1"/>
  <c r="CO402" i="1"/>
  <c r="CP401" i="1"/>
  <c r="CO401" i="1"/>
  <c r="CP400" i="1"/>
  <c r="CO400" i="1"/>
  <c r="CP399" i="1"/>
  <c r="CO399" i="1"/>
  <c r="CP398" i="1"/>
  <c r="CO398" i="1"/>
  <c r="CP397" i="1"/>
  <c r="CO397" i="1"/>
  <c r="CP396" i="1"/>
  <c r="CO396" i="1"/>
  <c r="CP395" i="1"/>
  <c r="CO395" i="1"/>
  <c r="CP394" i="1"/>
  <c r="CO394" i="1"/>
  <c r="CP393" i="1"/>
  <c r="CO393" i="1"/>
  <c r="CP392" i="1"/>
  <c r="CO392" i="1"/>
  <c r="CP391" i="1"/>
  <c r="CO391" i="1"/>
  <c r="CP390" i="1"/>
  <c r="CO390" i="1"/>
  <c r="CP389" i="1"/>
  <c r="CO389" i="1"/>
  <c r="CP388" i="1"/>
  <c r="CO388" i="1"/>
  <c r="CP387" i="1"/>
  <c r="CO387" i="1"/>
  <c r="CP386" i="1"/>
  <c r="CO386" i="1"/>
  <c r="CP385" i="1"/>
  <c r="CO385" i="1"/>
  <c r="CP384" i="1"/>
  <c r="CO384" i="1"/>
  <c r="CP383" i="1"/>
  <c r="CO383" i="1"/>
  <c r="CP382" i="1"/>
  <c r="CO382" i="1"/>
  <c r="CP381" i="1"/>
  <c r="CO381" i="1"/>
  <c r="CP380" i="1"/>
  <c r="CO380" i="1"/>
  <c r="CP379" i="1"/>
  <c r="CO379" i="1"/>
  <c r="CP378" i="1"/>
  <c r="CO378" i="1"/>
  <c r="CP377" i="1"/>
  <c r="CO377" i="1"/>
  <c r="CP376" i="1"/>
  <c r="CO376" i="1"/>
  <c r="CP375" i="1"/>
  <c r="CO375" i="1"/>
  <c r="CP374" i="1"/>
  <c r="CO374" i="1"/>
  <c r="CP373" i="1"/>
  <c r="CO373" i="1"/>
  <c r="CP372" i="1"/>
  <c r="CO372" i="1"/>
  <c r="CP371" i="1"/>
  <c r="CO371" i="1"/>
  <c r="CP370" i="1"/>
  <c r="CO370" i="1"/>
  <c r="CP369" i="1"/>
  <c r="CO369" i="1"/>
  <c r="CP368" i="1"/>
  <c r="CO368" i="1"/>
  <c r="CP367" i="1"/>
  <c r="CO367" i="1"/>
  <c r="CP366" i="1"/>
  <c r="CO366" i="1"/>
  <c r="CP365" i="1"/>
  <c r="CO365" i="1"/>
  <c r="CP364" i="1"/>
  <c r="CO364" i="1"/>
  <c r="CP363" i="1"/>
  <c r="CO363" i="1"/>
  <c r="CP362" i="1"/>
  <c r="CO362" i="1"/>
  <c r="CP361" i="1"/>
  <c r="CO361" i="1"/>
  <c r="CP360" i="1"/>
  <c r="CO360" i="1"/>
  <c r="CP359" i="1"/>
  <c r="CO359" i="1"/>
  <c r="CP358" i="1"/>
  <c r="CO358" i="1"/>
  <c r="CP357" i="1"/>
  <c r="CO357" i="1"/>
  <c r="CP356" i="1"/>
  <c r="CO356" i="1"/>
  <c r="CP355" i="1"/>
  <c r="CO355" i="1"/>
  <c r="CP354" i="1"/>
  <c r="CO354" i="1"/>
  <c r="CP353" i="1"/>
  <c r="CO353" i="1"/>
  <c r="CP352" i="1"/>
  <c r="CO352" i="1"/>
  <c r="CP351" i="1"/>
  <c r="CO351" i="1"/>
  <c r="CP350" i="1"/>
  <c r="CO350" i="1"/>
  <c r="CP349" i="1"/>
  <c r="CO349" i="1"/>
  <c r="CP348" i="1"/>
  <c r="CO348" i="1"/>
  <c r="CP347" i="1"/>
  <c r="CO347" i="1"/>
  <c r="CP346" i="1"/>
  <c r="CO346" i="1"/>
  <c r="CP345" i="1"/>
  <c r="CO345" i="1"/>
  <c r="CP344" i="1"/>
  <c r="CO344" i="1"/>
  <c r="CP343" i="1"/>
  <c r="CO343" i="1"/>
  <c r="CP342" i="1"/>
  <c r="CO342" i="1"/>
  <c r="CP341" i="1"/>
  <c r="CO341" i="1"/>
  <c r="CP340" i="1"/>
  <c r="CO340" i="1"/>
  <c r="CP339" i="1"/>
  <c r="CO339" i="1"/>
  <c r="CP338" i="1"/>
  <c r="CO338" i="1"/>
  <c r="CP337" i="1"/>
  <c r="CO337" i="1"/>
  <c r="CP336" i="1"/>
  <c r="CO336" i="1"/>
  <c r="CP335" i="1"/>
  <c r="CO335" i="1"/>
  <c r="CP334" i="1"/>
  <c r="CO334" i="1"/>
  <c r="CP333" i="1"/>
  <c r="CO333" i="1"/>
  <c r="CP332" i="1"/>
  <c r="CO332" i="1"/>
  <c r="CP331" i="1"/>
  <c r="CO331" i="1"/>
  <c r="CP330" i="1"/>
  <c r="CO330" i="1"/>
  <c r="CP329" i="1"/>
  <c r="CO329" i="1"/>
  <c r="CP328" i="1"/>
  <c r="CO328" i="1"/>
  <c r="CP327" i="1"/>
  <c r="CO327" i="1"/>
  <c r="CP326" i="1"/>
  <c r="CO326" i="1"/>
  <c r="CP325" i="1"/>
  <c r="CO325" i="1"/>
  <c r="CP324" i="1"/>
  <c r="CO324" i="1"/>
  <c r="CP323" i="1"/>
  <c r="CO323" i="1"/>
  <c r="CP322" i="1"/>
  <c r="CO322" i="1"/>
  <c r="CP321" i="1"/>
  <c r="CO321" i="1"/>
  <c r="CP320" i="1"/>
  <c r="CO320" i="1"/>
  <c r="CP319" i="1"/>
  <c r="CO319" i="1"/>
  <c r="CP318" i="1"/>
  <c r="CO318" i="1"/>
  <c r="CP317" i="1"/>
  <c r="CO317" i="1"/>
  <c r="CP316" i="1"/>
  <c r="CO316" i="1"/>
  <c r="CP315" i="1"/>
  <c r="CO315" i="1"/>
  <c r="CP314" i="1"/>
  <c r="CO314" i="1"/>
  <c r="CP313" i="1"/>
  <c r="CO313" i="1"/>
  <c r="CP312" i="1"/>
  <c r="CO312" i="1"/>
  <c r="CP311" i="1"/>
  <c r="CO311" i="1"/>
  <c r="CP310" i="1"/>
  <c r="CO310" i="1"/>
  <c r="CP309" i="1"/>
  <c r="CO309" i="1"/>
  <c r="CP308" i="1"/>
  <c r="CO308" i="1"/>
  <c r="CP307" i="1"/>
  <c r="CO307" i="1"/>
  <c r="CP306" i="1"/>
  <c r="CO306" i="1"/>
  <c r="CP305" i="1"/>
  <c r="CO305" i="1"/>
  <c r="CP304" i="1"/>
  <c r="CO304" i="1"/>
  <c r="CP303" i="1"/>
  <c r="CO303" i="1"/>
  <c r="CP302" i="1"/>
  <c r="CO302" i="1"/>
  <c r="CP301" i="1"/>
  <c r="CO301" i="1"/>
  <c r="CP300" i="1"/>
  <c r="CO300" i="1"/>
  <c r="CP299" i="1"/>
  <c r="CO299" i="1"/>
  <c r="CP298" i="1"/>
  <c r="CO298" i="1"/>
  <c r="CP297" i="1"/>
  <c r="CO297" i="1"/>
  <c r="CP296" i="1"/>
  <c r="CO296" i="1"/>
  <c r="CP295" i="1"/>
  <c r="CO295" i="1"/>
  <c r="CP294" i="1"/>
  <c r="CO294" i="1"/>
  <c r="CP293" i="1"/>
  <c r="CO293" i="1"/>
  <c r="CP292" i="1"/>
  <c r="CO292" i="1"/>
  <c r="CP291" i="1"/>
  <c r="CO291" i="1"/>
  <c r="CP290" i="1"/>
  <c r="CO290" i="1"/>
  <c r="CP289" i="1"/>
  <c r="CO289" i="1"/>
  <c r="CP288" i="1"/>
  <c r="CO288" i="1"/>
  <c r="CP287" i="1"/>
  <c r="CO287" i="1"/>
  <c r="CP286" i="1"/>
  <c r="CO286" i="1"/>
  <c r="CP285" i="1"/>
  <c r="CO285" i="1"/>
  <c r="CP284" i="1"/>
  <c r="CO284" i="1"/>
  <c r="CP283" i="1"/>
  <c r="CO283" i="1"/>
  <c r="CP282" i="1"/>
  <c r="CO282" i="1"/>
  <c r="CP281" i="1"/>
  <c r="CO281" i="1"/>
  <c r="CP280" i="1"/>
  <c r="CO280" i="1"/>
  <c r="CP279" i="1"/>
  <c r="CO279" i="1"/>
  <c r="CP278" i="1"/>
  <c r="CO278" i="1"/>
  <c r="CP277" i="1"/>
  <c r="CO277" i="1"/>
  <c r="CP276" i="1"/>
  <c r="CO276" i="1"/>
  <c r="CP275" i="1"/>
  <c r="CO275" i="1"/>
  <c r="CP274" i="1"/>
  <c r="CO274" i="1"/>
  <c r="CP273" i="1"/>
  <c r="CO273" i="1"/>
  <c r="CP272" i="1"/>
  <c r="CO272" i="1"/>
  <c r="CP271" i="1"/>
  <c r="CO271" i="1"/>
  <c r="CP270" i="1"/>
  <c r="CO270" i="1"/>
  <c r="CP269" i="1"/>
  <c r="CO269" i="1"/>
  <c r="CP268" i="1"/>
  <c r="CO268" i="1"/>
  <c r="CP267" i="1"/>
  <c r="CO267" i="1"/>
  <c r="CP266" i="1"/>
  <c r="CO266" i="1"/>
  <c r="CP265" i="1"/>
  <c r="CO265" i="1"/>
  <c r="CP264" i="1"/>
  <c r="CO264" i="1"/>
  <c r="CP263" i="1"/>
  <c r="CO263" i="1"/>
  <c r="CP262" i="1"/>
  <c r="CO262" i="1"/>
  <c r="CP261" i="1"/>
  <c r="CO261" i="1"/>
  <c r="CP260" i="1"/>
  <c r="CO260" i="1"/>
  <c r="CP259" i="1"/>
  <c r="CO259" i="1"/>
  <c r="CP258" i="1"/>
  <c r="CO258" i="1"/>
  <c r="CP257" i="1"/>
  <c r="CO257" i="1"/>
  <c r="CP256" i="1"/>
  <c r="CO256" i="1"/>
  <c r="CP255" i="1"/>
  <c r="CO255" i="1"/>
  <c r="CP254" i="1"/>
  <c r="CO254" i="1"/>
  <c r="CP253" i="1"/>
  <c r="CO253" i="1"/>
  <c r="CP252" i="1"/>
  <c r="CO252" i="1"/>
  <c r="CP251" i="1"/>
  <c r="CO251" i="1"/>
  <c r="CP250" i="1"/>
  <c r="CO250" i="1"/>
  <c r="CP249" i="1"/>
  <c r="CO249" i="1"/>
  <c r="CP248" i="1"/>
  <c r="CO248" i="1"/>
  <c r="CP247" i="1"/>
  <c r="CO247" i="1"/>
  <c r="CP246" i="1"/>
  <c r="CO246" i="1"/>
  <c r="CP245" i="1"/>
  <c r="CO245" i="1"/>
  <c r="CP244" i="1"/>
  <c r="CO244" i="1"/>
  <c r="CP243" i="1"/>
  <c r="CO243" i="1"/>
  <c r="CP242" i="1"/>
  <c r="CO242" i="1"/>
  <c r="CP241" i="1"/>
  <c r="CO241" i="1"/>
  <c r="CP240" i="1"/>
  <c r="CO240" i="1"/>
  <c r="CP239" i="1"/>
  <c r="CO239" i="1"/>
  <c r="CP238" i="1"/>
  <c r="CO238" i="1"/>
  <c r="CP237" i="1"/>
  <c r="CO237" i="1"/>
  <c r="CP236" i="1"/>
  <c r="CO236" i="1"/>
  <c r="CP235" i="1"/>
  <c r="CO235" i="1"/>
  <c r="CP234" i="1"/>
  <c r="CO234" i="1"/>
  <c r="CP233" i="1"/>
  <c r="CO233" i="1"/>
  <c r="CP232" i="1"/>
  <c r="CO232" i="1"/>
  <c r="CP231" i="1"/>
  <c r="CO231" i="1"/>
  <c r="CP230" i="1"/>
  <c r="CO230" i="1"/>
  <c r="CP229" i="1"/>
  <c r="CO229" i="1"/>
  <c r="CP228" i="1"/>
  <c r="CO228" i="1"/>
  <c r="CP227" i="1"/>
  <c r="CO227" i="1"/>
  <c r="CP226" i="1"/>
  <c r="CO226" i="1"/>
  <c r="CP225" i="1"/>
  <c r="CO225" i="1"/>
  <c r="CP224" i="1"/>
  <c r="CO224" i="1"/>
  <c r="CP223" i="1"/>
  <c r="CO223" i="1"/>
  <c r="CP222" i="1"/>
  <c r="CO222" i="1"/>
  <c r="CP221" i="1"/>
  <c r="CO221" i="1"/>
  <c r="CP220" i="1"/>
  <c r="CO220" i="1"/>
  <c r="CP219" i="1"/>
  <c r="CO219" i="1"/>
  <c r="CP218" i="1"/>
  <c r="CO218" i="1"/>
  <c r="CP217" i="1"/>
  <c r="CO217" i="1"/>
  <c r="CP216" i="1"/>
  <c r="CO216" i="1"/>
  <c r="CP215" i="1"/>
  <c r="CO215" i="1"/>
  <c r="CP214" i="1"/>
  <c r="CO214" i="1"/>
  <c r="CP213" i="1"/>
  <c r="CO213" i="1"/>
  <c r="CP212" i="1"/>
  <c r="CO212" i="1"/>
  <c r="CP211" i="1"/>
  <c r="CO211" i="1"/>
  <c r="CP210" i="1"/>
  <c r="CO210" i="1"/>
  <c r="CP209" i="1"/>
  <c r="CO209" i="1"/>
  <c r="CP208" i="1"/>
  <c r="CO208" i="1"/>
  <c r="CP207" i="1"/>
  <c r="CO207" i="1"/>
  <c r="CP206" i="1"/>
  <c r="CO206" i="1"/>
  <c r="CP205" i="1"/>
  <c r="CO205" i="1"/>
  <c r="CP204" i="1"/>
  <c r="CO204" i="1"/>
  <c r="CP203" i="1"/>
  <c r="CO203" i="1"/>
  <c r="CP202" i="1"/>
  <c r="CO202" i="1"/>
  <c r="CP201" i="1"/>
  <c r="CO201" i="1"/>
  <c r="CP200" i="1"/>
  <c r="CO200" i="1"/>
  <c r="CP199" i="1"/>
  <c r="CO199" i="1"/>
  <c r="CP198" i="1"/>
  <c r="CO198" i="1"/>
  <c r="CP197" i="1"/>
  <c r="CO197" i="1"/>
  <c r="CP196" i="1"/>
  <c r="CO196" i="1"/>
  <c r="CP195" i="1"/>
  <c r="CO195" i="1"/>
  <c r="CP194" i="1"/>
  <c r="CO194" i="1"/>
  <c r="CP193" i="1"/>
  <c r="CO193" i="1"/>
  <c r="CP192" i="1"/>
  <c r="CO192" i="1"/>
  <c r="CP191" i="1"/>
  <c r="CO191" i="1"/>
  <c r="CP190" i="1"/>
  <c r="CO190" i="1"/>
  <c r="CP189" i="1"/>
  <c r="CO189" i="1"/>
  <c r="CP188" i="1"/>
  <c r="CO188" i="1"/>
  <c r="CP187" i="1"/>
  <c r="CO187" i="1"/>
  <c r="CP186" i="1"/>
  <c r="CO186" i="1"/>
  <c r="CP185" i="1"/>
  <c r="CO185" i="1"/>
  <c r="CP184" i="1"/>
  <c r="CO184" i="1"/>
  <c r="CP183" i="1"/>
  <c r="CO183" i="1"/>
  <c r="CP182" i="1"/>
  <c r="CO182" i="1"/>
  <c r="CP181" i="1"/>
  <c r="CO181" i="1"/>
  <c r="CP180" i="1"/>
  <c r="CO180" i="1"/>
  <c r="CP179" i="1"/>
  <c r="CO179" i="1"/>
  <c r="CP178" i="1"/>
  <c r="CO178" i="1"/>
  <c r="CP177" i="1"/>
  <c r="CO177" i="1"/>
  <c r="CP176" i="1"/>
  <c r="CO176" i="1"/>
  <c r="CP175" i="1"/>
  <c r="CO175" i="1"/>
  <c r="CP174" i="1"/>
  <c r="CO174" i="1"/>
  <c r="CP173" i="1"/>
  <c r="CO173" i="1"/>
  <c r="CP172" i="1"/>
  <c r="CO172" i="1"/>
  <c r="CP171" i="1"/>
  <c r="CO171" i="1"/>
  <c r="CP170" i="1"/>
  <c r="CO170" i="1"/>
  <c r="CP169" i="1"/>
  <c r="CO169" i="1"/>
  <c r="CP168" i="1"/>
  <c r="CO168" i="1"/>
  <c r="CP167" i="1"/>
  <c r="CO167" i="1"/>
  <c r="CP166" i="1"/>
  <c r="CO166" i="1"/>
  <c r="CP165" i="1"/>
  <c r="CO165" i="1"/>
  <c r="CP164" i="1"/>
  <c r="CO164" i="1"/>
  <c r="CP163" i="1"/>
  <c r="CO163" i="1"/>
  <c r="CP162" i="1"/>
  <c r="CO162" i="1"/>
  <c r="CP161" i="1"/>
  <c r="CO161" i="1"/>
  <c r="CP160" i="1"/>
  <c r="CO160" i="1"/>
  <c r="CP159" i="1"/>
  <c r="CO159" i="1"/>
  <c r="CP158" i="1"/>
  <c r="CO158" i="1"/>
  <c r="CP157" i="1"/>
  <c r="CO157" i="1"/>
  <c r="CP156" i="1"/>
  <c r="CO156" i="1"/>
  <c r="CP155" i="1"/>
  <c r="CO155" i="1"/>
  <c r="CP154" i="1"/>
  <c r="CO154" i="1"/>
  <c r="CP153" i="1"/>
  <c r="CO153" i="1"/>
  <c r="CP152" i="1"/>
  <c r="CO152" i="1"/>
  <c r="CP151" i="1"/>
  <c r="CO151" i="1"/>
  <c r="CP150" i="1"/>
  <c r="CO150" i="1"/>
  <c r="CP149" i="1"/>
  <c r="CO149" i="1"/>
  <c r="CP148" i="1"/>
  <c r="CO148" i="1"/>
  <c r="CP147" i="1"/>
  <c r="CO147" i="1"/>
  <c r="CP146" i="1"/>
  <c r="CO146" i="1"/>
  <c r="CP145" i="1"/>
  <c r="CO145" i="1"/>
  <c r="CP144" i="1"/>
  <c r="CO144" i="1"/>
  <c r="CP143" i="1"/>
  <c r="CO143" i="1"/>
  <c r="CP142" i="1"/>
  <c r="CO142" i="1"/>
  <c r="CP141" i="1"/>
  <c r="CO141" i="1"/>
  <c r="CP140" i="1"/>
  <c r="CO140" i="1"/>
  <c r="CP139" i="1"/>
  <c r="CO139" i="1"/>
  <c r="CP138" i="1"/>
  <c r="CO138" i="1"/>
  <c r="CP137" i="1"/>
  <c r="CO137" i="1"/>
  <c r="CP136" i="1"/>
  <c r="CO136" i="1"/>
  <c r="CP135" i="1"/>
  <c r="CO135" i="1"/>
  <c r="CP134" i="1"/>
  <c r="CO134" i="1"/>
  <c r="CP133" i="1"/>
  <c r="CO133" i="1"/>
  <c r="CP132" i="1"/>
  <c r="CO132" i="1"/>
  <c r="CP131" i="1"/>
  <c r="CO131" i="1"/>
  <c r="CP130" i="1"/>
  <c r="CO130" i="1"/>
  <c r="CP129" i="1"/>
  <c r="CO129" i="1"/>
  <c r="CP128" i="1"/>
  <c r="CO128" i="1"/>
  <c r="CP127" i="1"/>
  <c r="CO127" i="1"/>
  <c r="CP126" i="1"/>
  <c r="CO126" i="1"/>
  <c r="CP125" i="1"/>
  <c r="CO125" i="1"/>
  <c r="CP124" i="1"/>
  <c r="CO124" i="1"/>
  <c r="CP123" i="1"/>
  <c r="CO123" i="1"/>
  <c r="CP122" i="1"/>
  <c r="CO122" i="1"/>
  <c r="CP121" i="1"/>
  <c r="CO121" i="1"/>
  <c r="CP120" i="1"/>
  <c r="CO120" i="1"/>
  <c r="CP119" i="1"/>
  <c r="CO119" i="1"/>
  <c r="CP118" i="1"/>
  <c r="CO118" i="1"/>
  <c r="CP117" i="1"/>
  <c r="CO117" i="1"/>
  <c r="CP116" i="1"/>
  <c r="CO116" i="1"/>
  <c r="CP115" i="1"/>
  <c r="CO115" i="1"/>
  <c r="CP114" i="1"/>
  <c r="CO114" i="1"/>
  <c r="CP113" i="1"/>
  <c r="CO113" i="1"/>
  <c r="CP112" i="1"/>
  <c r="CO112" i="1"/>
  <c r="CP111" i="1"/>
  <c r="CO111" i="1"/>
  <c r="CP110" i="1"/>
  <c r="CO110" i="1"/>
  <c r="CP109" i="1"/>
  <c r="CO109" i="1"/>
  <c r="CP108" i="1"/>
  <c r="CO108" i="1"/>
  <c r="CP107" i="1"/>
  <c r="CO107" i="1"/>
  <c r="CP106" i="1"/>
  <c r="CO106" i="1"/>
  <c r="CP105" i="1"/>
  <c r="CO105" i="1"/>
  <c r="CP104" i="1"/>
  <c r="CO104" i="1"/>
  <c r="CP103" i="1"/>
  <c r="CO103" i="1"/>
  <c r="CP102" i="1"/>
  <c r="CO102" i="1"/>
  <c r="CP101" i="1"/>
  <c r="CO101" i="1"/>
  <c r="CP100" i="1"/>
  <c r="CO100" i="1"/>
  <c r="CP99" i="1"/>
  <c r="CO99" i="1"/>
  <c r="CP98" i="1"/>
  <c r="CO98" i="1"/>
  <c r="CP97" i="1"/>
  <c r="CO97" i="1"/>
  <c r="CP96" i="1"/>
  <c r="CO96" i="1"/>
  <c r="CP95" i="1"/>
  <c r="CO95" i="1"/>
  <c r="CP94" i="1"/>
  <c r="CO94" i="1"/>
  <c r="CP93" i="1"/>
  <c r="CO93" i="1"/>
  <c r="CP92" i="1"/>
  <c r="CO92" i="1"/>
  <c r="CP91" i="1"/>
  <c r="CO91" i="1"/>
  <c r="CP90" i="1"/>
  <c r="CO90" i="1"/>
  <c r="CP89" i="1"/>
  <c r="CO89" i="1"/>
  <c r="CP88" i="1"/>
  <c r="CO88" i="1"/>
  <c r="CP87" i="1"/>
  <c r="CO87" i="1"/>
  <c r="CP86" i="1"/>
  <c r="CO86" i="1"/>
  <c r="CP85" i="1"/>
  <c r="CO85" i="1"/>
  <c r="CP84" i="1"/>
  <c r="CO84" i="1"/>
  <c r="CP83" i="1"/>
  <c r="CO83" i="1"/>
  <c r="CP82" i="1"/>
  <c r="CO82" i="1"/>
  <c r="CP81" i="1"/>
  <c r="CO81" i="1"/>
  <c r="CP80" i="1"/>
  <c r="CO80" i="1"/>
  <c r="CP79" i="1"/>
  <c r="CO79" i="1"/>
  <c r="CP78" i="1"/>
  <c r="CO78" i="1"/>
  <c r="CP77" i="1"/>
  <c r="CO77" i="1"/>
  <c r="CP76" i="1"/>
  <c r="CO76" i="1"/>
  <c r="CP75" i="1"/>
  <c r="CO75" i="1"/>
  <c r="CP74" i="1"/>
  <c r="CO74" i="1"/>
  <c r="CP73" i="1"/>
  <c r="CO73" i="1"/>
  <c r="CP72" i="1"/>
  <c r="CO72" i="1"/>
  <c r="CP71" i="1"/>
  <c r="CO71" i="1"/>
  <c r="CP70" i="1"/>
  <c r="CO70" i="1"/>
  <c r="CP69" i="1"/>
  <c r="CO69" i="1"/>
  <c r="CP68" i="1"/>
  <c r="CO68" i="1"/>
  <c r="CP67" i="1"/>
  <c r="CO67" i="1"/>
  <c r="CP66" i="1"/>
  <c r="CO66" i="1"/>
  <c r="CP65" i="1"/>
  <c r="CO65" i="1"/>
  <c r="CP64" i="1"/>
  <c r="CO64" i="1"/>
  <c r="CP63" i="1"/>
  <c r="CO63" i="1"/>
  <c r="CP62" i="1"/>
  <c r="CO62" i="1"/>
  <c r="CP61" i="1"/>
  <c r="CO61" i="1"/>
  <c r="CP60" i="1"/>
  <c r="CO60" i="1"/>
  <c r="CP59" i="1"/>
  <c r="CO59" i="1"/>
  <c r="CP58" i="1"/>
  <c r="CO58" i="1"/>
  <c r="CP57" i="1"/>
  <c r="CO57" i="1"/>
  <c r="CP56" i="1"/>
  <c r="CO56" i="1"/>
  <c r="CP55" i="1"/>
  <c r="CO55" i="1"/>
  <c r="CP54" i="1"/>
  <c r="CO54" i="1"/>
  <c r="CP53" i="1"/>
  <c r="CO53" i="1"/>
  <c r="CP52" i="1"/>
  <c r="CO52" i="1"/>
  <c r="CP51" i="1"/>
  <c r="CO51" i="1"/>
  <c r="CP50" i="1"/>
  <c r="CO50" i="1"/>
  <c r="CP49" i="1"/>
  <c r="CO49" i="1"/>
  <c r="CP48" i="1"/>
  <c r="CO48" i="1"/>
  <c r="CP47" i="1"/>
  <c r="CO47" i="1"/>
  <c r="CP46" i="1"/>
  <c r="CO46" i="1"/>
  <c r="CP45" i="1"/>
  <c r="CO45" i="1"/>
  <c r="CP44" i="1"/>
  <c r="CO44" i="1"/>
  <c r="CP43" i="1"/>
  <c r="CO43" i="1"/>
  <c r="CP42" i="1"/>
  <c r="CO42" i="1"/>
  <c r="CP41" i="1"/>
  <c r="CO41" i="1"/>
  <c r="CP40" i="1"/>
  <c r="CO40" i="1"/>
  <c r="CP39" i="1"/>
  <c r="CO39" i="1"/>
  <c r="CP38" i="1"/>
  <c r="CO38" i="1"/>
  <c r="CP37" i="1"/>
  <c r="CO37" i="1"/>
  <c r="CP36" i="1"/>
  <c r="CO36" i="1"/>
  <c r="CP35" i="1"/>
  <c r="CO35" i="1"/>
  <c r="CP34" i="1"/>
  <c r="CO34" i="1"/>
  <c r="CP33" i="1"/>
  <c r="CO33" i="1"/>
  <c r="CP32" i="1"/>
  <c r="CO32" i="1"/>
  <c r="CP31" i="1"/>
  <c r="CO31" i="1"/>
  <c r="CP30" i="1"/>
  <c r="CO30" i="1"/>
  <c r="CP29" i="1"/>
  <c r="CO29" i="1"/>
  <c r="CP28" i="1"/>
  <c r="CO28" i="1"/>
  <c r="CP27" i="1"/>
  <c r="CO27" i="1"/>
  <c r="CP26" i="1"/>
  <c r="CO26" i="1"/>
  <c r="CP25" i="1"/>
  <c r="CO25" i="1"/>
  <c r="CP24" i="1"/>
  <c r="CO24" i="1"/>
  <c r="CP23" i="1"/>
  <c r="CO23" i="1"/>
  <c r="CP22" i="1"/>
  <c r="CO22" i="1"/>
  <c r="CP21" i="1"/>
  <c r="CO21" i="1"/>
  <c r="CP20" i="1"/>
  <c r="CO20" i="1"/>
  <c r="CP18" i="1"/>
  <c r="CO18" i="1"/>
  <c r="CP17" i="1"/>
  <c r="CO17" i="1"/>
  <c r="CP16" i="1"/>
  <c r="CO16" i="1"/>
  <c r="CP15" i="1"/>
  <c r="CO15" i="1"/>
  <c r="CP14" i="1"/>
  <c r="CO14" i="1"/>
  <c r="CP13" i="1"/>
  <c r="CO13" i="1"/>
  <c r="CP12" i="1"/>
  <c r="CO12" i="1"/>
  <c r="CP11" i="1"/>
  <c r="CO11" i="1"/>
  <c r="CO10" i="1"/>
  <c r="CP19" i="1"/>
  <c r="CT10" i="1"/>
  <c r="CP10" i="1"/>
  <c r="DT410" i="1"/>
  <c r="DS410" i="1"/>
  <c r="DR410" i="1"/>
  <c r="DT409" i="1"/>
  <c r="DS409" i="1"/>
  <c r="DR409" i="1"/>
  <c r="DT408" i="1"/>
  <c r="DS408" i="1"/>
  <c r="DR408" i="1"/>
  <c r="DT407" i="1"/>
  <c r="DS407" i="1"/>
  <c r="DR407" i="1"/>
  <c r="DT406" i="1"/>
  <c r="DS406" i="1"/>
  <c r="DR406" i="1"/>
  <c r="DT405" i="1"/>
  <c r="DS405" i="1"/>
  <c r="DR405" i="1"/>
  <c r="DT404" i="1"/>
  <c r="DS404" i="1"/>
  <c r="DR404" i="1"/>
  <c r="DT403" i="1"/>
  <c r="DS403" i="1"/>
  <c r="DR403" i="1"/>
  <c r="DT402" i="1"/>
  <c r="DS402" i="1"/>
  <c r="DR402" i="1"/>
  <c r="DT401" i="1"/>
  <c r="DS401" i="1"/>
  <c r="DR401" i="1"/>
  <c r="DT400" i="1"/>
  <c r="DS400" i="1"/>
  <c r="DR400" i="1"/>
  <c r="DT399" i="1"/>
  <c r="DS399" i="1"/>
  <c r="DR399" i="1"/>
  <c r="DT398" i="1"/>
  <c r="DS398" i="1"/>
  <c r="DR398" i="1"/>
  <c r="DT397" i="1"/>
  <c r="DS397" i="1"/>
  <c r="DR397" i="1"/>
  <c r="DT396" i="1"/>
  <c r="DS396" i="1"/>
  <c r="DR396" i="1"/>
  <c r="DT395" i="1"/>
  <c r="DS395" i="1"/>
  <c r="DR395" i="1"/>
  <c r="DT394" i="1"/>
  <c r="DS394" i="1"/>
  <c r="DR394" i="1"/>
  <c r="DT393" i="1"/>
  <c r="DS393" i="1"/>
  <c r="DR393" i="1"/>
  <c r="DT392" i="1"/>
  <c r="DS392" i="1"/>
  <c r="DR392" i="1"/>
  <c r="DT391" i="1"/>
  <c r="DS391" i="1"/>
  <c r="DR391" i="1"/>
  <c r="DT390" i="1"/>
  <c r="DS390" i="1"/>
  <c r="DR390" i="1"/>
  <c r="DT389" i="1"/>
  <c r="DS389" i="1"/>
  <c r="DR389" i="1"/>
  <c r="DT388" i="1"/>
  <c r="DS388" i="1"/>
  <c r="DR388" i="1"/>
  <c r="DT387" i="1"/>
  <c r="DS387" i="1"/>
  <c r="DR387" i="1"/>
  <c r="DT386" i="1"/>
  <c r="DS386" i="1"/>
  <c r="DR386" i="1"/>
  <c r="DT385" i="1"/>
  <c r="DS385" i="1"/>
  <c r="DR385" i="1"/>
  <c r="DT384" i="1"/>
  <c r="DS384" i="1"/>
  <c r="DR384" i="1"/>
  <c r="DT383" i="1"/>
  <c r="DS383" i="1"/>
  <c r="DR383" i="1"/>
  <c r="DT382" i="1"/>
  <c r="DS382" i="1"/>
  <c r="DR382" i="1"/>
  <c r="DT381" i="1"/>
  <c r="DS381" i="1"/>
  <c r="DR381" i="1"/>
  <c r="DT380" i="1"/>
  <c r="DS380" i="1"/>
  <c r="DR380" i="1"/>
  <c r="DT379" i="1"/>
  <c r="DS379" i="1"/>
  <c r="DR379" i="1"/>
  <c r="DT378" i="1"/>
  <c r="DS378" i="1"/>
  <c r="DR378" i="1"/>
  <c r="DT377" i="1"/>
  <c r="DS377" i="1"/>
  <c r="DR377" i="1"/>
  <c r="DT376" i="1"/>
  <c r="DS376" i="1"/>
  <c r="DR376" i="1"/>
  <c r="DT375" i="1"/>
  <c r="DS375" i="1"/>
  <c r="DR375" i="1"/>
  <c r="DT374" i="1"/>
  <c r="DS374" i="1"/>
  <c r="DR374" i="1"/>
  <c r="DT373" i="1"/>
  <c r="DS373" i="1"/>
  <c r="DR373" i="1"/>
  <c r="DT372" i="1"/>
  <c r="DS372" i="1"/>
  <c r="DR372" i="1"/>
  <c r="DT371" i="1"/>
  <c r="DS371" i="1"/>
  <c r="DR371" i="1"/>
  <c r="DT370" i="1"/>
  <c r="DS370" i="1"/>
  <c r="DR370" i="1"/>
  <c r="DT369" i="1"/>
  <c r="DS369" i="1"/>
  <c r="DR369" i="1"/>
  <c r="DT368" i="1"/>
  <c r="DS368" i="1"/>
  <c r="DR368" i="1"/>
  <c r="DT367" i="1"/>
  <c r="DS367" i="1"/>
  <c r="DR367" i="1"/>
  <c r="DT366" i="1"/>
  <c r="DS366" i="1"/>
  <c r="DR366" i="1"/>
  <c r="DT365" i="1"/>
  <c r="DS365" i="1"/>
  <c r="DR365" i="1"/>
  <c r="DT364" i="1"/>
  <c r="DS364" i="1"/>
  <c r="DR364" i="1"/>
  <c r="DT363" i="1"/>
  <c r="DS363" i="1"/>
  <c r="DR363" i="1"/>
  <c r="DT362" i="1"/>
  <c r="DS362" i="1"/>
  <c r="DR362" i="1"/>
  <c r="DT361" i="1"/>
  <c r="DS361" i="1"/>
  <c r="DR361" i="1"/>
  <c r="DT360" i="1"/>
  <c r="DS360" i="1"/>
  <c r="DR360" i="1"/>
  <c r="DT359" i="1"/>
  <c r="DS359" i="1"/>
  <c r="DR359" i="1"/>
  <c r="DT358" i="1"/>
  <c r="DS358" i="1"/>
  <c r="DR358" i="1"/>
  <c r="DT357" i="1"/>
  <c r="DS357" i="1"/>
  <c r="DR357" i="1"/>
  <c r="DT356" i="1"/>
  <c r="DS356" i="1"/>
  <c r="DR356" i="1"/>
  <c r="DT355" i="1"/>
  <c r="DS355" i="1"/>
  <c r="DR355" i="1"/>
  <c r="DT354" i="1"/>
  <c r="DS354" i="1"/>
  <c r="DR354" i="1"/>
  <c r="DT353" i="1"/>
  <c r="DS353" i="1"/>
  <c r="DR353" i="1"/>
  <c r="DT352" i="1"/>
  <c r="DS352" i="1"/>
  <c r="DR352" i="1"/>
  <c r="DT351" i="1"/>
  <c r="DS351" i="1"/>
  <c r="DR351" i="1"/>
  <c r="DT350" i="1"/>
  <c r="DS350" i="1"/>
  <c r="DR350" i="1"/>
  <c r="DT349" i="1"/>
  <c r="DS349" i="1"/>
  <c r="DR349" i="1"/>
  <c r="DT348" i="1"/>
  <c r="DS348" i="1"/>
  <c r="DR348" i="1"/>
  <c r="DT347" i="1"/>
  <c r="DS347" i="1"/>
  <c r="DR347" i="1"/>
  <c r="DT346" i="1"/>
  <c r="DS346" i="1"/>
  <c r="DR346" i="1"/>
  <c r="DT345" i="1"/>
  <c r="DS345" i="1"/>
  <c r="DR345" i="1"/>
  <c r="DT344" i="1"/>
  <c r="DS344" i="1"/>
  <c r="DR344" i="1"/>
  <c r="DT343" i="1"/>
  <c r="DS343" i="1"/>
  <c r="DR343" i="1"/>
  <c r="DT342" i="1"/>
  <c r="DS342" i="1"/>
  <c r="DR342" i="1"/>
  <c r="DT341" i="1"/>
  <c r="DS341" i="1"/>
  <c r="DR341" i="1"/>
  <c r="DT340" i="1"/>
  <c r="DS340" i="1"/>
  <c r="DR340" i="1"/>
  <c r="DT339" i="1"/>
  <c r="DS339" i="1"/>
  <c r="DR339" i="1"/>
  <c r="DT338" i="1"/>
  <c r="DS338" i="1"/>
  <c r="DR338" i="1"/>
  <c r="DT337" i="1"/>
  <c r="DS337" i="1"/>
  <c r="DR337" i="1"/>
  <c r="DT336" i="1"/>
  <c r="DS336" i="1"/>
  <c r="DR336" i="1"/>
  <c r="DT335" i="1"/>
  <c r="DS335" i="1"/>
  <c r="DR335" i="1"/>
  <c r="DT334" i="1"/>
  <c r="DS334" i="1"/>
  <c r="DR334" i="1"/>
  <c r="DT333" i="1"/>
  <c r="DS333" i="1"/>
  <c r="DR333" i="1"/>
  <c r="DT332" i="1"/>
  <c r="DS332" i="1"/>
  <c r="DR332" i="1"/>
  <c r="DT331" i="1"/>
  <c r="DS331" i="1"/>
  <c r="DR331" i="1"/>
  <c r="DT330" i="1"/>
  <c r="DS330" i="1"/>
  <c r="DR330" i="1"/>
  <c r="DT329" i="1"/>
  <c r="DS329" i="1"/>
  <c r="DR329" i="1"/>
  <c r="DT328" i="1"/>
  <c r="DS328" i="1"/>
  <c r="DR328" i="1"/>
  <c r="DT327" i="1"/>
  <c r="DS327" i="1"/>
  <c r="DR327" i="1"/>
  <c r="DT326" i="1"/>
  <c r="DS326" i="1"/>
  <c r="DR326" i="1"/>
  <c r="DT325" i="1"/>
  <c r="DS325" i="1"/>
  <c r="DR325" i="1"/>
  <c r="DT324" i="1"/>
  <c r="DS324" i="1"/>
  <c r="DR324" i="1"/>
  <c r="DT323" i="1"/>
  <c r="DS323" i="1"/>
  <c r="DR323" i="1"/>
  <c r="DT322" i="1"/>
  <c r="DS322" i="1"/>
  <c r="DR322" i="1"/>
  <c r="DT321" i="1"/>
  <c r="DS321" i="1"/>
  <c r="DR321" i="1"/>
  <c r="DT320" i="1"/>
  <c r="DS320" i="1"/>
  <c r="DR320" i="1"/>
  <c r="DT319" i="1"/>
  <c r="DS319" i="1"/>
  <c r="DR319" i="1"/>
  <c r="DT318" i="1"/>
  <c r="DS318" i="1"/>
  <c r="DR318" i="1"/>
  <c r="DT317" i="1"/>
  <c r="DS317" i="1"/>
  <c r="DR317" i="1"/>
  <c r="DT316" i="1"/>
  <c r="DS316" i="1"/>
  <c r="DR316" i="1"/>
  <c r="DT315" i="1"/>
  <c r="DS315" i="1"/>
  <c r="DR315" i="1"/>
  <c r="DT314" i="1"/>
  <c r="DS314" i="1"/>
  <c r="DR314" i="1"/>
  <c r="DT313" i="1"/>
  <c r="DS313" i="1"/>
  <c r="DR313" i="1"/>
  <c r="DT312" i="1"/>
  <c r="DS312" i="1"/>
  <c r="DR312" i="1"/>
  <c r="DT311" i="1"/>
  <c r="DS311" i="1"/>
  <c r="DR311" i="1"/>
  <c r="DT310" i="1"/>
  <c r="DS310" i="1"/>
  <c r="DR310" i="1"/>
  <c r="DT309" i="1"/>
  <c r="DS309" i="1"/>
  <c r="DR309" i="1"/>
  <c r="DT308" i="1"/>
  <c r="DS308" i="1"/>
  <c r="DR308" i="1"/>
  <c r="DT307" i="1"/>
  <c r="DS307" i="1"/>
  <c r="DR307" i="1"/>
  <c r="DT306" i="1"/>
  <c r="DS306" i="1"/>
  <c r="DR306" i="1"/>
  <c r="DT305" i="1"/>
  <c r="DS305" i="1"/>
  <c r="DR305" i="1"/>
  <c r="DT304" i="1"/>
  <c r="DS304" i="1"/>
  <c r="DR304" i="1"/>
  <c r="DT303" i="1"/>
  <c r="DS303" i="1"/>
  <c r="DR303" i="1"/>
  <c r="DT302" i="1"/>
  <c r="DS302" i="1"/>
  <c r="DR302" i="1"/>
  <c r="DT301" i="1"/>
  <c r="DS301" i="1"/>
  <c r="DR301" i="1"/>
  <c r="DT300" i="1"/>
  <c r="DS300" i="1"/>
  <c r="DR300" i="1"/>
  <c r="DT299" i="1"/>
  <c r="DS299" i="1"/>
  <c r="DR299" i="1"/>
  <c r="DT298" i="1"/>
  <c r="DS298" i="1"/>
  <c r="DR298" i="1"/>
  <c r="DT297" i="1"/>
  <c r="DS297" i="1"/>
  <c r="DR297" i="1"/>
  <c r="DT296" i="1"/>
  <c r="DS296" i="1"/>
  <c r="DR296" i="1"/>
  <c r="DT295" i="1"/>
  <c r="DS295" i="1"/>
  <c r="DR295" i="1"/>
  <c r="DT294" i="1"/>
  <c r="DS294" i="1"/>
  <c r="DR294" i="1"/>
  <c r="DT293" i="1"/>
  <c r="DS293" i="1"/>
  <c r="DR293" i="1"/>
  <c r="DT292" i="1"/>
  <c r="DS292" i="1"/>
  <c r="DR292" i="1"/>
  <c r="DT291" i="1"/>
  <c r="DS291" i="1"/>
  <c r="DR291" i="1"/>
  <c r="DT290" i="1"/>
  <c r="DS290" i="1"/>
  <c r="DR290" i="1"/>
  <c r="DT289" i="1"/>
  <c r="DS289" i="1"/>
  <c r="DR289" i="1"/>
  <c r="DT288" i="1"/>
  <c r="DS288" i="1"/>
  <c r="DR288" i="1"/>
  <c r="DT287" i="1"/>
  <c r="DS287" i="1"/>
  <c r="DR287" i="1"/>
  <c r="DT286" i="1"/>
  <c r="DS286" i="1"/>
  <c r="DR286" i="1"/>
  <c r="DT285" i="1"/>
  <c r="DS285" i="1"/>
  <c r="DR285" i="1"/>
  <c r="DT284" i="1"/>
  <c r="DS284" i="1"/>
  <c r="DR284" i="1"/>
  <c r="DT283" i="1"/>
  <c r="DS283" i="1"/>
  <c r="DR283" i="1"/>
  <c r="DT282" i="1"/>
  <c r="DS282" i="1"/>
  <c r="DR282" i="1"/>
  <c r="DT281" i="1"/>
  <c r="DS281" i="1"/>
  <c r="DR281" i="1"/>
  <c r="DT280" i="1"/>
  <c r="DS280" i="1"/>
  <c r="DR280" i="1"/>
  <c r="DT279" i="1"/>
  <c r="DS279" i="1"/>
  <c r="DR279" i="1"/>
  <c r="DT278" i="1"/>
  <c r="DS278" i="1"/>
  <c r="DR278" i="1"/>
  <c r="DT277" i="1"/>
  <c r="DS277" i="1"/>
  <c r="DR277" i="1"/>
  <c r="DT276" i="1"/>
  <c r="DS276" i="1"/>
  <c r="DR276" i="1"/>
  <c r="DT275" i="1"/>
  <c r="DS275" i="1"/>
  <c r="DR275" i="1"/>
  <c r="DT274" i="1"/>
  <c r="DS274" i="1"/>
  <c r="DR274" i="1"/>
  <c r="DT273" i="1"/>
  <c r="DS273" i="1"/>
  <c r="DR273" i="1"/>
  <c r="DT272" i="1"/>
  <c r="DS272" i="1"/>
  <c r="DR272" i="1"/>
  <c r="DT271" i="1"/>
  <c r="DS271" i="1"/>
  <c r="DR271" i="1"/>
  <c r="DT270" i="1"/>
  <c r="DS270" i="1"/>
  <c r="DR270" i="1"/>
  <c r="DT269" i="1"/>
  <c r="DS269" i="1"/>
  <c r="DR269" i="1"/>
  <c r="DT268" i="1"/>
  <c r="DS268" i="1"/>
  <c r="DR268" i="1"/>
  <c r="DT267" i="1"/>
  <c r="DS267" i="1"/>
  <c r="DR267" i="1"/>
  <c r="DT266" i="1"/>
  <c r="DS266" i="1"/>
  <c r="DR266" i="1"/>
  <c r="DT265" i="1"/>
  <c r="DS265" i="1"/>
  <c r="DR265" i="1"/>
  <c r="DT264" i="1"/>
  <c r="DS264" i="1"/>
  <c r="DR264" i="1"/>
  <c r="DT263" i="1"/>
  <c r="DS263" i="1"/>
  <c r="DR263" i="1"/>
  <c r="DT262" i="1"/>
  <c r="DS262" i="1"/>
  <c r="DR262" i="1"/>
  <c r="DT261" i="1"/>
  <c r="DS261" i="1"/>
  <c r="DR261" i="1"/>
  <c r="DT260" i="1"/>
  <c r="DS260" i="1"/>
  <c r="DR260" i="1"/>
  <c r="DT259" i="1"/>
  <c r="DS259" i="1"/>
  <c r="DR259" i="1"/>
  <c r="DT258" i="1"/>
  <c r="DS258" i="1"/>
  <c r="DR258" i="1"/>
  <c r="DT257" i="1"/>
  <c r="DS257" i="1"/>
  <c r="DR257" i="1"/>
  <c r="DT256" i="1"/>
  <c r="DS256" i="1"/>
  <c r="DR256" i="1"/>
  <c r="DT255" i="1"/>
  <c r="DS255" i="1"/>
  <c r="DR255" i="1"/>
  <c r="DT254" i="1"/>
  <c r="DS254" i="1"/>
  <c r="DR254" i="1"/>
  <c r="DT253" i="1"/>
  <c r="DS253" i="1"/>
  <c r="DR253" i="1"/>
  <c r="DT252" i="1"/>
  <c r="DS252" i="1"/>
  <c r="DR252" i="1"/>
  <c r="DT251" i="1"/>
  <c r="DS251" i="1"/>
  <c r="DR251" i="1"/>
  <c r="DT250" i="1"/>
  <c r="DS250" i="1"/>
  <c r="DR250" i="1"/>
  <c r="DT249" i="1"/>
  <c r="DS249" i="1"/>
  <c r="DR249" i="1"/>
  <c r="DT248" i="1"/>
  <c r="DS248" i="1"/>
  <c r="DR248" i="1"/>
  <c r="DT247" i="1"/>
  <c r="DS247" i="1"/>
  <c r="DR247" i="1"/>
  <c r="DT246" i="1"/>
  <c r="DS246" i="1"/>
  <c r="DR246" i="1"/>
  <c r="DT245" i="1"/>
  <c r="DS245" i="1"/>
  <c r="DR245" i="1"/>
  <c r="DT244" i="1"/>
  <c r="DS244" i="1"/>
  <c r="DR244" i="1"/>
  <c r="DT243" i="1"/>
  <c r="DS243" i="1"/>
  <c r="DR243" i="1"/>
  <c r="DT242" i="1"/>
  <c r="DS242" i="1"/>
  <c r="DR242" i="1"/>
  <c r="DT241" i="1"/>
  <c r="DS241" i="1"/>
  <c r="DR241" i="1"/>
  <c r="DT240" i="1"/>
  <c r="DS240" i="1"/>
  <c r="DR240" i="1"/>
  <c r="DT239" i="1"/>
  <c r="DS239" i="1"/>
  <c r="DR239" i="1"/>
  <c r="DT238" i="1"/>
  <c r="DS238" i="1"/>
  <c r="DR238" i="1"/>
  <c r="DT237" i="1"/>
  <c r="DS237" i="1"/>
  <c r="DR237" i="1"/>
  <c r="DT236" i="1"/>
  <c r="DS236" i="1"/>
  <c r="DR236" i="1"/>
  <c r="DT235" i="1"/>
  <c r="DS235" i="1"/>
  <c r="DR235" i="1"/>
  <c r="DT234" i="1"/>
  <c r="DS234" i="1"/>
  <c r="DR234" i="1"/>
  <c r="DT233" i="1"/>
  <c r="DS233" i="1"/>
  <c r="DR233" i="1"/>
  <c r="DT232" i="1"/>
  <c r="DS232" i="1"/>
  <c r="DR232" i="1"/>
  <c r="DT231" i="1"/>
  <c r="DS231" i="1"/>
  <c r="DR231" i="1"/>
  <c r="DT230" i="1"/>
  <c r="DS230" i="1"/>
  <c r="DR230" i="1"/>
  <c r="DT229" i="1"/>
  <c r="DS229" i="1"/>
  <c r="DR229" i="1"/>
  <c r="DT228" i="1"/>
  <c r="DS228" i="1"/>
  <c r="DR228" i="1"/>
  <c r="DT227" i="1"/>
  <c r="DS227" i="1"/>
  <c r="DR227" i="1"/>
  <c r="DT226" i="1"/>
  <c r="DS226" i="1"/>
  <c r="DR226" i="1"/>
  <c r="DT225" i="1"/>
  <c r="DS225" i="1"/>
  <c r="DR225" i="1"/>
  <c r="DT224" i="1"/>
  <c r="DS224" i="1"/>
  <c r="DR224" i="1"/>
  <c r="DT223" i="1"/>
  <c r="DS223" i="1"/>
  <c r="DR223" i="1"/>
  <c r="DT222" i="1"/>
  <c r="DS222" i="1"/>
  <c r="DR222" i="1"/>
  <c r="DT221" i="1"/>
  <c r="DS221" i="1"/>
  <c r="DR221" i="1"/>
  <c r="DT220" i="1"/>
  <c r="DS220" i="1"/>
  <c r="DR220" i="1"/>
  <c r="DT219" i="1"/>
  <c r="DS219" i="1"/>
  <c r="DR219" i="1"/>
  <c r="DT218" i="1"/>
  <c r="DS218" i="1"/>
  <c r="DR218" i="1"/>
  <c r="DT217" i="1"/>
  <c r="DS217" i="1"/>
  <c r="DR217" i="1"/>
  <c r="DT216" i="1"/>
  <c r="DS216" i="1"/>
  <c r="DR216" i="1"/>
  <c r="DT215" i="1"/>
  <c r="DS215" i="1"/>
  <c r="DR215" i="1"/>
  <c r="DT214" i="1"/>
  <c r="DS214" i="1"/>
  <c r="DR214" i="1"/>
  <c r="DT213" i="1"/>
  <c r="DS213" i="1"/>
  <c r="DR213" i="1"/>
  <c r="DT212" i="1"/>
  <c r="DS212" i="1"/>
  <c r="DR212" i="1"/>
  <c r="DT211" i="1"/>
  <c r="DS211" i="1"/>
  <c r="DR211" i="1"/>
  <c r="DT210" i="1"/>
  <c r="DS210" i="1"/>
  <c r="DR210" i="1"/>
  <c r="DT209" i="1"/>
  <c r="DS209" i="1"/>
  <c r="DR209" i="1"/>
  <c r="DT208" i="1"/>
  <c r="DS208" i="1"/>
  <c r="DR208" i="1"/>
  <c r="DT207" i="1"/>
  <c r="DS207" i="1"/>
  <c r="DR207" i="1"/>
  <c r="DT206" i="1"/>
  <c r="DS206" i="1"/>
  <c r="DR206" i="1"/>
  <c r="DT205" i="1"/>
  <c r="DS205" i="1"/>
  <c r="DR205" i="1"/>
  <c r="DT204" i="1"/>
  <c r="DS204" i="1"/>
  <c r="DR204" i="1"/>
  <c r="DT203" i="1"/>
  <c r="DS203" i="1"/>
  <c r="DR203" i="1"/>
  <c r="DT202" i="1"/>
  <c r="DS202" i="1"/>
  <c r="DR202" i="1"/>
  <c r="DT201" i="1"/>
  <c r="DS201" i="1"/>
  <c r="DR201" i="1"/>
  <c r="DT200" i="1"/>
  <c r="DS200" i="1"/>
  <c r="DR200" i="1"/>
  <c r="DT199" i="1"/>
  <c r="DS199" i="1"/>
  <c r="DR199" i="1"/>
  <c r="DT198" i="1"/>
  <c r="DS198" i="1"/>
  <c r="DR198" i="1"/>
  <c r="DT197" i="1"/>
  <c r="DS197" i="1"/>
  <c r="DR197" i="1"/>
  <c r="DT196" i="1"/>
  <c r="DS196" i="1"/>
  <c r="DR196" i="1"/>
  <c r="DT195" i="1"/>
  <c r="DS195" i="1"/>
  <c r="DR195" i="1"/>
  <c r="DT194" i="1"/>
  <c r="DS194" i="1"/>
  <c r="DR194" i="1"/>
  <c r="DT193" i="1"/>
  <c r="DS193" i="1"/>
  <c r="DR193" i="1"/>
  <c r="DT192" i="1"/>
  <c r="DS192" i="1"/>
  <c r="DR192" i="1"/>
  <c r="DT191" i="1"/>
  <c r="DS191" i="1"/>
  <c r="DR191" i="1"/>
  <c r="DT190" i="1"/>
  <c r="DS190" i="1"/>
  <c r="DR190" i="1"/>
  <c r="DT189" i="1"/>
  <c r="DS189" i="1"/>
  <c r="DR189" i="1"/>
  <c r="DT188" i="1"/>
  <c r="DS188" i="1"/>
  <c r="DR188" i="1"/>
  <c r="DT187" i="1"/>
  <c r="DS187" i="1"/>
  <c r="DR187" i="1"/>
  <c r="DT186" i="1"/>
  <c r="DS186" i="1"/>
  <c r="DR186" i="1"/>
  <c r="DT185" i="1"/>
  <c r="DS185" i="1"/>
  <c r="DR185" i="1"/>
  <c r="DT184" i="1"/>
  <c r="DS184" i="1"/>
  <c r="DR184" i="1"/>
  <c r="DT183" i="1"/>
  <c r="DS183" i="1"/>
  <c r="DR183" i="1"/>
  <c r="DT182" i="1"/>
  <c r="DS182" i="1"/>
  <c r="DR182" i="1"/>
  <c r="DT181" i="1"/>
  <c r="DS181" i="1"/>
  <c r="DR181" i="1"/>
  <c r="DT180" i="1"/>
  <c r="DS180" i="1"/>
  <c r="DR180" i="1"/>
  <c r="DT179" i="1"/>
  <c r="DS179" i="1"/>
  <c r="DR179" i="1"/>
  <c r="DT178" i="1"/>
  <c r="DS178" i="1"/>
  <c r="DR178" i="1"/>
  <c r="DT177" i="1"/>
  <c r="DS177" i="1"/>
  <c r="DR177" i="1"/>
  <c r="DT176" i="1"/>
  <c r="DS176" i="1"/>
  <c r="DR176" i="1"/>
  <c r="DT175" i="1"/>
  <c r="DS175" i="1"/>
  <c r="DR175" i="1"/>
  <c r="DT174" i="1"/>
  <c r="DS174" i="1"/>
  <c r="DR174" i="1"/>
  <c r="DT173" i="1"/>
  <c r="DS173" i="1"/>
  <c r="DR173" i="1"/>
  <c r="DT172" i="1"/>
  <c r="DS172" i="1"/>
  <c r="DR172" i="1"/>
  <c r="DT171" i="1"/>
  <c r="DS171" i="1"/>
  <c r="DR171" i="1"/>
  <c r="DT170" i="1"/>
  <c r="DS170" i="1"/>
  <c r="DR170" i="1"/>
  <c r="DT169" i="1"/>
  <c r="DS169" i="1"/>
  <c r="DR169" i="1"/>
  <c r="DT168" i="1"/>
  <c r="DS168" i="1"/>
  <c r="DR168" i="1"/>
  <c r="DT167" i="1"/>
  <c r="DS167" i="1"/>
  <c r="DR167" i="1"/>
  <c r="DT166" i="1"/>
  <c r="DS166" i="1"/>
  <c r="DR166" i="1"/>
  <c r="DT165" i="1"/>
  <c r="DS165" i="1"/>
  <c r="DR165" i="1"/>
  <c r="DT164" i="1"/>
  <c r="DS164" i="1"/>
  <c r="DR164" i="1"/>
  <c r="DT163" i="1"/>
  <c r="DS163" i="1"/>
  <c r="DR163" i="1"/>
  <c r="DT162" i="1"/>
  <c r="DS162" i="1"/>
  <c r="DR162" i="1"/>
  <c r="DT161" i="1"/>
  <c r="DS161" i="1"/>
  <c r="DR161" i="1"/>
  <c r="DT160" i="1"/>
  <c r="DS160" i="1"/>
  <c r="DR160" i="1"/>
  <c r="DT159" i="1"/>
  <c r="DS159" i="1"/>
  <c r="DR159" i="1"/>
  <c r="DT158" i="1"/>
  <c r="DS158" i="1"/>
  <c r="DR158" i="1"/>
  <c r="DT157" i="1"/>
  <c r="DS157" i="1"/>
  <c r="DR157" i="1"/>
  <c r="DT156" i="1"/>
  <c r="DS156" i="1"/>
  <c r="DR156" i="1"/>
  <c r="DT155" i="1"/>
  <c r="DS155" i="1"/>
  <c r="DR155" i="1"/>
  <c r="DT154" i="1"/>
  <c r="DS154" i="1"/>
  <c r="DR154" i="1"/>
  <c r="DT153" i="1"/>
  <c r="DS153" i="1"/>
  <c r="DR153" i="1"/>
  <c r="DT152" i="1"/>
  <c r="DS152" i="1"/>
  <c r="DR152" i="1"/>
  <c r="DT151" i="1"/>
  <c r="DS151" i="1"/>
  <c r="DR151" i="1"/>
  <c r="DT150" i="1"/>
  <c r="DS150" i="1"/>
  <c r="DR150" i="1"/>
  <c r="DT149" i="1"/>
  <c r="DS149" i="1"/>
  <c r="DR149" i="1"/>
  <c r="DT148" i="1"/>
  <c r="DS148" i="1"/>
  <c r="DR148" i="1"/>
  <c r="DT147" i="1"/>
  <c r="DS147" i="1"/>
  <c r="DR147" i="1"/>
  <c r="DT146" i="1"/>
  <c r="DS146" i="1"/>
  <c r="DR146" i="1"/>
  <c r="DT145" i="1"/>
  <c r="DS145" i="1"/>
  <c r="DR145" i="1"/>
  <c r="DT144" i="1"/>
  <c r="DS144" i="1"/>
  <c r="DR144" i="1"/>
  <c r="DT143" i="1"/>
  <c r="DS143" i="1"/>
  <c r="DR143" i="1"/>
  <c r="DT142" i="1"/>
  <c r="DS142" i="1"/>
  <c r="DR142" i="1"/>
  <c r="DT141" i="1"/>
  <c r="DS141" i="1"/>
  <c r="DR141" i="1"/>
  <c r="DT140" i="1"/>
  <c r="DS140" i="1"/>
  <c r="DR140" i="1"/>
  <c r="DT139" i="1"/>
  <c r="DS139" i="1"/>
  <c r="DR139" i="1"/>
  <c r="DT138" i="1"/>
  <c r="DS138" i="1"/>
  <c r="DR138" i="1"/>
  <c r="DT137" i="1"/>
  <c r="DS137" i="1"/>
  <c r="DR137" i="1"/>
  <c r="DT136" i="1"/>
  <c r="DS136" i="1"/>
  <c r="DR136" i="1"/>
  <c r="DT135" i="1"/>
  <c r="DS135" i="1"/>
  <c r="DR135" i="1"/>
  <c r="DT134" i="1"/>
  <c r="DS134" i="1"/>
  <c r="DR134" i="1"/>
  <c r="DT133" i="1"/>
  <c r="DS133" i="1"/>
  <c r="DR133" i="1"/>
  <c r="DT132" i="1"/>
  <c r="DS132" i="1"/>
  <c r="DR132" i="1"/>
  <c r="DT131" i="1"/>
  <c r="DS131" i="1"/>
  <c r="DR131" i="1"/>
  <c r="DT130" i="1"/>
  <c r="DS130" i="1"/>
  <c r="DR130" i="1"/>
  <c r="DT129" i="1"/>
  <c r="DS129" i="1"/>
  <c r="DR129" i="1"/>
  <c r="DT128" i="1"/>
  <c r="DS128" i="1"/>
  <c r="DR128" i="1"/>
  <c r="DT127" i="1"/>
  <c r="DS127" i="1"/>
  <c r="DR127" i="1"/>
  <c r="DT126" i="1"/>
  <c r="DS126" i="1"/>
  <c r="DR126" i="1"/>
  <c r="DT125" i="1"/>
  <c r="DS125" i="1"/>
  <c r="DR125" i="1"/>
  <c r="DT124" i="1"/>
  <c r="DS124" i="1"/>
  <c r="DR124" i="1"/>
  <c r="DT123" i="1"/>
  <c r="DS123" i="1"/>
  <c r="DR123" i="1"/>
  <c r="DT122" i="1"/>
  <c r="DS122" i="1"/>
  <c r="DR122" i="1"/>
  <c r="DT121" i="1"/>
  <c r="DS121" i="1"/>
  <c r="DR121" i="1"/>
  <c r="DT120" i="1"/>
  <c r="DS120" i="1"/>
  <c r="DR120" i="1"/>
  <c r="DT119" i="1"/>
  <c r="DS119" i="1"/>
  <c r="DR119" i="1"/>
  <c r="DT118" i="1"/>
  <c r="DS118" i="1"/>
  <c r="DR118" i="1"/>
  <c r="DT117" i="1"/>
  <c r="DS117" i="1"/>
  <c r="DR117" i="1"/>
  <c r="DT116" i="1"/>
  <c r="DS116" i="1"/>
  <c r="DR116" i="1"/>
  <c r="DT115" i="1"/>
  <c r="DS115" i="1"/>
  <c r="DR115" i="1"/>
  <c r="DT114" i="1"/>
  <c r="DS114" i="1"/>
  <c r="DR114" i="1"/>
  <c r="DT113" i="1"/>
  <c r="DS113" i="1"/>
  <c r="DR113" i="1"/>
  <c r="DT112" i="1"/>
  <c r="DS112" i="1"/>
  <c r="DR112" i="1"/>
  <c r="DT111" i="1"/>
  <c r="DS111" i="1"/>
  <c r="DR111" i="1"/>
  <c r="DT110" i="1"/>
  <c r="DS110" i="1"/>
  <c r="DR110" i="1"/>
  <c r="DT109" i="1"/>
  <c r="DS109" i="1"/>
  <c r="DR109" i="1"/>
  <c r="DT108" i="1"/>
  <c r="DS108" i="1"/>
  <c r="DR108" i="1"/>
  <c r="DT107" i="1"/>
  <c r="DS107" i="1"/>
  <c r="DR107" i="1"/>
  <c r="DT106" i="1"/>
  <c r="DS106" i="1"/>
  <c r="DR106" i="1"/>
  <c r="DT105" i="1"/>
  <c r="DS105" i="1"/>
  <c r="DR105" i="1"/>
  <c r="DT104" i="1"/>
  <c r="DS104" i="1"/>
  <c r="DR104" i="1"/>
  <c r="DT103" i="1"/>
  <c r="DS103" i="1"/>
  <c r="DR103" i="1"/>
  <c r="DT102" i="1"/>
  <c r="DS102" i="1"/>
  <c r="DR102" i="1"/>
  <c r="DT101" i="1"/>
  <c r="DS101" i="1"/>
  <c r="DR101" i="1"/>
  <c r="DT100" i="1"/>
  <c r="DS100" i="1"/>
  <c r="DR100" i="1"/>
  <c r="DT99" i="1"/>
  <c r="DS99" i="1"/>
  <c r="DR99" i="1"/>
  <c r="DT98" i="1"/>
  <c r="DS98" i="1"/>
  <c r="DR98" i="1"/>
  <c r="DT97" i="1"/>
  <c r="DS97" i="1"/>
  <c r="DR97" i="1"/>
  <c r="DT96" i="1"/>
  <c r="DS96" i="1"/>
  <c r="DR96" i="1"/>
  <c r="DT95" i="1"/>
  <c r="DS95" i="1"/>
  <c r="DR95" i="1"/>
  <c r="DT94" i="1"/>
  <c r="DS94" i="1"/>
  <c r="DR94" i="1"/>
  <c r="DT93" i="1"/>
  <c r="DS93" i="1"/>
  <c r="DR93" i="1"/>
  <c r="DT92" i="1"/>
  <c r="DS92" i="1"/>
  <c r="DR92" i="1"/>
  <c r="DT91" i="1"/>
  <c r="DS91" i="1"/>
  <c r="DR91" i="1"/>
  <c r="DT90" i="1"/>
  <c r="DS90" i="1"/>
  <c r="DR90" i="1"/>
  <c r="DT89" i="1"/>
  <c r="DS89" i="1"/>
  <c r="DR89" i="1"/>
  <c r="DT88" i="1"/>
  <c r="DS88" i="1"/>
  <c r="DR88" i="1"/>
  <c r="DT87" i="1"/>
  <c r="DS87" i="1"/>
  <c r="DR87" i="1"/>
  <c r="DT86" i="1"/>
  <c r="DS86" i="1"/>
  <c r="DR86" i="1"/>
  <c r="DT85" i="1"/>
  <c r="DS85" i="1"/>
  <c r="DR85" i="1"/>
  <c r="DT84" i="1"/>
  <c r="DS84" i="1"/>
  <c r="DR84" i="1"/>
  <c r="DT83" i="1"/>
  <c r="DS83" i="1"/>
  <c r="DR83" i="1"/>
  <c r="DT82" i="1"/>
  <c r="DS82" i="1"/>
  <c r="DR82" i="1"/>
  <c r="DT81" i="1"/>
  <c r="DS81" i="1"/>
  <c r="DR81" i="1"/>
  <c r="DT80" i="1"/>
  <c r="DS80" i="1"/>
  <c r="DR80" i="1"/>
  <c r="DT79" i="1"/>
  <c r="DS79" i="1"/>
  <c r="DR79" i="1"/>
  <c r="DT78" i="1"/>
  <c r="DS78" i="1"/>
  <c r="DR78" i="1"/>
  <c r="DT77" i="1"/>
  <c r="DS77" i="1"/>
  <c r="DR77" i="1"/>
  <c r="DT76" i="1"/>
  <c r="DS76" i="1"/>
  <c r="DR76" i="1"/>
  <c r="DT75" i="1"/>
  <c r="DS75" i="1"/>
  <c r="DR75" i="1"/>
  <c r="DT74" i="1"/>
  <c r="DS74" i="1"/>
  <c r="DR74" i="1"/>
  <c r="DT73" i="1"/>
  <c r="DS73" i="1"/>
  <c r="DR73" i="1"/>
  <c r="DT72" i="1"/>
  <c r="DS72" i="1"/>
  <c r="DR72" i="1"/>
  <c r="DT71" i="1"/>
  <c r="DS71" i="1"/>
  <c r="DR71" i="1"/>
  <c r="DT70" i="1"/>
  <c r="DS70" i="1"/>
  <c r="DR70" i="1"/>
  <c r="DT69" i="1"/>
  <c r="DS69" i="1"/>
  <c r="DR69" i="1"/>
  <c r="DT68" i="1"/>
  <c r="DS68" i="1"/>
  <c r="DR68" i="1"/>
  <c r="DT67" i="1"/>
  <c r="DS67" i="1"/>
  <c r="DR67" i="1"/>
  <c r="DT66" i="1"/>
  <c r="DS66" i="1"/>
  <c r="DR66" i="1"/>
  <c r="DT65" i="1"/>
  <c r="DS65" i="1"/>
  <c r="DR65" i="1"/>
  <c r="DT64" i="1"/>
  <c r="DS64" i="1"/>
  <c r="DR64" i="1"/>
  <c r="DT63" i="1"/>
  <c r="DS63" i="1"/>
  <c r="DR63" i="1"/>
  <c r="DT62" i="1"/>
  <c r="DS62" i="1"/>
  <c r="DR62" i="1"/>
  <c r="DT61" i="1"/>
  <c r="DS61" i="1"/>
  <c r="DR61" i="1"/>
  <c r="DT60" i="1"/>
  <c r="DS60" i="1"/>
  <c r="DR60" i="1"/>
  <c r="DT59" i="1"/>
  <c r="DS59" i="1"/>
  <c r="DR59" i="1"/>
  <c r="DT58" i="1"/>
  <c r="DS58" i="1"/>
  <c r="DR58" i="1"/>
  <c r="DT57" i="1"/>
  <c r="DS57" i="1"/>
  <c r="DR57" i="1"/>
  <c r="DT56" i="1"/>
  <c r="DS56" i="1"/>
  <c r="DR56" i="1"/>
  <c r="DT55" i="1"/>
  <c r="DS55" i="1"/>
  <c r="DR55" i="1"/>
  <c r="DT54" i="1"/>
  <c r="DS54" i="1"/>
  <c r="DR54" i="1"/>
  <c r="DT53" i="1"/>
  <c r="DS53" i="1"/>
  <c r="DR53" i="1"/>
  <c r="DT52" i="1"/>
  <c r="DS52" i="1"/>
  <c r="DR52" i="1"/>
  <c r="DT51" i="1"/>
  <c r="DS51" i="1"/>
  <c r="DR51" i="1"/>
  <c r="DT50" i="1"/>
  <c r="DS50" i="1"/>
  <c r="DR50" i="1"/>
  <c r="DT49" i="1"/>
  <c r="DS49" i="1"/>
  <c r="DR49" i="1"/>
  <c r="DT48" i="1"/>
  <c r="DS48" i="1"/>
  <c r="DR48" i="1"/>
  <c r="DT47" i="1"/>
  <c r="DS47" i="1"/>
  <c r="DR47" i="1"/>
  <c r="DT46" i="1"/>
  <c r="DS46" i="1"/>
  <c r="DR46" i="1"/>
  <c r="DT45" i="1"/>
  <c r="DS45" i="1"/>
  <c r="DR45" i="1"/>
  <c r="DT44" i="1"/>
  <c r="DS44" i="1"/>
  <c r="DR44" i="1"/>
  <c r="DT43" i="1"/>
  <c r="DS43" i="1"/>
  <c r="DR43" i="1"/>
  <c r="DT42" i="1"/>
  <c r="DS42" i="1"/>
  <c r="DR42" i="1"/>
  <c r="DT41" i="1"/>
  <c r="DS41" i="1"/>
  <c r="DR41" i="1"/>
  <c r="DT40" i="1"/>
  <c r="DS40" i="1"/>
  <c r="DR40" i="1"/>
  <c r="DT39" i="1"/>
  <c r="DS39" i="1"/>
  <c r="DR39" i="1"/>
  <c r="DT38" i="1"/>
  <c r="DS38" i="1"/>
  <c r="DR38" i="1"/>
  <c r="DT37" i="1"/>
  <c r="DS37" i="1"/>
  <c r="DR37" i="1"/>
  <c r="DT36" i="1"/>
  <c r="DS36" i="1"/>
  <c r="DR36" i="1"/>
  <c r="DT35" i="1"/>
  <c r="DS35" i="1"/>
  <c r="DR35" i="1"/>
  <c r="DT34" i="1"/>
  <c r="DS34" i="1"/>
  <c r="DR34" i="1"/>
  <c r="DT33" i="1"/>
  <c r="DS33" i="1"/>
  <c r="DR33" i="1"/>
  <c r="DT32" i="1"/>
  <c r="DS32" i="1"/>
  <c r="DR32" i="1"/>
  <c r="DT31" i="1"/>
  <c r="DS31" i="1"/>
  <c r="DR31" i="1"/>
  <c r="DT30" i="1"/>
  <c r="DS30" i="1"/>
  <c r="DR30" i="1"/>
  <c r="DT29" i="1"/>
  <c r="DS29" i="1"/>
  <c r="DR29" i="1"/>
  <c r="DT28" i="1"/>
  <c r="DS28" i="1"/>
  <c r="DR28" i="1"/>
  <c r="DT27" i="1"/>
  <c r="DS27" i="1"/>
  <c r="DR27" i="1"/>
  <c r="DT26" i="1"/>
  <c r="DS26" i="1"/>
  <c r="DR26" i="1"/>
  <c r="DT25" i="1"/>
  <c r="DS25" i="1"/>
  <c r="DR25" i="1"/>
  <c r="DT24" i="1"/>
  <c r="DS24" i="1"/>
  <c r="DR24" i="1"/>
  <c r="DT23" i="1"/>
  <c r="DS23" i="1"/>
  <c r="DR23" i="1"/>
  <c r="DT22" i="1"/>
  <c r="DS22" i="1"/>
  <c r="DR22" i="1"/>
  <c r="DT21" i="1"/>
  <c r="DS21" i="1"/>
  <c r="DR21" i="1"/>
  <c r="DT20" i="1"/>
  <c r="DS20" i="1"/>
  <c r="DR20" i="1"/>
  <c r="DT19" i="1"/>
  <c r="DS19" i="1"/>
  <c r="DR19" i="1"/>
  <c r="DT18" i="1"/>
  <c r="DS18" i="1"/>
  <c r="DR18" i="1"/>
  <c r="DT17" i="1"/>
  <c r="DS17" i="1"/>
  <c r="DR17" i="1"/>
  <c r="DT16" i="1"/>
  <c r="DS16" i="1"/>
  <c r="DR16" i="1"/>
  <c r="DS15" i="1"/>
  <c r="DT14" i="1"/>
  <c r="DS14" i="1"/>
  <c r="DR14" i="1"/>
  <c r="DT13" i="1"/>
  <c r="DS13" i="1"/>
  <c r="DR13" i="1"/>
  <c r="DT12" i="1"/>
  <c r="DS12" i="1"/>
  <c r="DR12" i="1"/>
  <c r="DS11" i="1"/>
  <c r="DR10" i="1"/>
  <c r="DR11" i="1" s="1"/>
  <c r="DP10" i="1"/>
  <c r="DD10" i="1"/>
  <c r="DO10" i="1"/>
  <c r="CO19" i="1" l="1"/>
  <c r="DT11" i="1"/>
  <c r="DR15" i="1"/>
  <c r="BI410" i="1" l="1"/>
  <c r="BJ410" i="1" s="1"/>
  <c r="BH410" i="1"/>
  <c r="BI409" i="1"/>
  <c r="BJ409" i="1" s="1"/>
  <c r="BH409" i="1"/>
  <c r="BI408" i="1"/>
  <c r="BJ408" i="1" s="1"/>
  <c r="BH408" i="1"/>
  <c r="BI407" i="1"/>
  <c r="BJ407" i="1" s="1"/>
  <c r="BH407" i="1"/>
  <c r="BI406" i="1"/>
  <c r="BJ406" i="1" s="1"/>
  <c r="BH406" i="1"/>
  <c r="BI405" i="1"/>
  <c r="BJ405" i="1" s="1"/>
  <c r="BH405" i="1"/>
  <c r="BI404" i="1"/>
  <c r="BJ404" i="1" s="1"/>
  <c r="BH404" i="1"/>
  <c r="BI403" i="1"/>
  <c r="BJ403" i="1" s="1"/>
  <c r="BH403" i="1"/>
  <c r="BI402" i="1"/>
  <c r="BJ402" i="1" s="1"/>
  <c r="BH402" i="1"/>
  <c r="BI401" i="1"/>
  <c r="BJ401" i="1" s="1"/>
  <c r="BH401" i="1"/>
  <c r="BI400" i="1"/>
  <c r="BJ400" i="1" s="1"/>
  <c r="BH400" i="1"/>
  <c r="BI399" i="1"/>
  <c r="BJ399" i="1" s="1"/>
  <c r="BH399" i="1"/>
  <c r="BI398" i="1"/>
  <c r="BJ398" i="1" s="1"/>
  <c r="BH398" i="1"/>
  <c r="BI397" i="1"/>
  <c r="BJ397" i="1" s="1"/>
  <c r="BH397" i="1"/>
  <c r="BI396" i="1"/>
  <c r="BJ396" i="1" s="1"/>
  <c r="BH396" i="1"/>
  <c r="BI395" i="1"/>
  <c r="BJ395" i="1" s="1"/>
  <c r="BH395" i="1"/>
  <c r="BI394" i="1"/>
  <c r="BJ394" i="1" s="1"/>
  <c r="BH394" i="1"/>
  <c r="BI393" i="1"/>
  <c r="BJ393" i="1" s="1"/>
  <c r="BH393" i="1"/>
  <c r="BI392" i="1"/>
  <c r="BJ392" i="1" s="1"/>
  <c r="BH392" i="1"/>
  <c r="BI391" i="1"/>
  <c r="BJ391" i="1" s="1"/>
  <c r="BH391" i="1"/>
  <c r="BI390" i="1"/>
  <c r="BJ390" i="1" s="1"/>
  <c r="BH390" i="1"/>
  <c r="BI389" i="1"/>
  <c r="BJ389" i="1" s="1"/>
  <c r="BH389" i="1"/>
  <c r="BI388" i="1"/>
  <c r="BJ388" i="1" s="1"/>
  <c r="BH388" i="1"/>
  <c r="BI387" i="1"/>
  <c r="BJ387" i="1" s="1"/>
  <c r="BH387" i="1"/>
  <c r="BI386" i="1"/>
  <c r="BJ386" i="1" s="1"/>
  <c r="BH386" i="1"/>
  <c r="BI385" i="1"/>
  <c r="BJ385" i="1" s="1"/>
  <c r="BH385" i="1"/>
  <c r="BI384" i="1"/>
  <c r="BJ384" i="1" s="1"/>
  <c r="BH384" i="1"/>
  <c r="BI383" i="1"/>
  <c r="BJ383" i="1" s="1"/>
  <c r="BH383" i="1"/>
  <c r="BI382" i="1"/>
  <c r="BJ382" i="1" s="1"/>
  <c r="BH382" i="1"/>
  <c r="BI381" i="1"/>
  <c r="BJ381" i="1" s="1"/>
  <c r="BH381" i="1"/>
  <c r="BI380" i="1"/>
  <c r="BJ380" i="1" s="1"/>
  <c r="BH380" i="1"/>
  <c r="BI379" i="1"/>
  <c r="BJ379" i="1" s="1"/>
  <c r="BH379" i="1"/>
  <c r="BI378" i="1"/>
  <c r="BJ378" i="1" s="1"/>
  <c r="BH378" i="1"/>
  <c r="BI377" i="1"/>
  <c r="BJ377" i="1" s="1"/>
  <c r="BH377" i="1"/>
  <c r="BI376" i="1"/>
  <c r="BJ376" i="1" s="1"/>
  <c r="BH376" i="1"/>
  <c r="BI375" i="1"/>
  <c r="BJ375" i="1" s="1"/>
  <c r="BH375" i="1"/>
  <c r="BI374" i="1"/>
  <c r="BJ374" i="1" s="1"/>
  <c r="BH374" i="1"/>
  <c r="BI373" i="1"/>
  <c r="BJ373" i="1" s="1"/>
  <c r="BH373" i="1"/>
  <c r="BI372" i="1"/>
  <c r="BJ372" i="1" s="1"/>
  <c r="BH372" i="1"/>
  <c r="BI371" i="1"/>
  <c r="BJ371" i="1" s="1"/>
  <c r="BH371" i="1"/>
  <c r="BI370" i="1"/>
  <c r="BJ370" i="1" s="1"/>
  <c r="BH370" i="1"/>
  <c r="BI369" i="1"/>
  <c r="BJ369" i="1" s="1"/>
  <c r="BH369" i="1"/>
  <c r="BI368" i="1"/>
  <c r="BJ368" i="1" s="1"/>
  <c r="BH368" i="1"/>
  <c r="BI367" i="1"/>
  <c r="BJ367" i="1" s="1"/>
  <c r="BH367" i="1"/>
  <c r="BI366" i="1"/>
  <c r="BJ366" i="1" s="1"/>
  <c r="BH366" i="1"/>
  <c r="BI365" i="1"/>
  <c r="BJ365" i="1" s="1"/>
  <c r="BH365" i="1"/>
  <c r="BI364" i="1"/>
  <c r="BJ364" i="1" s="1"/>
  <c r="BH364" i="1"/>
  <c r="BI363" i="1"/>
  <c r="BJ363" i="1" s="1"/>
  <c r="BH363" i="1"/>
  <c r="BI362" i="1"/>
  <c r="BJ362" i="1" s="1"/>
  <c r="BH362" i="1"/>
  <c r="BI361" i="1"/>
  <c r="BJ361" i="1" s="1"/>
  <c r="BH361" i="1"/>
  <c r="BI360" i="1"/>
  <c r="BJ360" i="1" s="1"/>
  <c r="BH360" i="1"/>
  <c r="BI359" i="1"/>
  <c r="BJ359" i="1" s="1"/>
  <c r="BH359" i="1"/>
  <c r="BI358" i="1"/>
  <c r="BJ358" i="1" s="1"/>
  <c r="BH358" i="1"/>
  <c r="BI357" i="1"/>
  <c r="BJ357" i="1" s="1"/>
  <c r="BH357" i="1"/>
  <c r="BI356" i="1"/>
  <c r="BJ356" i="1" s="1"/>
  <c r="BH356" i="1"/>
  <c r="BI355" i="1"/>
  <c r="BJ355" i="1" s="1"/>
  <c r="BH355" i="1"/>
  <c r="BI354" i="1"/>
  <c r="BJ354" i="1" s="1"/>
  <c r="BH354" i="1"/>
  <c r="BI353" i="1"/>
  <c r="BJ353" i="1" s="1"/>
  <c r="BH353" i="1"/>
  <c r="BI352" i="1"/>
  <c r="BJ352" i="1" s="1"/>
  <c r="BH352" i="1"/>
  <c r="BI351" i="1"/>
  <c r="BJ351" i="1" s="1"/>
  <c r="BH351" i="1"/>
  <c r="BI350" i="1"/>
  <c r="BJ350" i="1" s="1"/>
  <c r="BH350" i="1"/>
  <c r="BI349" i="1"/>
  <c r="BJ349" i="1" s="1"/>
  <c r="BH349" i="1"/>
  <c r="BI348" i="1"/>
  <c r="BJ348" i="1" s="1"/>
  <c r="BH348" i="1"/>
  <c r="BI347" i="1"/>
  <c r="BJ347" i="1" s="1"/>
  <c r="BH347" i="1"/>
  <c r="BI346" i="1"/>
  <c r="BJ346" i="1" s="1"/>
  <c r="BH346" i="1"/>
  <c r="BI345" i="1"/>
  <c r="BJ345" i="1" s="1"/>
  <c r="BH345" i="1"/>
  <c r="BI344" i="1"/>
  <c r="BJ344" i="1" s="1"/>
  <c r="BH344" i="1"/>
  <c r="BI343" i="1"/>
  <c r="BJ343" i="1" s="1"/>
  <c r="BH343" i="1"/>
  <c r="BI342" i="1"/>
  <c r="BJ342" i="1" s="1"/>
  <c r="BH342" i="1"/>
  <c r="BI341" i="1"/>
  <c r="BJ341" i="1" s="1"/>
  <c r="BH341" i="1"/>
  <c r="BI340" i="1"/>
  <c r="BJ340" i="1" s="1"/>
  <c r="BH340" i="1"/>
  <c r="BI339" i="1"/>
  <c r="BJ339" i="1" s="1"/>
  <c r="BH339" i="1"/>
  <c r="BI338" i="1"/>
  <c r="BJ338" i="1" s="1"/>
  <c r="BH338" i="1"/>
  <c r="BI337" i="1"/>
  <c r="BJ337" i="1" s="1"/>
  <c r="BH337" i="1"/>
  <c r="BI336" i="1"/>
  <c r="BJ336" i="1" s="1"/>
  <c r="BH336" i="1"/>
  <c r="BI335" i="1"/>
  <c r="BJ335" i="1" s="1"/>
  <c r="BH335" i="1"/>
  <c r="BI334" i="1"/>
  <c r="BJ334" i="1" s="1"/>
  <c r="BH334" i="1"/>
  <c r="BI333" i="1"/>
  <c r="BJ333" i="1" s="1"/>
  <c r="BH333" i="1"/>
  <c r="BI332" i="1"/>
  <c r="BJ332" i="1" s="1"/>
  <c r="BH332" i="1"/>
  <c r="BI331" i="1"/>
  <c r="BJ331" i="1" s="1"/>
  <c r="BH331" i="1"/>
  <c r="BI330" i="1"/>
  <c r="BJ330" i="1" s="1"/>
  <c r="BH330" i="1"/>
  <c r="BI329" i="1"/>
  <c r="BJ329" i="1" s="1"/>
  <c r="BH329" i="1"/>
  <c r="BI328" i="1"/>
  <c r="BJ328" i="1" s="1"/>
  <c r="BH328" i="1"/>
  <c r="BI327" i="1"/>
  <c r="BJ327" i="1" s="1"/>
  <c r="BH327" i="1"/>
  <c r="BI326" i="1"/>
  <c r="BJ326" i="1" s="1"/>
  <c r="BH326" i="1"/>
  <c r="BI325" i="1"/>
  <c r="BJ325" i="1" s="1"/>
  <c r="BH325" i="1"/>
  <c r="BI324" i="1"/>
  <c r="BJ324" i="1" s="1"/>
  <c r="BH324" i="1"/>
  <c r="BI323" i="1"/>
  <c r="BJ323" i="1" s="1"/>
  <c r="BH323" i="1"/>
  <c r="BI322" i="1"/>
  <c r="BJ322" i="1" s="1"/>
  <c r="BH322" i="1"/>
  <c r="BI321" i="1"/>
  <c r="BJ321" i="1" s="1"/>
  <c r="BH321" i="1"/>
  <c r="BI320" i="1"/>
  <c r="BJ320" i="1" s="1"/>
  <c r="BH320" i="1"/>
  <c r="BI319" i="1"/>
  <c r="BJ319" i="1" s="1"/>
  <c r="BH319" i="1"/>
  <c r="BI318" i="1"/>
  <c r="BJ318" i="1" s="1"/>
  <c r="BH318" i="1"/>
  <c r="BI317" i="1"/>
  <c r="BJ317" i="1" s="1"/>
  <c r="BH317" i="1"/>
  <c r="BI316" i="1"/>
  <c r="BJ316" i="1" s="1"/>
  <c r="BH316" i="1"/>
  <c r="BI315" i="1"/>
  <c r="BJ315" i="1" s="1"/>
  <c r="BH315" i="1"/>
  <c r="BI314" i="1"/>
  <c r="BJ314" i="1" s="1"/>
  <c r="BH314" i="1"/>
  <c r="BI313" i="1"/>
  <c r="BJ313" i="1" s="1"/>
  <c r="BH313" i="1"/>
  <c r="BI312" i="1"/>
  <c r="BJ312" i="1" s="1"/>
  <c r="BH312" i="1"/>
  <c r="BI311" i="1"/>
  <c r="BJ311" i="1" s="1"/>
  <c r="BH311" i="1"/>
  <c r="BI310" i="1"/>
  <c r="BJ310" i="1" s="1"/>
  <c r="BH310" i="1"/>
  <c r="BI309" i="1"/>
  <c r="BJ309" i="1" s="1"/>
  <c r="BH309" i="1"/>
  <c r="BI308" i="1"/>
  <c r="BJ308" i="1" s="1"/>
  <c r="BH308" i="1"/>
  <c r="BI307" i="1"/>
  <c r="BJ307" i="1" s="1"/>
  <c r="BH307" i="1"/>
  <c r="BI306" i="1"/>
  <c r="BJ306" i="1" s="1"/>
  <c r="BH306" i="1"/>
  <c r="BI305" i="1"/>
  <c r="BJ305" i="1" s="1"/>
  <c r="BH305" i="1"/>
  <c r="BI304" i="1"/>
  <c r="BJ304" i="1" s="1"/>
  <c r="BH304" i="1"/>
  <c r="BI303" i="1"/>
  <c r="BJ303" i="1" s="1"/>
  <c r="BH303" i="1"/>
  <c r="BI302" i="1"/>
  <c r="BJ302" i="1" s="1"/>
  <c r="BH302" i="1"/>
  <c r="BI301" i="1"/>
  <c r="BJ301" i="1" s="1"/>
  <c r="BH301" i="1"/>
  <c r="BI300" i="1"/>
  <c r="BJ300" i="1" s="1"/>
  <c r="BH300" i="1"/>
  <c r="BI299" i="1"/>
  <c r="BJ299" i="1" s="1"/>
  <c r="BH299" i="1"/>
  <c r="BI298" i="1"/>
  <c r="BJ298" i="1" s="1"/>
  <c r="BH298" i="1"/>
  <c r="BI297" i="1"/>
  <c r="BJ297" i="1" s="1"/>
  <c r="BH297" i="1"/>
  <c r="BI296" i="1"/>
  <c r="BJ296" i="1" s="1"/>
  <c r="BH296" i="1"/>
  <c r="BI295" i="1"/>
  <c r="BJ295" i="1" s="1"/>
  <c r="BH295" i="1"/>
  <c r="BI294" i="1"/>
  <c r="BJ294" i="1" s="1"/>
  <c r="BH294" i="1"/>
  <c r="BI293" i="1"/>
  <c r="BJ293" i="1" s="1"/>
  <c r="BH293" i="1"/>
  <c r="BI292" i="1"/>
  <c r="BJ292" i="1" s="1"/>
  <c r="BH292" i="1"/>
  <c r="BI291" i="1"/>
  <c r="BJ291" i="1" s="1"/>
  <c r="BH291" i="1"/>
  <c r="BI290" i="1"/>
  <c r="BJ290" i="1" s="1"/>
  <c r="BH290" i="1"/>
  <c r="BI289" i="1"/>
  <c r="BJ289" i="1" s="1"/>
  <c r="BH289" i="1"/>
  <c r="BI288" i="1"/>
  <c r="BJ288" i="1" s="1"/>
  <c r="BH288" i="1"/>
  <c r="BI287" i="1"/>
  <c r="BJ287" i="1" s="1"/>
  <c r="BH287" i="1"/>
  <c r="BI286" i="1"/>
  <c r="BJ286" i="1" s="1"/>
  <c r="BH286" i="1"/>
  <c r="BI285" i="1"/>
  <c r="BJ285" i="1" s="1"/>
  <c r="BH285" i="1"/>
  <c r="BI284" i="1"/>
  <c r="BJ284" i="1" s="1"/>
  <c r="BH284" i="1"/>
  <c r="BI283" i="1"/>
  <c r="BJ283" i="1" s="1"/>
  <c r="BH283" i="1"/>
  <c r="BI282" i="1"/>
  <c r="BJ282" i="1" s="1"/>
  <c r="BH282" i="1"/>
  <c r="BI281" i="1"/>
  <c r="BJ281" i="1" s="1"/>
  <c r="BH281" i="1"/>
  <c r="BI280" i="1"/>
  <c r="BJ280" i="1" s="1"/>
  <c r="BH280" i="1"/>
  <c r="BI279" i="1"/>
  <c r="BJ279" i="1" s="1"/>
  <c r="BH279" i="1"/>
  <c r="BI278" i="1"/>
  <c r="BJ278" i="1" s="1"/>
  <c r="BH278" i="1"/>
  <c r="BI277" i="1"/>
  <c r="BJ277" i="1" s="1"/>
  <c r="BH277" i="1"/>
  <c r="BI276" i="1"/>
  <c r="BJ276" i="1" s="1"/>
  <c r="BH276" i="1"/>
  <c r="BI275" i="1"/>
  <c r="BJ275" i="1" s="1"/>
  <c r="BH275" i="1"/>
  <c r="BI274" i="1"/>
  <c r="BJ274" i="1" s="1"/>
  <c r="BH274" i="1"/>
  <c r="BI273" i="1"/>
  <c r="BJ273" i="1" s="1"/>
  <c r="BH273" i="1"/>
  <c r="BI272" i="1"/>
  <c r="BJ272" i="1" s="1"/>
  <c r="BH272" i="1"/>
  <c r="BI271" i="1"/>
  <c r="BJ271" i="1" s="1"/>
  <c r="BH271" i="1"/>
  <c r="BI270" i="1"/>
  <c r="BJ270" i="1" s="1"/>
  <c r="BH270" i="1"/>
  <c r="BI269" i="1"/>
  <c r="BJ269" i="1" s="1"/>
  <c r="BH269" i="1"/>
  <c r="BI268" i="1"/>
  <c r="BJ268" i="1" s="1"/>
  <c r="BH268" i="1"/>
  <c r="BI267" i="1"/>
  <c r="BJ267" i="1" s="1"/>
  <c r="BH267" i="1"/>
  <c r="BI266" i="1"/>
  <c r="BJ266" i="1" s="1"/>
  <c r="BH266" i="1"/>
  <c r="BI265" i="1"/>
  <c r="BJ265" i="1" s="1"/>
  <c r="BH265" i="1"/>
  <c r="BI264" i="1"/>
  <c r="BJ264" i="1" s="1"/>
  <c r="BH264" i="1"/>
  <c r="BI263" i="1"/>
  <c r="BJ263" i="1" s="1"/>
  <c r="BH263" i="1"/>
  <c r="BI262" i="1"/>
  <c r="BJ262" i="1" s="1"/>
  <c r="BH262" i="1"/>
  <c r="BI261" i="1"/>
  <c r="BJ261" i="1" s="1"/>
  <c r="BH261" i="1"/>
  <c r="BI260" i="1"/>
  <c r="BJ260" i="1" s="1"/>
  <c r="BH260" i="1"/>
  <c r="BI259" i="1"/>
  <c r="BJ259" i="1" s="1"/>
  <c r="BH259" i="1"/>
  <c r="BI258" i="1"/>
  <c r="BJ258" i="1" s="1"/>
  <c r="BH258" i="1"/>
  <c r="BI257" i="1"/>
  <c r="BJ257" i="1" s="1"/>
  <c r="BH257" i="1"/>
  <c r="BI256" i="1"/>
  <c r="BJ256" i="1" s="1"/>
  <c r="BH256" i="1"/>
  <c r="BI255" i="1"/>
  <c r="BJ255" i="1" s="1"/>
  <c r="BH255" i="1"/>
  <c r="BI254" i="1"/>
  <c r="BJ254" i="1" s="1"/>
  <c r="BH254" i="1"/>
  <c r="BI253" i="1"/>
  <c r="BJ253" i="1" s="1"/>
  <c r="BH253" i="1"/>
  <c r="BI252" i="1"/>
  <c r="BJ252" i="1" s="1"/>
  <c r="BH252" i="1"/>
  <c r="BI251" i="1"/>
  <c r="BJ251" i="1" s="1"/>
  <c r="BH251" i="1"/>
  <c r="BI250" i="1"/>
  <c r="BJ250" i="1" s="1"/>
  <c r="BH250" i="1"/>
  <c r="BI249" i="1"/>
  <c r="BJ249" i="1" s="1"/>
  <c r="BH249" i="1"/>
  <c r="BI248" i="1"/>
  <c r="BJ248" i="1" s="1"/>
  <c r="BH248" i="1"/>
  <c r="BI247" i="1"/>
  <c r="BJ247" i="1" s="1"/>
  <c r="BH247" i="1"/>
  <c r="BI246" i="1"/>
  <c r="BJ246" i="1" s="1"/>
  <c r="BH246" i="1"/>
  <c r="BI245" i="1"/>
  <c r="BJ245" i="1" s="1"/>
  <c r="BH245" i="1"/>
  <c r="DZ10" i="1"/>
  <c r="AW410" i="1"/>
  <c r="AV410" i="1"/>
  <c r="AU410" i="1"/>
  <c r="AT410" i="1"/>
  <c r="AS410" i="1"/>
  <c r="AR410" i="1"/>
  <c r="AQ410" i="1"/>
  <c r="AP410" i="1"/>
  <c r="AO410" i="1"/>
  <c r="AN410" i="1"/>
  <c r="AM410" i="1"/>
  <c r="AL410" i="1"/>
  <c r="AK410" i="1"/>
  <c r="AJ410" i="1"/>
  <c r="AI410" i="1"/>
  <c r="AH410" i="1"/>
  <c r="AG410" i="1"/>
  <c r="AF410" i="1"/>
  <c r="AE410" i="1"/>
  <c r="AD410" i="1"/>
  <c r="AC410" i="1"/>
  <c r="AB410" i="1"/>
  <c r="AA410" i="1"/>
  <c r="Z410" i="1"/>
  <c r="Y410" i="1"/>
  <c r="X410" i="1"/>
  <c r="W410" i="1"/>
  <c r="V410" i="1"/>
  <c r="U410" i="1"/>
  <c r="T410" i="1"/>
  <c r="S410" i="1"/>
  <c r="R410" i="1"/>
  <c r="Q410" i="1"/>
  <c r="P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AW409" i="1"/>
  <c r="AV409" i="1"/>
  <c r="AU409" i="1"/>
  <c r="AT409" i="1"/>
  <c r="AS409" i="1"/>
  <c r="AR409" i="1"/>
  <c r="AQ409" i="1"/>
  <c r="AP409" i="1"/>
  <c r="AO409" i="1"/>
  <c r="AN409" i="1"/>
  <c r="AM409" i="1"/>
  <c r="AL409" i="1"/>
  <c r="AK409" i="1"/>
  <c r="AJ409" i="1"/>
  <c r="AI409" i="1"/>
  <c r="AH409" i="1"/>
  <c r="AG409" i="1"/>
  <c r="AF409" i="1"/>
  <c r="AE409" i="1"/>
  <c r="AD409" i="1"/>
  <c r="AC409" i="1"/>
  <c r="AB409" i="1"/>
  <c r="AA409" i="1"/>
  <c r="Z409" i="1"/>
  <c r="Y409" i="1"/>
  <c r="X409" i="1"/>
  <c r="W409" i="1"/>
  <c r="V409" i="1"/>
  <c r="U409" i="1"/>
  <c r="T409" i="1"/>
  <c r="S409" i="1"/>
  <c r="R409" i="1"/>
  <c r="Q409" i="1"/>
  <c r="P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AW408" i="1"/>
  <c r="AV408" i="1"/>
  <c r="AU408" i="1"/>
  <c r="AT408" i="1"/>
  <c r="AS408" i="1"/>
  <c r="AR408" i="1"/>
  <c r="AQ408" i="1"/>
  <c r="AP408" i="1"/>
  <c r="AO408" i="1"/>
  <c r="AN408" i="1"/>
  <c r="AM408" i="1"/>
  <c r="AL408" i="1"/>
  <c r="AK408" i="1"/>
  <c r="AJ408" i="1"/>
  <c r="AI408" i="1"/>
  <c r="AH408" i="1"/>
  <c r="AG408" i="1"/>
  <c r="AF408" i="1"/>
  <c r="AE408" i="1"/>
  <c r="AD408" i="1"/>
  <c r="AC408" i="1"/>
  <c r="AB408" i="1"/>
  <c r="AA408" i="1"/>
  <c r="Z408" i="1"/>
  <c r="Y408" i="1"/>
  <c r="X408" i="1"/>
  <c r="W408" i="1"/>
  <c r="V408" i="1"/>
  <c r="U408" i="1"/>
  <c r="T408" i="1"/>
  <c r="S408" i="1"/>
  <c r="R408" i="1"/>
  <c r="Q408" i="1"/>
  <c r="P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AW407" i="1"/>
  <c r="AV407" i="1"/>
  <c r="AU407" i="1"/>
  <c r="AT407" i="1"/>
  <c r="AS407" i="1"/>
  <c r="AR407" i="1"/>
  <c r="AQ407" i="1"/>
  <c r="AP407" i="1"/>
  <c r="AO407" i="1"/>
  <c r="AN407" i="1"/>
  <c r="AM407" i="1"/>
  <c r="AL407" i="1"/>
  <c r="AK407" i="1"/>
  <c r="AJ407" i="1"/>
  <c r="AI407" i="1"/>
  <c r="AH407" i="1"/>
  <c r="AG407" i="1"/>
  <c r="AF407" i="1"/>
  <c r="AE407" i="1"/>
  <c r="AD407" i="1"/>
  <c r="AC407" i="1"/>
  <c r="AB407" i="1"/>
  <c r="AA407" i="1"/>
  <c r="Z407" i="1"/>
  <c r="Y407" i="1"/>
  <c r="X407" i="1"/>
  <c r="W407" i="1"/>
  <c r="V407" i="1"/>
  <c r="U407" i="1"/>
  <c r="T407" i="1"/>
  <c r="S407" i="1"/>
  <c r="R407" i="1"/>
  <c r="Q407" i="1"/>
  <c r="P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AW406" i="1"/>
  <c r="AV406" i="1"/>
  <c r="AU406" i="1"/>
  <c r="AT406" i="1"/>
  <c r="AS406" i="1"/>
  <c r="AR406" i="1"/>
  <c r="AQ406" i="1"/>
  <c r="AP406" i="1"/>
  <c r="AO406" i="1"/>
  <c r="AN406" i="1"/>
  <c r="AM406" i="1"/>
  <c r="AL406" i="1"/>
  <c r="AK406" i="1"/>
  <c r="AJ406" i="1"/>
  <c r="AI406" i="1"/>
  <c r="AH406" i="1"/>
  <c r="AG406" i="1"/>
  <c r="AF406" i="1"/>
  <c r="AE406" i="1"/>
  <c r="AD406" i="1"/>
  <c r="AC406" i="1"/>
  <c r="AB406" i="1"/>
  <c r="AA406" i="1"/>
  <c r="Z406" i="1"/>
  <c r="Y406" i="1"/>
  <c r="X406" i="1"/>
  <c r="W406" i="1"/>
  <c r="V406" i="1"/>
  <c r="U406" i="1"/>
  <c r="T406" i="1"/>
  <c r="S406" i="1"/>
  <c r="R406" i="1"/>
  <c r="Q406" i="1"/>
  <c r="P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AW405" i="1"/>
  <c r="AV405" i="1"/>
  <c r="AU405" i="1"/>
  <c r="AT405" i="1"/>
  <c r="AS405" i="1"/>
  <c r="AR405" i="1"/>
  <c r="AQ405" i="1"/>
  <c r="AP405" i="1"/>
  <c r="AO405" i="1"/>
  <c r="AN405" i="1"/>
  <c r="AM405" i="1"/>
  <c r="AL405" i="1"/>
  <c r="AK405" i="1"/>
  <c r="AJ405" i="1"/>
  <c r="AI405" i="1"/>
  <c r="AH405" i="1"/>
  <c r="AG405" i="1"/>
  <c r="AF405" i="1"/>
  <c r="AE405" i="1"/>
  <c r="AD405" i="1"/>
  <c r="AC405" i="1"/>
  <c r="AB405" i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AW404" i="1"/>
  <c r="AV404" i="1"/>
  <c r="AU404" i="1"/>
  <c r="AT404" i="1"/>
  <c r="AS404" i="1"/>
  <c r="AR404" i="1"/>
  <c r="AQ404" i="1"/>
  <c r="AP404" i="1"/>
  <c r="AO404" i="1"/>
  <c r="AN404" i="1"/>
  <c r="AM404" i="1"/>
  <c r="AL404" i="1"/>
  <c r="AK404" i="1"/>
  <c r="AJ404" i="1"/>
  <c r="AI404" i="1"/>
  <c r="AH404" i="1"/>
  <c r="AG404" i="1"/>
  <c r="AF404" i="1"/>
  <c r="AE404" i="1"/>
  <c r="AD404" i="1"/>
  <c r="AC404" i="1"/>
  <c r="AB404" i="1"/>
  <c r="AA404" i="1"/>
  <c r="Z404" i="1"/>
  <c r="Y404" i="1"/>
  <c r="X404" i="1"/>
  <c r="W404" i="1"/>
  <c r="V404" i="1"/>
  <c r="U404" i="1"/>
  <c r="T404" i="1"/>
  <c r="S404" i="1"/>
  <c r="R404" i="1"/>
  <c r="Q404" i="1"/>
  <c r="P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AW403" i="1"/>
  <c r="AV403" i="1"/>
  <c r="AU403" i="1"/>
  <c r="AT403" i="1"/>
  <c r="AS403" i="1"/>
  <c r="AR403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AW402" i="1"/>
  <c r="AV402" i="1"/>
  <c r="AU402" i="1"/>
  <c r="AT402" i="1"/>
  <c r="AS402" i="1"/>
  <c r="AR402" i="1"/>
  <c r="AQ402" i="1"/>
  <c r="AP402" i="1"/>
  <c r="AO402" i="1"/>
  <c r="AN402" i="1"/>
  <c r="AM402" i="1"/>
  <c r="AL402" i="1"/>
  <c r="AK402" i="1"/>
  <c r="AJ402" i="1"/>
  <c r="AI402" i="1"/>
  <c r="AH402" i="1"/>
  <c r="AG402" i="1"/>
  <c r="AF402" i="1"/>
  <c r="AE402" i="1"/>
  <c r="AD402" i="1"/>
  <c r="AC402" i="1"/>
  <c r="AB402" i="1"/>
  <c r="AA402" i="1"/>
  <c r="Z402" i="1"/>
  <c r="Y402" i="1"/>
  <c r="X402" i="1"/>
  <c r="W402" i="1"/>
  <c r="V402" i="1"/>
  <c r="U402" i="1"/>
  <c r="T402" i="1"/>
  <c r="S402" i="1"/>
  <c r="R402" i="1"/>
  <c r="Q402" i="1"/>
  <c r="P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AW401" i="1"/>
  <c r="AV401" i="1"/>
  <c r="AU401" i="1"/>
  <c r="AT401" i="1"/>
  <c r="AS401" i="1"/>
  <c r="AR401" i="1"/>
  <c r="AQ401" i="1"/>
  <c r="AP401" i="1"/>
  <c r="AO401" i="1"/>
  <c r="AN401" i="1"/>
  <c r="AM401" i="1"/>
  <c r="AL401" i="1"/>
  <c r="AK401" i="1"/>
  <c r="AJ401" i="1"/>
  <c r="AI401" i="1"/>
  <c r="AH401" i="1"/>
  <c r="AG401" i="1"/>
  <c r="AF401" i="1"/>
  <c r="AE401" i="1"/>
  <c r="AD401" i="1"/>
  <c r="AC401" i="1"/>
  <c r="AB401" i="1"/>
  <c r="AA401" i="1"/>
  <c r="Z401" i="1"/>
  <c r="Y401" i="1"/>
  <c r="X401" i="1"/>
  <c r="W401" i="1"/>
  <c r="V401" i="1"/>
  <c r="U401" i="1"/>
  <c r="T401" i="1"/>
  <c r="S401" i="1"/>
  <c r="R401" i="1"/>
  <c r="Q401" i="1"/>
  <c r="P401" i="1"/>
  <c r="O401" i="1"/>
  <c r="N401" i="1"/>
  <c r="M401" i="1"/>
  <c r="L401" i="1"/>
  <c r="K401" i="1"/>
  <c r="J401" i="1"/>
  <c r="I401" i="1"/>
  <c r="H401" i="1"/>
  <c r="G401" i="1"/>
  <c r="F401" i="1"/>
  <c r="E401" i="1"/>
  <c r="D401" i="1"/>
  <c r="AW400" i="1"/>
  <c r="AV400" i="1"/>
  <c r="AU400" i="1"/>
  <c r="AT400" i="1"/>
  <c r="AS400" i="1"/>
  <c r="AR400" i="1"/>
  <c r="AQ400" i="1"/>
  <c r="AP400" i="1"/>
  <c r="AO400" i="1"/>
  <c r="AN400" i="1"/>
  <c r="AM400" i="1"/>
  <c r="AL400" i="1"/>
  <c r="AK400" i="1"/>
  <c r="AJ400" i="1"/>
  <c r="AI400" i="1"/>
  <c r="AH400" i="1"/>
  <c r="AG400" i="1"/>
  <c r="AF400" i="1"/>
  <c r="AE400" i="1"/>
  <c r="AD400" i="1"/>
  <c r="AC400" i="1"/>
  <c r="AB400" i="1"/>
  <c r="AA400" i="1"/>
  <c r="Z400" i="1"/>
  <c r="Y400" i="1"/>
  <c r="X400" i="1"/>
  <c r="W400" i="1"/>
  <c r="V400" i="1"/>
  <c r="U400" i="1"/>
  <c r="T400" i="1"/>
  <c r="S400" i="1"/>
  <c r="R400" i="1"/>
  <c r="Q400" i="1"/>
  <c r="P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AW399" i="1"/>
  <c r="AV399" i="1"/>
  <c r="AU399" i="1"/>
  <c r="AT399" i="1"/>
  <c r="AS399" i="1"/>
  <c r="AR399" i="1"/>
  <c r="AQ399" i="1"/>
  <c r="AP399" i="1"/>
  <c r="AO399" i="1"/>
  <c r="AN399" i="1"/>
  <c r="AM399" i="1"/>
  <c r="AL399" i="1"/>
  <c r="AK399" i="1"/>
  <c r="AJ399" i="1"/>
  <c r="AI399" i="1"/>
  <c r="AH399" i="1"/>
  <c r="AG399" i="1"/>
  <c r="AF399" i="1"/>
  <c r="AE399" i="1"/>
  <c r="AD399" i="1"/>
  <c r="AC399" i="1"/>
  <c r="AB399" i="1"/>
  <c r="AA399" i="1"/>
  <c r="Z399" i="1"/>
  <c r="Y399" i="1"/>
  <c r="X399" i="1"/>
  <c r="W399" i="1"/>
  <c r="V399" i="1"/>
  <c r="U399" i="1"/>
  <c r="T399" i="1"/>
  <c r="S399" i="1"/>
  <c r="R399" i="1"/>
  <c r="Q399" i="1"/>
  <c r="P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AW398" i="1"/>
  <c r="AV398" i="1"/>
  <c r="AU398" i="1"/>
  <c r="AT398" i="1"/>
  <c r="AS398" i="1"/>
  <c r="AR398" i="1"/>
  <c r="AQ398" i="1"/>
  <c r="AP398" i="1"/>
  <c r="AO398" i="1"/>
  <c r="AN398" i="1"/>
  <c r="AM398" i="1"/>
  <c r="AL398" i="1"/>
  <c r="AK398" i="1"/>
  <c r="AJ398" i="1"/>
  <c r="AI398" i="1"/>
  <c r="AH398" i="1"/>
  <c r="AG398" i="1"/>
  <c r="AF398" i="1"/>
  <c r="AE398" i="1"/>
  <c r="AD398" i="1"/>
  <c r="AC398" i="1"/>
  <c r="AB398" i="1"/>
  <c r="AA398" i="1"/>
  <c r="Z398" i="1"/>
  <c r="Y398" i="1"/>
  <c r="X398" i="1"/>
  <c r="W398" i="1"/>
  <c r="V398" i="1"/>
  <c r="U398" i="1"/>
  <c r="T398" i="1"/>
  <c r="S398" i="1"/>
  <c r="R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AW397" i="1"/>
  <c r="AV397" i="1"/>
  <c r="AU397" i="1"/>
  <c r="AT397" i="1"/>
  <c r="AS397" i="1"/>
  <c r="AR397" i="1"/>
  <c r="AQ397" i="1"/>
  <c r="AP397" i="1"/>
  <c r="AO397" i="1"/>
  <c r="AN397" i="1"/>
  <c r="AM397" i="1"/>
  <c r="AL397" i="1"/>
  <c r="AK397" i="1"/>
  <c r="AJ397" i="1"/>
  <c r="AI397" i="1"/>
  <c r="AH397" i="1"/>
  <c r="AG397" i="1"/>
  <c r="AF397" i="1"/>
  <c r="AE397" i="1"/>
  <c r="AD397" i="1"/>
  <c r="AC397" i="1"/>
  <c r="AB397" i="1"/>
  <c r="AA397" i="1"/>
  <c r="Z397" i="1"/>
  <c r="Y397" i="1"/>
  <c r="X397" i="1"/>
  <c r="W397" i="1"/>
  <c r="V397" i="1"/>
  <c r="U397" i="1"/>
  <c r="T397" i="1"/>
  <c r="S397" i="1"/>
  <c r="R397" i="1"/>
  <c r="Q397" i="1"/>
  <c r="P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AW396" i="1"/>
  <c r="AV396" i="1"/>
  <c r="AU396" i="1"/>
  <c r="AT396" i="1"/>
  <c r="AS396" i="1"/>
  <c r="AR396" i="1"/>
  <c r="AQ396" i="1"/>
  <c r="AP396" i="1"/>
  <c r="AO396" i="1"/>
  <c r="AN396" i="1"/>
  <c r="AM396" i="1"/>
  <c r="AL396" i="1"/>
  <c r="AK396" i="1"/>
  <c r="AJ396" i="1"/>
  <c r="AI396" i="1"/>
  <c r="AH396" i="1"/>
  <c r="AG396" i="1"/>
  <c r="AF396" i="1"/>
  <c r="AE396" i="1"/>
  <c r="AD396" i="1"/>
  <c r="AC396" i="1"/>
  <c r="AB396" i="1"/>
  <c r="AA396" i="1"/>
  <c r="Z396" i="1"/>
  <c r="Y396" i="1"/>
  <c r="X396" i="1"/>
  <c r="W396" i="1"/>
  <c r="V396" i="1"/>
  <c r="U396" i="1"/>
  <c r="T396" i="1"/>
  <c r="S396" i="1"/>
  <c r="R396" i="1"/>
  <c r="Q396" i="1"/>
  <c r="P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AW395" i="1"/>
  <c r="AV395" i="1"/>
  <c r="AU395" i="1"/>
  <c r="AT395" i="1"/>
  <c r="AS395" i="1"/>
  <c r="AR395" i="1"/>
  <c r="AQ395" i="1"/>
  <c r="AP395" i="1"/>
  <c r="AO395" i="1"/>
  <c r="AN395" i="1"/>
  <c r="AM395" i="1"/>
  <c r="AL395" i="1"/>
  <c r="AK395" i="1"/>
  <c r="AJ395" i="1"/>
  <c r="AI395" i="1"/>
  <c r="AH395" i="1"/>
  <c r="AG395" i="1"/>
  <c r="AF395" i="1"/>
  <c r="AE395" i="1"/>
  <c r="AD395" i="1"/>
  <c r="AC395" i="1"/>
  <c r="AB395" i="1"/>
  <c r="AA395" i="1"/>
  <c r="Z395" i="1"/>
  <c r="Y395" i="1"/>
  <c r="X395" i="1"/>
  <c r="W395" i="1"/>
  <c r="V395" i="1"/>
  <c r="U395" i="1"/>
  <c r="T395" i="1"/>
  <c r="S395" i="1"/>
  <c r="R395" i="1"/>
  <c r="Q395" i="1"/>
  <c r="P395" i="1"/>
  <c r="O395" i="1"/>
  <c r="N395" i="1"/>
  <c r="M395" i="1"/>
  <c r="L395" i="1"/>
  <c r="K395" i="1"/>
  <c r="J395" i="1"/>
  <c r="I395" i="1"/>
  <c r="H395" i="1"/>
  <c r="G395" i="1"/>
  <c r="F395" i="1"/>
  <c r="E395" i="1"/>
  <c r="D395" i="1"/>
  <c r="AW394" i="1"/>
  <c r="AV394" i="1"/>
  <c r="AU394" i="1"/>
  <c r="AT394" i="1"/>
  <c r="AS394" i="1"/>
  <c r="AR394" i="1"/>
  <c r="AQ394" i="1"/>
  <c r="AP394" i="1"/>
  <c r="AO394" i="1"/>
  <c r="AN394" i="1"/>
  <c r="AM394" i="1"/>
  <c r="AL394" i="1"/>
  <c r="AK394" i="1"/>
  <c r="AJ394" i="1"/>
  <c r="AI394" i="1"/>
  <c r="AH394" i="1"/>
  <c r="AG394" i="1"/>
  <c r="AF394" i="1"/>
  <c r="AE394" i="1"/>
  <c r="AD394" i="1"/>
  <c r="AC394" i="1"/>
  <c r="AB394" i="1"/>
  <c r="AA394" i="1"/>
  <c r="Z394" i="1"/>
  <c r="Y394" i="1"/>
  <c r="X394" i="1"/>
  <c r="W394" i="1"/>
  <c r="V394" i="1"/>
  <c r="U394" i="1"/>
  <c r="T394" i="1"/>
  <c r="S394" i="1"/>
  <c r="R394" i="1"/>
  <c r="Q394" i="1"/>
  <c r="P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AW393" i="1"/>
  <c r="AV393" i="1"/>
  <c r="AU393" i="1"/>
  <c r="AT393" i="1"/>
  <c r="AS393" i="1"/>
  <c r="AR393" i="1"/>
  <c r="AQ393" i="1"/>
  <c r="AP393" i="1"/>
  <c r="AO393" i="1"/>
  <c r="AN393" i="1"/>
  <c r="AM393" i="1"/>
  <c r="AL393" i="1"/>
  <c r="AK393" i="1"/>
  <c r="AJ393" i="1"/>
  <c r="AI393" i="1"/>
  <c r="AH393" i="1"/>
  <c r="AG393" i="1"/>
  <c r="AF393" i="1"/>
  <c r="AE393" i="1"/>
  <c r="AD393" i="1"/>
  <c r="AC393" i="1"/>
  <c r="AB393" i="1"/>
  <c r="AA393" i="1"/>
  <c r="Z393" i="1"/>
  <c r="Y393" i="1"/>
  <c r="X393" i="1"/>
  <c r="W393" i="1"/>
  <c r="V393" i="1"/>
  <c r="U393" i="1"/>
  <c r="T393" i="1"/>
  <c r="S393" i="1"/>
  <c r="R393" i="1"/>
  <c r="Q393" i="1"/>
  <c r="P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AW392" i="1"/>
  <c r="AV392" i="1"/>
  <c r="AU392" i="1"/>
  <c r="AT392" i="1"/>
  <c r="AS392" i="1"/>
  <c r="AR392" i="1"/>
  <c r="AQ392" i="1"/>
  <c r="AP392" i="1"/>
  <c r="AO392" i="1"/>
  <c r="AN392" i="1"/>
  <c r="AM392" i="1"/>
  <c r="AL392" i="1"/>
  <c r="AK392" i="1"/>
  <c r="AJ392" i="1"/>
  <c r="AI392" i="1"/>
  <c r="AH392" i="1"/>
  <c r="AG392" i="1"/>
  <c r="AF392" i="1"/>
  <c r="AE392" i="1"/>
  <c r="AD392" i="1"/>
  <c r="AC392" i="1"/>
  <c r="AB392" i="1"/>
  <c r="AA392" i="1"/>
  <c r="Z392" i="1"/>
  <c r="Y392" i="1"/>
  <c r="X392" i="1"/>
  <c r="W392" i="1"/>
  <c r="V392" i="1"/>
  <c r="U392" i="1"/>
  <c r="T392" i="1"/>
  <c r="S392" i="1"/>
  <c r="R392" i="1"/>
  <c r="Q392" i="1"/>
  <c r="P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AW391" i="1"/>
  <c r="AV391" i="1"/>
  <c r="AU391" i="1"/>
  <c r="AT391" i="1"/>
  <c r="AS391" i="1"/>
  <c r="AR391" i="1"/>
  <c r="AQ391" i="1"/>
  <c r="AP391" i="1"/>
  <c r="AO391" i="1"/>
  <c r="AN391" i="1"/>
  <c r="AM391" i="1"/>
  <c r="AL391" i="1"/>
  <c r="AK391" i="1"/>
  <c r="AJ391" i="1"/>
  <c r="AI391" i="1"/>
  <c r="AH391" i="1"/>
  <c r="AG391" i="1"/>
  <c r="AF391" i="1"/>
  <c r="AE391" i="1"/>
  <c r="AD391" i="1"/>
  <c r="AC391" i="1"/>
  <c r="AB391" i="1"/>
  <c r="AA391" i="1"/>
  <c r="Z391" i="1"/>
  <c r="Y391" i="1"/>
  <c r="X391" i="1"/>
  <c r="W391" i="1"/>
  <c r="V391" i="1"/>
  <c r="U391" i="1"/>
  <c r="T391" i="1"/>
  <c r="S391" i="1"/>
  <c r="R391" i="1"/>
  <c r="Q391" i="1"/>
  <c r="P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AW390" i="1"/>
  <c r="AV390" i="1"/>
  <c r="AU390" i="1"/>
  <c r="AT390" i="1"/>
  <c r="AS390" i="1"/>
  <c r="AR390" i="1"/>
  <c r="AQ390" i="1"/>
  <c r="AP390" i="1"/>
  <c r="AO390" i="1"/>
  <c r="AN390" i="1"/>
  <c r="AM390" i="1"/>
  <c r="AL390" i="1"/>
  <c r="AK390" i="1"/>
  <c r="AJ390" i="1"/>
  <c r="AI390" i="1"/>
  <c r="AH390" i="1"/>
  <c r="AG390" i="1"/>
  <c r="AF390" i="1"/>
  <c r="AE390" i="1"/>
  <c r="AD390" i="1"/>
  <c r="AC390" i="1"/>
  <c r="AB390" i="1"/>
  <c r="AA390" i="1"/>
  <c r="Z390" i="1"/>
  <c r="Y390" i="1"/>
  <c r="X390" i="1"/>
  <c r="W390" i="1"/>
  <c r="V390" i="1"/>
  <c r="U390" i="1"/>
  <c r="T390" i="1"/>
  <c r="S390" i="1"/>
  <c r="R390" i="1"/>
  <c r="Q390" i="1"/>
  <c r="P390" i="1"/>
  <c r="O390" i="1"/>
  <c r="N390" i="1"/>
  <c r="M390" i="1"/>
  <c r="L390" i="1"/>
  <c r="K390" i="1"/>
  <c r="J390" i="1"/>
  <c r="I390" i="1"/>
  <c r="H390" i="1"/>
  <c r="G390" i="1"/>
  <c r="F390" i="1"/>
  <c r="E390" i="1"/>
  <c r="D390" i="1"/>
  <c r="AW389" i="1"/>
  <c r="AV389" i="1"/>
  <c r="AU389" i="1"/>
  <c r="AT389" i="1"/>
  <c r="AS389" i="1"/>
  <c r="AR389" i="1"/>
  <c r="AQ389" i="1"/>
  <c r="AP389" i="1"/>
  <c r="AO389" i="1"/>
  <c r="AN389" i="1"/>
  <c r="AM389" i="1"/>
  <c r="AL389" i="1"/>
  <c r="AK389" i="1"/>
  <c r="AJ389" i="1"/>
  <c r="AI389" i="1"/>
  <c r="AH389" i="1"/>
  <c r="AG389" i="1"/>
  <c r="AF389" i="1"/>
  <c r="AE389" i="1"/>
  <c r="AD389" i="1"/>
  <c r="AC389" i="1"/>
  <c r="AB389" i="1"/>
  <c r="AA389" i="1"/>
  <c r="Z389" i="1"/>
  <c r="Y389" i="1"/>
  <c r="X389" i="1"/>
  <c r="W389" i="1"/>
  <c r="V389" i="1"/>
  <c r="U389" i="1"/>
  <c r="T389" i="1"/>
  <c r="S389" i="1"/>
  <c r="R389" i="1"/>
  <c r="Q389" i="1"/>
  <c r="P389" i="1"/>
  <c r="O389" i="1"/>
  <c r="N389" i="1"/>
  <c r="M389" i="1"/>
  <c r="L389" i="1"/>
  <c r="K389" i="1"/>
  <c r="J389" i="1"/>
  <c r="I389" i="1"/>
  <c r="H389" i="1"/>
  <c r="G389" i="1"/>
  <c r="F389" i="1"/>
  <c r="E389" i="1"/>
  <c r="D389" i="1"/>
  <c r="AW388" i="1"/>
  <c r="AV388" i="1"/>
  <c r="AU388" i="1"/>
  <c r="AT388" i="1"/>
  <c r="AS388" i="1"/>
  <c r="AR388" i="1"/>
  <c r="AQ388" i="1"/>
  <c r="AP388" i="1"/>
  <c r="AO388" i="1"/>
  <c r="AN388" i="1"/>
  <c r="AM388" i="1"/>
  <c r="AL388" i="1"/>
  <c r="AK388" i="1"/>
  <c r="AJ388" i="1"/>
  <c r="AI388" i="1"/>
  <c r="AH388" i="1"/>
  <c r="AG388" i="1"/>
  <c r="AF388" i="1"/>
  <c r="AE388" i="1"/>
  <c r="AD388" i="1"/>
  <c r="AC388" i="1"/>
  <c r="AB388" i="1"/>
  <c r="AA388" i="1"/>
  <c r="Z388" i="1"/>
  <c r="Y388" i="1"/>
  <c r="X388" i="1"/>
  <c r="W388" i="1"/>
  <c r="V388" i="1"/>
  <c r="U388" i="1"/>
  <c r="T388" i="1"/>
  <c r="S388" i="1"/>
  <c r="R388" i="1"/>
  <c r="Q388" i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AW387" i="1"/>
  <c r="AV387" i="1"/>
  <c r="AU387" i="1"/>
  <c r="AT387" i="1"/>
  <c r="AS387" i="1"/>
  <c r="AR387" i="1"/>
  <c r="AQ387" i="1"/>
  <c r="AP387" i="1"/>
  <c r="AO387" i="1"/>
  <c r="AN387" i="1"/>
  <c r="AM387" i="1"/>
  <c r="AL387" i="1"/>
  <c r="AK387" i="1"/>
  <c r="AJ387" i="1"/>
  <c r="AI387" i="1"/>
  <c r="AH387" i="1"/>
  <c r="AG387" i="1"/>
  <c r="AF387" i="1"/>
  <c r="AE387" i="1"/>
  <c r="AD387" i="1"/>
  <c r="AC387" i="1"/>
  <c r="AB387" i="1"/>
  <c r="AA387" i="1"/>
  <c r="Z387" i="1"/>
  <c r="Y387" i="1"/>
  <c r="X387" i="1"/>
  <c r="W387" i="1"/>
  <c r="V387" i="1"/>
  <c r="U387" i="1"/>
  <c r="T387" i="1"/>
  <c r="S387" i="1"/>
  <c r="R387" i="1"/>
  <c r="Q387" i="1"/>
  <c r="P387" i="1"/>
  <c r="O387" i="1"/>
  <c r="N387" i="1"/>
  <c r="M387" i="1"/>
  <c r="L387" i="1"/>
  <c r="K387" i="1"/>
  <c r="J387" i="1"/>
  <c r="I387" i="1"/>
  <c r="H387" i="1"/>
  <c r="G387" i="1"/>
  <c r="F387" i="1"/>
  <c r="E387" i="1"/>
  <c r="D387" i="1"/>
  <c r="AW386" i="1"/>
  <c r="AV386" i="1"/>
  <c r="AU386" i="1"/>
  <c r="AT386" i="1"/>
  <c r="AS386" i="1"/>
  <c r="AR386" i="1"/>
  <c r="AQ386" i="1"/>
  <c r="AP386" i="1"/>
  <c r="AO386" i="1"/>
  <c r="AN386" i="1"/>
  <c r="AM386" i="1"/>
  <c r="AL386" i="1"/>
  <c r="AK386" i="1"/>
  <c r="AJ386" i="1"/>
  <c r="AI386" i="1"/>
  <c r="AH386" i="1"/>
  <c r="AG386" i="1"/>
  <c r="AF386" i="1"/>
  <c r="AE386" i="1"/>
  <c r="AD386" i="1"/>
  <c r="AC386" i="1"/>
  <c r="AB386" i="1"/>
  <c r="AA386" i="1"/>
  <c r="Z386" i="1"/>
  <c r="Y386" i="1"/>
  <c r="X386" i="1"/>
  <c r="W386" i="1"/>
  <c r="V386" i="1"/>
  <c r="U386" i="1"/>
  <c r="T386" i="1"/>
  <c r="S386" i="1"/>
  <c r="R386" i="1"/>
  <c r="Q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AW385" i="1"/>
  <c r="AV385" i="1"/>
  <c r="AU385" i="1"/>
  <c r="AT385" i="1"/>
  <c r="AS385" i="1"/>
  <c r="AR385" i="1"/>
  <c r="AQ385" i="1"/>
  <c r="AP385" i="1"/>
  <c r="AO385" i="1"/>
  <c r="AN385" i="1"/>
  <c r="AM385" i="1"/>
  <c r="AL385" i="1"/>
  <c r="AK385" i="1"/>
  <c r="AJ385" i="1"/>
  <c r="AI385" i="1"/>
  <c r="AH385" i="1"/>
  <c r="AG385" i="1"/>
  <c r="AF385" i="1"/>
  <c r="AE385" i="1"/>
  <c r="AD385" i="1"/>
  <c r="AC385" i="1"/>
  <c r="AB385" i="1"/>
  <c r="AA385" i="1"/>
  <c r="Z385" i="1"/>
  <c r="Y385" i="1"/>
  <c r="X385" i="1"/>
  <c r="W385" i="1"/>
  <c r="V385" i="1"/>
  <c r="U385" i="1"/>
  <c r="T385" i="1"/>
  <c r="S385" i="1"/>
  <c r="R385" i="1"/>
  <c r="Q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AW384" i="1"/>
  <c r="AV384" i="1"/>
  <c r="AU384" i="1"/>
  <c r="AT384" i="1"/>
  <c r="AS384" i="1"/>
  <c r="AR384" i="1"/>
  <c r="AQ384" i="1"/>
  <c r="AP384" i="1"/>
  <c r="AO384" i="1"/>
  <c r="AN384" i="1"/>
  <c r="AM384" i="1"/>
  <c r="AL384" i="1"/>
  <c r="AK384" i="1"/>
  <c r="AJ384" i="1"/>
  <c r="AI384" i="1"/>
  <c r="AH384" i="1"/>
  <c r="AG384" i="1"/>
  <c r="AF384" i="1"/>
  <c r="AE384" i="1"/>
  <c r="AD384" i="1"/>
  <c r="AC384" i="1"/>
  <c r="AB384" i="1"/>
  <c r="AA384" i="1"/>
  <c r="Z384" i="1"/>
  <c r="Y384" i="1"/>
  <c r="X384" i="1"/>
  <c r="W384" i="1"/>
  <c r="V384" i="1"/>
  <c r="U384" i="1"/>
  <c r="T384" i="1"/>
  <c r="S384" i="1"/>
  <c r="R384" i="1"/>
  <c r="Q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AW383" i="1"/>
  <c r="AV383" i="1"/>
  <c r="AU383" i="1"/>
  <c r="AT383" i="1"/>
  <c r="AS383" i="1"/>
  <c r="AR383" i="1"/>
  <c r="AQ383" i="1"/>
  <c r="AP383" i="1"/>
  <c r="AO383" i="1"/>
  <c r="AN383" i="1"/>
  <c r="AM383" i="1"/>
  <c r="AL383" i="1"/>
  <c r="AK383" i="1"/>
  <c r="AJ383" i="1"/>
  <c r="AI383" i="1"/>
  <c r="AH383" i="1"/>
  <c r="AG383" i="1"/>
  <c r="AF383" i="1"/>
  <c r="AE383" i="1"/>
  <c r="AD383" i="1"/>
  <c r="AC383" i="1"/>
  <c r="AB383" i="1"/>
  <c r="AA383" i="1"/>
  <c r="Z383" i="1"/>
  <c r="Y383" i="1"/>
  <c r="X383" i="1"/>
  <c r="W383" i="1"/>
  <c r="V383" i="1"/>
  <c r="U383" i="1"/>
  <c r="T383" i="1"/>
  <c r="S383" i="1"/>
  <c r="R383" i="1"/>
  <c r="Q383" i="1"/>
  <c r="P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AW382" i="1"/>
  <c r="AV382" i="1"/>
  <c r="AU382" i="1"/>
  <c r="AT382" i="1"/>
  <c r="AS382" i="1"/>
  <c r="AR382" i="1"/>
  <c r="AQ382" i="1"/>
  <c r="AP382" i="1"/>
  <c r="AO382" i="1"/>
  <c r="AN382" i="1"/>
  <c r="AM382" i="1"/>
  <c r="AL382" i="1"/>
  <c r="AK382" i="1"/>
  <c r="AJ382" i="1"/>
  <c r="AI382" i="1"/>
  <c r="AH382" i="1"/>
  <c r="AG382" i="1"/>
  <c r="AF382" i="1"/>
  <c r="AE382" i="1"/>
  <c r="AD382" i="1"/>
  <c r="AC382" i="1"/>
  <c r="AB382" i="1"/>
  <c r="AA382" i="1"/>
  <c r="Z382" i="1"/>
  <c r="Y382" i="1"/>
  <c r="X382" i="1"/>
  <c r="W382" i="1"/>
  <c r="V382" i="1"/>
  <c r="U382" i="1"/>
  <c r="T382" i="1"/>
  <c r="S382" i="1"/>
  <c r="R382" i="1"/>
  <c r="Q382" i="1"/>
  <c r="P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AW381" i="1"/>
  <c r="AV381" i="1"/>
  <c r="AU381" i="1"/>
  <c r="AT381" i="1"/>
  <c r="AS381" i="1"/>
  <c r="AR381" i="1"/>
  <c r="AQ381" i="1"/>
  <c r="AP381" i="1"/>
  <c r="AO381" i="1"/>
  <c r="AN381" i="1"/>
  <c r="AM381" i="1"/>
  <c r="AL381" i="1"/>
  <c r="AK381" i="1"/>
  <c r="AJ381" i="1"/>
  <c r="AI381" i="1"/>
  <c r="AH381" i="1"/>
  <c r="AG381" i="1"/>
  <c r="AF381" i="1"/>
  <c r="AE381" i="1"/>
  <c r="AD381" i="1"/>
  <c r="AC381" i="1"/>
  <c r="AB381" i="1"/>
  <c r="AA381" i="1"/>
  <c r="Z381" i="1"/>
  <c r="Y381" i="1"/>
  <c r="X381" i="1"/>
  <c r="W381" i="1"/>
  <c r="V381" i="1"/>
  <c r="U381" i="1"/>
  <c r="T381" i="1"/>
  <c r="S381" i="1"/>
  <c r="R381" i="1"/>
  <c r="Q381" i="1"/>
  <c r="P381" i="1"/>
  <c r="O381" i="1"/>
  <c r="N381" i="1"/>
  <c r="M381" i="1"/>
  <c r="L381" i="1"/>
  <c r="K381" i="1"/>
  <c r="J381" i="1"/>
  <c r="I381" i="1"/>
  <c r="H381" i="1"/>
  <c r="G381" i="1"/>
  <c r="F381" i="1"/>
  <c r="E381" i="1"/>
  <c r="D381" i="1"/>
  <c r="AW380" i="1"/>
  <c r="AV380" i="1"/>
  <c r="AU380" i="1"/>
  <c r="AT380" i="1"/>
  <c r="AS380" i="1"/>
  <c r="AR380" i="1"/>
  <c r="AQ380" i="1"/>
  <c r="AP380" i="1"/>
  <c r="AO380" i="1"/>
  <c r="AN380" i="1"/>
  <c r="AM380" i="1"/>
  <c r="AL380" i="1"/>
  <c r="AK380" i="1"/>
  <c r="AJ380" i="1"/>
  <c r="AI380" i="1"/>
  <c r="AH380" i="1"/>
  <c r="AG380" i="1"/>
  <c r="AF380" i="1"/>
  <c r="AE380" i="1"/>
  <c r="AD380" i="1"/>
  <c r="AC380" i="1"/>
  <c r="AB380" i="1"/>
  <c r="AA380" i="1"/>
  <c r="Z380" i="1"/>
  <c r="Y380" i="1"/>
  <c r="X380" i="1"/>
  <c r="W380" i="1"/>
  <c r="V380" i="1"/>
  <c r="U380" i="1"/>
  <c r="T380" i="1"/>
  <c r="S380" i="1"/>
  <c r="R380" i="1"/>
  <c r="Q380" i="1"/>
  <c r="P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AW379" i="1"/>
  <c r="AV379" i="1"/>
  <c r="AU379" i="1"/>
  <c r="AT379" i="1"/>
  <c r="AS379" i="1"/>
  <c r="AR379" i="1"/>
  <c r="AQ379" i="1"/>
  <c r="AP379" i="1"/>
  <c r="AO379" i="1"/>
  <c r="AN379" i="1"/>
  <c r="AM379" i="1"/>
  <c r="AL379" i="1"/>
  <c r="AK379" i="1"/>
  <c r="AJ379" i="1"/>
  <c r="AI379" i="1"/>
  <c r="AH379" i="1"/>
  <c r="AG379" i="1"/>
  <c r="AF379" i="1"/>
  <c r="AE379" i="1"/>
  <c r="AD379" i="1"/>
  <c r="AC379" i="1"/>
  <c r="AB379" i="1"/>
  <c r="AA379" i="1"/>
  <c r="Z379" i="1"/>
  <c r="Y379" i="1"/>
  <c r="X379" i="1"/>
  <c r="W379" i="1"/>
  <c r="V379" i="1"/>
  <c r="U379" i="1"/>
  <c r="T379" i="1"/>
  <c r="S379" i="1"/>
  <c r="R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AW378" i="1"/>
  <c r="AV378" i="1"/>
  <c r="AU378" i="1"/>
  <c r="AT378" i="1"/>
  <c r="AS378" i="1"/>
  <c r="AR378" i="1"/>
  <c r="AQ378" i="1"/>
  <c r="AP378" i="1"/>
  <c r="AO378" i="1"/>
  <c r="AN378" i="1"/>
  <c r="AM378" i="1"/>
  <c r="AL378" i="1"/>
  <c r="AK378" i="1"/>
  <c r="AJ378" i="1"/>
  <c r="AI378" i="1"/>
  <c r="AH378" i="1"/>
  <c r="AG378" i="1"/>
  <c r="AF378" i="1"/>
  <c r="AE378" i="1"/>
  <c r="AD378" i="1"/>
  <c r="AC378" i="1"/>
  <c r="AB378" i="1"/>
  <c r="AA378" i="1"/>
  <c r="Z378" i="1"/>
  <c r="Y378" i="1"/>
  <c r="X378" i="1"/>
  <c r="W378" i="1"/>
  <c r="V378" i="1"/>
  <c r="U378" i="1"/>
  <c r="T378" i="1"/>
  <c r="S378" i="1"/>
  <c r="R378" i="1"/>
  <c r="Q378" i="1"/>
  <c r="P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AW377" i="1"/>
  <c r="AV377" i="1"/>
  <c r="AU377" i="1"/>
  <c r="AT377" i="1"/>
  <c r="AS377" i="1"/>
  <c r="AR377" i="1"/>
  <c r="AQ377" i="1"/>
  <c r="AP377" i="1"/>
  <c r="AO377" i="1"/>
  <c r="AN377" i="1"/>
  <c r="AM377" i="1"/>
  <c r="AL377" i="1"/>
  <c r="AK377" i="1"/>
  <c r="AJ377" i="1"/>
  <c r="AI377" i="1"/>
  <c r="AH377" i="1"/>
  <c r="AG377" i="1"/>
  <c r="AF377" i="1"/>
  <c r="AE377" i="1"/>
  <c r="AD377" i="1"/>
  <c r="AC377" i="1"/>
  <c r="AB377" i="1"/>
  <c r="AA377" i="1"/>
  <c r="Z377" i="1"/>
  <c r="Y377" i="1"/>
  <c r="X377" i="1"/>
  <c r="W377" i="1"/>
  <c r="V377" i="1"/>
  <c r="U377" i="1"/>
  <c r="T377" i="1"/>
  <c r="S377" i="1"/>
  <c r="R377" i="1"/>
  <c r="Q377" i="1"/>
  <c r="P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AW376" i="1"/>
  <c r="AV376" i="1"/>
  <c r="AU376" i="1"/>
  <c r="AT376" i="1"/>
  <c r="AS376" i="1"/>
  <c r="AR376" i="1"/>
  <c r="AQ376" i="1"/>
  <c r="AP376" i="1"/>
  <c r="AO376" i="1"/>
  <c r="AN376" i="1"/>
  <c r="AM376" i="1"/>
  <c r="AL376" i="1"/>
  <c r="AK376" i="1"/>
  <c r="AJ376" i="1"/>
  <c r="AI376" i="1"/>
  <c r="AH376" i="1"/>
  <c r="AG376" i="1"/>
  <c r="AF376" i="1"/>
  <c r="AE376" i="1"/>
  <c r="AD376" i="1"/>
  <c r="AC376" i="1"/>
  <c r="AB376" i="1"/>
  <c r="AA376" i="1"/>
  <c r="Z376" i="1"/>
  <c r="Y376" i="1"/>
  <c r="X376" i="1"/>
  <c r="W376" i="1"/>
  <c r="V376" i="1"/>
  <c r="U376" i="1"/>
  <c r="T376" i="1"/>
  <c r="S376" i="1"/>
  <c r="R376" i="1"/>
  <c r="Q376" i="1"/>
  <c r="P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AW375" i="1"/>
  <c r="AV375" i="1"/>
  <c r="AU375" i="1"/>
  <c r="AT375" i="1"/>
  <c r="AS375" i="1"/>
  <c r="AR375" i="1"/>
  <c r="AQ375" i="1"/>
  <c r="AP375" i="1"/>
  <c r="AO375" i="1"/>
  <c r="AN375" i="1"/>
  <c r="AM375" i="1"/>
  <c r="AL375" i="1"/>
  <c r="AK375" i="1"/>
  <c r="AJ375" i="1"/>
  <c r="AI375" i="1"/>
  <c r="AH375" i="1"/>
  <c r="AG375" i="1"/>
  <c r="AF375" i="1"/>
  <c r="AE375" i="1"/>
  <c r="AD375" i="1"/>
  <c r="AC375" i="1"/>
  <c r="AB375" i="1"/>
  <c r="AA375" i="1"/>
  <c r="Z375" i="1"/>
  <c r="Y375" i="1"/>
  <c r="X375" i="1"/>
  <c r="W375" i="1"/>
  <c r="V375" i="1"/>
  <c r="U375" i="1"/>
  <c r="T375" i="1"/>
  <c r="S375" i="1"/>
  <c r="R375" i="1"/>
  <c r="Q375" i="1"/>
  <c r="P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AW374" i="1"/>
  <c r="AV374" i="1"/>
  <c r="AU374" i="1"/>
  <c r="AT374" i="1"/>
  <c r="AS374" i="1"/>
  <c r="AR374" i="1"/>
  <c r="AQ374" i="1"/>
  <c r="AP374" i="1"/>
  <c r="AO374" i="1"/>
  <c r="AN374" i="1"/>
  <c r="AM374" i="1"/>
  <c r="AL374" i="1"/>
  <c r="AK374" i="1"/>
  <c r="AJ374" i="1"/>
  <c r="AI374" i="1"/>
  <c r="AH374" i="1"/>
  <c r="AG374" i="1"/>
  <c r="AF374" i="1"/>
  <c r="AE374" i="1"/>
  <c r="AD374" i="1"/>
  <c r="AC374" i="1"/>
  <c r="AB374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AW373" i="1"/>
  <c r="AV373" i="1"/>
  <c r="AU373" i="1"/>
  <c r="AT373" i="1"/>
  <c r="AS373" i="1"/>
  <c r="AR373" i="1"/>
  <c r="AQ373" i="1"/>
  <c r="AP373" i="1"/>
  <c r="AO373" i="1"/>
  <c r="AN373" i="1"/>
  <c r="AM373" i="1"/>
  <c r="AL373" i="1"/>
  <c r="AK373" i="1"/>
  <c r="AJ373" i="1"/>
  <c r="AI373" i="1"/>
  <c r="AH373" i="1"/>
  <c r="AG373" i="1"/>
  <c r="AF373" i="1"/>
  <c r="AE373" i="1"/>
  <c r="AD373" i="1"/>
  <c r="AC373" i="1"/>
  <c r="AB373" i="1"/>
  <c r="AA373" i="1"/>
  <c r="Z373" i="1"/>
  <c r="Y373" i="1"/>
  <c r="X373" i="1"/>
  <c r="W373" i="1"/>
  <c r="V373" i="1"/>
  <c r="U373" i="1"/>
  <c r="T373" i="1"/>
  <c r="S373" i="1"/>
  <c r="R373" i="1"/>
  <c r="Q373" i="1"/>
  <c r="P373" i="1"/>
  <c r="O373" i="1"/>
  <c r="N373" i="1"/>
  <c r="M373" i="1"/>
  <c r="L373" i="1"/>
  <c r="K373" i="1"/>
  <c r="J373" i="1"/>
  <c r="I373" i="1"/>
  <c r="H373" i="1"/>
  <c r="G373" i="1"/>
  <c r="F373" i="1"/>
  <c r="E373" i="1"/>
  <c r="D373" i="1"/>
  <c r="AW372" i="1"/>
  <c r="AV372" i="1"/>
  <c r="AU372" i="1"/>
  <c r="AT372" i="1"/>
  <c r="AS372" i="1"/>
  <c r="AR372" i="1"/>
  <c r="AQ372" i="1"/>
  <c r="AP372" i="1"/>
  <c r="AO372" i="1"/>
  <c r="AN372" i="1"/>
  <c r="AM372" i="1"/>
  <c r="AL372" i="1"/>
  <c r="AK372" i="1"/>
  <c r="AJ372" i="1"/>
  <c r="AI372" i="1"/>
  <c r="AH372" i="1"/>
  <c r="AG372" i="1"/>
  <c r="AF372" i="1"/>
  <c r="AE372" i="1"/>
  <c r="AD372" i="1"/>
  <c r="AC372" i="1"/>
  <c r="AB372" i="1"/>
  <c r="AA372" i="1"/>
  <c r="Z372" i="1"/>
  <c r="Y372" i="1"/>
  <c r="X372" i="1"/>
  <c r="W372" i="1"/>
  <c r="V372" i="1"/>
  <c r="U372" i="1"/>
  <c r="T372" i="1"/>
  <c r="S372" i="1"/>
  <c r="R372" i="1"/>
  <c r="Q372" i="1"/>
  <c r="P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AW371" i="1"/>
  <c r="AV371" i="1"/>
  <c r="AU371" i="1"/>
  <c r="AT371" i="1"/>
  <c r="AS371" i="1"/>
  <c r="AR371" i="1"/>
  <c r="AQ371" i="1"/>
  <c r="AP371" i="1"/>
  <c r="AO371" i="1"/>
  <c r="AN371" i="1"/>
  <c r="AM371" i="1"/>
  <c r="AL371" i="1"/>
  <c r="AK371" i="1"/>
  <c r="AJ371" i="1"/>
  <c r="AI371" i="1"/>
  <c r="AH371" i="1"/>
  <c r="AG371" i="1"/>
  <c r="AF371" i="1"/>
  <c r="AE371" i="1"/>
  <c r="AD371" i="1"/>
  <c r="AC371" i="1"/>
  <c r="AB371" i="1"/>
  <c r="AA371" i="1"/>
  <c r="Z371" i="1"/>
  <c r="Y371" i="1"/>
  <c r="X371" i="1"/>
  <c r="W371" i="1"/>
  <c r="V371" i="1"/>
  <c r="U371" i="1"/>
  <c r="T371" i="1"/>
  <c r="S371" i="1"/>
  <c r="R371" i="1"/>
  <c r="Q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AW370" i="1"/>
  <c r="AV370" i="1"/>
  <c r="AU370" i="1"/>
  <c r="AT370" i="1"/>
  <c r="AS370" i="1"/>
  <c r="AR370" i="1"/>
  <c r="AQ370" i="1"/>
  <c r="AP370" i="1"/>
  <c r="AO370" i="1"/>
  <c r="AN370" i="1"/>
  <c r="AM370" i="1"/>
  <c r="AL370" i="1"/>
  <c r="AK370" i="1"/>
  <c r="AJ370" i="1"/>
  <c r="AI370" i="1"/>
  <c r="AH370" i="1"/>
  <c r="AG370" i="1"/>
  <c r="AF370" i="1"/>
  <c r="AE370" i="1"/>
  <c r="AD370" i="1"/>
  <c r="AC370" i="1"/>
  <c r="AB370" i="1"/>
  <c r="AA370" i="1"/>
  <c r="Z370" i="1"/>
  <c r="Y370" i="1"/>
  <c r="X370" i="1"/>
  <c r="W370" i="1"/>
  <c r="V370" i="1"/>
  <c r="U370" i="1"/>
  <c r="T370" i="1"/>
  <c r="S370" i="1"/>
  <c r="R370" i="1"/>
  <c r="Q370" i="1"/>
  <c r="P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AW369" i="1"/>
  <c r="AV369" i="1"/>
  <c r="AU369" i="1"/>
  <c r="AT369" i="1"/>
  <c r="AS369" i="1"/>
  <c r="AR369" i="1"/>
  <c r="AQ369" i="1"/>
  <c r="AP369" i="1"/>
  <c r="AO369" i="1"/>
  <c r="AN369" i="1"/>
  <c r="AM369" i="1"/>
  <c r="AL369" i="1"/>
  <c r="AK369" i="1"/>
  <c r="AJ369" i="1"/>
  <c r="AI369" i="1"/>
  <c r="AH369" i="1"/>
  <c r="AG369" i="1"/>
  <c r="AF369" i="1"/>
  <c r="AE369" i="1"/>
  <c r="AD369" i="1"/>
  <c r="AC369" i="1"/>
  <c r="AB369" i="1"/>
  <c r="AA369" i="1"/>
  <c r="Z369" i="1"/>
  <c r="Y369" i="1"/>
  <c r="X369" i="1"/>
  <c r="W369" i="1"/>
  <c r="V369" i="1"/>
  <c r="U369" i="1"/>
  <c r="T369" i="1"/>
  <c r="S369" i="1"/>
  <c r="R369" i="1"/>
  <c r="Q369" i="1"/>
  <c r="P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AW368" i="1"/>
  <c r="AV368" i="1"/>
  <c r="AU368" i="1"/>
  <c r="AT368" i="1"/>
  <c r="AS368" i="1"/>
  <c r="AR368" i="1"/>
  <c r="AQ368" i="1"/>
  <c r="AP368" i="1"/>
  <c r="AO368" i="1"/>
  <c r="AN368" i="1"/>
  <c r="AM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AW367" i="1"/>
  <c r="AV367" i="1"/>
  <c r="AU367" i="1"/>
  <c r="AT367" i="1"/>
  <c r="AS367" i="1"/>
  <c r="AR367" i="1"/>
  <c r="AQ367" i="1"/>
  <c r="AP367" i="1"/>
  <c r="AO367" i="1"/>
  <c r="AN367" i="1"/>
  <c r="AM367" i="1"/>
  <c r="AL367" i="1"/>
  <c r="AK367" i="1"/>
  <c r="AJ367" i="1"/>
  <c r="AI367" i="1"/>
  <c r="AH367" i="1"/>
  <c r="AG367" i="1"/>
  <c r="AF367" i="1"/>
  <c r="AE367" i="1"/>
  <c r="AD367" i="1"/>
  <c r="AC367" i="1"/>
  <c r="AB367" i="1"/>
  <c r="AA367" i="1"/>
  <c r="Z367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AW366" i="1"/>
  <c r="AV366" i="1"/>
  <c r="AU366" i="1"/>
  <c r="AT366" i="1"/>
  <c r="AS366" i="1"/>
  <c r="AR366" i="1"/>
  <c r="AQ366" i="1"/>
  <c r="AP366" i="1"/>
  <c r="AO366" i="1"/>
  <c r="AN366" i="1"/>
  <c r="AM366" i="1"/>
  <c r="AL366" i="1"/>
  <c r="AK366" i="1"/>
  <c r="AJ366" i="1"/>
  <c r="AI366" i="1"/>
  <c r="AH366" i="1"/>
  <c r="AG366" i="1"/>
  <c r="AF366" i="1"/>
  <c r="AE366" i="1"/>
  <c r="AD366" i="1"/>
  <c r="AC366" i="1"/>
  <c r="AB366" i="1"/>
  <c r="AA366" i="1"/>
  <c r="Z366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AW365" i="1"/>
  <c r="AV365" i="1"/>
  <c r="AU365" i="1"/>
  <c r="AT365" i="1"/>
  <c r="AS365" i="1"/>
  <c r="AR365" i="1"/>
  <c r="AQ365" i="1"/>
  <c r="AP365" i="1"/>
  <c r="AO365" i="1"/>
  <c r="AN365" i="1"/>
  <c r="AM365" i="1"/>
  <c r="AL365" i="1"/>
  <c r="AK365" i="1"/>
  <c r="AJ365" i="1"/>
  <c r="AI365" i="1"/>
  <c r="AH365" i="1"/>
  <c r="AG365" i="1"/>
  <c r="AF365" i="1"/>
  <c r="AE365" i="1"/>
  <c r="AD365" i="1"/>
  <c r="AC365" i="1"/>
  <c r="AB365" i="1"/>
  <c r="AA365" i="1"/>
  <c r="Z365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AW364" i="1"/>
  <c r="AV364" i="1"/>
  <c r="AU364" i="1"/>
  <c r="AT364" i="1"/>
  <c r="AS364" i="1"/>
  <c r="AR364" i="1"/>
  <c r="AQ364" i="1"/>
  <c r="AP364" i="1"/>
  <c r="AO364" i="1"/>
  <c r="AN364" i="1"/>
  <c r="AM364" i="1"/>
  <c r="AL364" i="1"/>
  <c r="AK364" i="1"/>
  <c r="AJ364" i="1"/>
  <c r="AI364" i="1"/>
  <c r="AH364" i="1"/>
  <c r="AG364" i="1"/>
  <c r="AF364" i="1"/>
  <c r="AE364" i="1"/>
  <c r="AD364" i="1"/>
  <c r="AC364" i="1"/>
  <c r="AB364" i="1"/>
  <c r="AA364" i="1"/>
  <c r="Z364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AW363" i="1"/>
  <c r="AV363" i="1"/>
  <c r="AU363" i="1"/>
  <c r="AT363" i="1"/>
  <c r="AS363" i="1"/>
  <c r="AR363" i="1"/>
  <c r="AQ363" i="1"/>
  <c r="AP363" i="1"/>
  <c r="AO363" i="1"/>
  <c r="AN363" i="1"/>
  <c r="AM363" i="1"/>
  <c r="AL363" i="1"/>
  <c r="AK363" i="1"/>
  <c r="AJ363" i="1"/>
  <c r="AI363" i="1"/>
  <c r="AH363" i="1"/>
  <c r="AG363" i="1"/>
  <c r="AF363" i="1"/>
  <c r="AE363" i="1"/>
  <c r="AD363" i="1"/>
  <c r="AC363" i="1"/>
  <c r="AB363" i="1"/>
  <c r="AA363" i="1"/>
  <c r="Z363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AW362" i="1"/>
  <c r="AV362" i="1"/>
  <c r="AU362" i="1"/>
  <c r="AT362" i="1"/>
  <c r="AS362" i="1"/>
  <c r="AR362" i="1"/>
  <c r="AQ362" i="1"/>
  <c r="AP362" i="1"/>
  <c r="AO362" i="1"/>
  <c r="AN362" i="1"/>
  <c r="AM362" i="1"/>
  <c r="AL362" i="1"/>
  <c r="AK362" i="1"/>
  <c r="AJ362" i="1"/>
  <c r="AI362" i="1"/>
  <c r="AH362" i="1"/>
  <c r="AG362" i="1"/>
  <c r="AF362" i="1"/>
  <c r="AE362" i="1"/>
  <c r="AD362" i="1"/>
  <c r="AC362" i="1"/>
  <c r="AB362" i="1"/>
  <c r="AA362" i="1"/>
  <c r="Z362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AW361" i="1"/>
  <c r="AV361" i="1"/>
  <c r="AU361" i="1"/>
  <c r="AT361" i="1"/>
  <c r="AS361" i="1"/>
  <c r="AR361" i="1"/>
  <c r="AQ361" i="1"/>
  <c r="AP361" i="1"/>
  <c r="AO361" i="1"/>
  <c r="AN361" i="1"/>
  <c r="AM361" i="1"/>
  <c r="AL361" i="1"/>
  <c r="AK361" i="1"/>
  <c r="AJ361" i="1"/>
  <c r="AI361" i="1"/>
  <c r="AH361" i="1"/>
  <c r="AG361" i="1"/>
  <c r="AF361" i="1"/>
  <c r="AE361" i="1"/>
  <c r="AD361" i="1"/>
  <c r="AC361" i="1"/>
  <c r="AB361" i="1"/>
  <c r="AA361" i="1"/>
  <c r="Z361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H361" i="1"/>
  <c r="G361" i="1"/>
  <c r="F361" i="1"/>
  <c r="E361" i="1"/>
  <c r="D361" i="1"/>
  <c r="AW360" i="1"/>
  <c r="AV360" i="1"/>
  <c r="AU360" i="1"/>
  <c r="AT360" i="1"/>
  <c r="AS360" i="1"/>
  <c r="AR360" i="1"/>
  <c r="AQ360" i="1"/>
  <c r="AP360" i="1"/>
  <c r="AO360" i="1"/>
  <c r="AN360" i="1"/>
  <c r="AM360" i="1"/>
  <c r="AL360" i="1"/>
  <c r="AK360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AW359" i="1"/>
  <c r="AV359" i="1"/>
  <c r="AU359" i="1"/>
  <c r="AT359" i="1"/>
  <c r="AS359" i="1"/>
  <c r="AR359" i="1"/>
  <c r="AQ359" i="1"/>
  <c r="AP359" i="1"/>
  <c r="AO359" i="1"/>
  <c r="AN359" i="1"/>
  <c r="AM359" i="1"/>
  <c r="AL359" i="1"/>
  <c r="AK359" i="1"/>
  <c r="AJ359" i="1"/>
  <c r="AI359" i="1"/>
  <c r="AH359" i="1"/>
  <c r="AG359" i="1"/>
  <c r="AF359" i="1"/>
  <c r="AE359" i="1"/>
  <c r="AD359" i="1"/>
  <c r="AC359" i="1"/>
  <c r="AB359" i="1"/>
  <c r="AA359" i="1"/>
  <c r="Z359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AW358" i="1"/>
  <c r="AV358" i="1"/>
  <c r="AU358" i="1"/>
  <c r="AT358" i="1"/>
  <c r="AS358" i="1"/>
  <c r="AR358" i="1"/>
  <c r="AQ358" i="1"/>
  <c r="AP358" i="1"/>
  <c r="AO358" i="1"/>
  <c r="AN358" i="1"/>
  <c r="AM358" i="1"/>
  <c r="AL358" i="1"/>
  <c r="AK358" i="1"/>
  <c r="AJ358" i="1"/>
  <c r="AI358" i="1"/>
  <c r="AH358" i="1"/>
  <c r="AG358" i="1"/>
  <c r="AF358" i="1"/>
  <c r="AE358" i="1"/>
  <c r="AD358" i="1"/>
  <c r="AC358" i="1"/>
  <c r="AB358" i="1"/>
  <c r="AA358" i="1"/>
  <c r="Z358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AW357" i="1"/>
  <c r="AV357" i="1"/>
  <c r="AU357" i="1"/>
  <c r="AT357" i="1"/>
  <c r="AS357" i="1"/>
  <c r="AR357" i="1"/>
  <c r="AQ357" i="1"/>
  <c r="AP357" i="1"/>
  <c r="AO357" i="1"/>
  <c r="AN357" i="1"/>
  <c r="AM357" i="1"/>
  <c r="AL357" i="1"/>
  <c r="AK357" i="1"/>
  <c r="AJ357" i="1"/>
  <c r="AI357" i="1"/>
  <c r="AH357" i="1"/>
  <c r="AG357" i="1"/>
  <c r="AF357" i="1"/>
  <c r="AE357" i="1"/>
  <c r="AD357" i="1"/>
  <c r="AC357" i="1"/>
  <c r="AB357" i="1"/>
  <c r="AA357" i="1"/>
  <c r="Z357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AW356" i="1"/>
  <c r="AV356" i="1"/>
  <c r="AU356" i="1"/>
  <c r="AT356" i="1"/>
  <c r="AS356" i="1"/>
  <c r="AR356" i="1"/>
  <c r="AQ356" i="1"/>
  <c r="AP356" i="1"/>
  <c r="AO356" i="1"/>
  <c r="AN356" i="1"/>
  <c r="AM356" i="1"/>
  <c r="AL356" i="1"/>
  <c r="AK356" i="1"/>
  <c r="AJ356" i="1"/>
  <c r="AI356" i="1"/>
  <c r="AH356" i="1"/>
  <c r="AG356" i="1"/>
  <c r="AF356" i="1"/>
  <c r="AE356" i="1"/>
  <c r="AD356" i="1"/>
  <c r="AC356" i="1"/>
  <c r="AB356" i="1"/>
  <c r="AA356" i="1"/>
  <c r="Z356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AW355" i="1"/>
  <c r="AV355" i="1"/>
  <c r="AU355" i="1"/>
  <c r="AT355" i="1"/>
  <c r="AS355" i="1"/>
  <c r="AR355" i="1"/>
  <c r="AQ355" i="1"/>
  <c r="AP355" i="1"/>
  <c r="AO355" i="1"/>
  <c r="AN355" i="1"/>
  <c r="AM355" i="1"/>
  <c r="AL355" i="1"/>
  <c r="AK355" i="1"/>
  <c r="AJ355" i="1"/>
  <c r="AI355" i="1"/>
  <c r="AH355" i="1"/>
  <c r="AG355" i="1"/>
  <c r="AF355" i="1"/>
  <c r="AE355" i="1"/>
  <c r="AD355" i="1"/>
  <c r="AC355" i="1"/>
  <c r="AB355" i="1"/>
  <c r="AA355" i="1"/>
  <c r="Z355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AW354" i="1"/>
  <c r="AV354" i="1"/>
  <c r="AU354" i="1"/>
  <c r="AT354" i="1"/>
  <c r="AS354" i="1"/>
  <c r="AR354" i="1"/>
  <c r="AQ354" i="1"/>
  <c r="AP354" i="1"/>
  <c r="AO354" i="1"/>
  <c r="AN354" i="1"/>
  <c r="AM354" i="1"/>
  <c r="AL354" i="1"/>
  <c r="AK354" i="1"/>
  <c r="AJ354" i="1"/>
  <c r="AI354" i="1"/>
  <c r="AH354" i="1"/>
  <c r="AG354" i="1"/>
  <c r="AF354" i="1"/>
  <c r="AE354" i="1"/>
  <c r="AD354" i="1"/>
  <c r="AC354" i="1"/>
  <c r="AB354" i="1"/>
  <c r="AA354" i="1"/>
  <c r="Z354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H354" i="1"/>
  <c r="G354" i="1"/>
  <c r="F354" i="1"/>
  <c r="E354" i="1"/>
  <c r="D354" i="1"/>
  <c r="AW353" i="1"/>
  <c r="AV353" i="1"/>
  <c r="AU353" i="1"/>
  <c r="AT353" i="1"/>
  <c r="AS353" i="1"/>
  <c r="AR353" i="1"/>
  <c r="AQ353" i="1"/>
  <c r="AP353" i="1"/>
  <c r="AO353" i="1"/>
  <c r="AN353" i="1"/>
  <c r="AM353" i="1"/>
  <c r="AL353" i="1"/>
  <c r="AK353" i="1"/>
  <c r="AJ353" i="1"/>
  <c r="AI353" i="1"/>
  <c r="AH353" i="1"/>
  <c r="AG353" i="1"/>
  <c r="AF353" i="1"/>
  <c r="AE353" i="1"/>
  <c r="AD353" i="1"/>
  <c r="AC353" i="1"/>
  <c r="AB353" i="1"/>
  <c r="AA353" i="1"/>
  <c r="Z353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H353" i="1"/>
  <c r="G353" i="1"/>
  <c r="F353" i="1"/>
  <c r="E353" i="1"/>
  <c r="D353" i="1"/>
  <c r="AW352" i="1"/>
  <c r="AV352" i="1"/>
  <c r="AU352" i="1"/>
  <c r="AT352" i="1"/>
  <c r="AS352" i="1"/>
  <c r="AR352" i="1"/>
  <c r="AQ352" i="1"/>
  <c r="AP352" i="1"/>
  <c r="AO352" i="1"/>
  <c r="AN352" i="1"/>
  <c r="AM352" i="1"/>
  <c r="AL352" i="1"/>
  <c r="AK352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G352" i="1"/>
  <c r="F352" i="1"/>
  <c r="E352" i="1"/>
  <c r="D352" i="1"/>
  <c r="AW351" i="1"/>
  <c r="AV351" i="1"/>
  <c r="AU351" i="1"/>
  <c r="AT351" i="1"/>
  <c r="AS351" i="1"/>
  <c r="AR351" i="1"/>
  <c r="AQ351" i="1"/>
  <c r="AP351" i="1"/>
  <c r="AO351" i="1"/>
  <c r="AN351" i="1"/>
  <c r="AM351" i="1"/>
  <c r="AL351" i="1"/>
  <c r="AK351" i="1"/>
  <c r="AJ351" i="1"/>
  <c r="AI351" i="1"/>
  <c r="AH351" i="1"/>
  <c r="AG351" i="1"/>
  <c r="AF351" i="1"/>
  <c r="AE351" i="1"/>
  <c r="AD351" i="1"/>
  <c r="AC351" i="1"/>
  <c r="AB351" i="1"/>
  <c r="AA351" i="1"/>
  <c r="Z351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AW350" i="1"/>
  <c r="AV350" i="1"/>
  <c r="AU350" i="1"/>
  <c r="AT350" i="1"/>
  <c r="AS350" i="1"/>
  <c r="AR350" i="1"/>
  <c r="AQ350" i="1"/>
  <c r="AP350" i="1"/>
  <c r="AO350" i="1"/>
  <c r="AN350" i="1"/>
  <c r="AM350" i="1"/>
  <c r="AL350" i="1"/>
  <c r="AK350" i="1"/>
  <c r="AJ350" i="1"/>
  <c r="AI350" i="1"/>
  <c r="AH350" i="1"/>
  <c r="AG350" i="1"/>
  <c r="AF350" i="1"/>
  <c r="AE350" i="1"/>
  <c r="AD350" i="1"/>
  <c r="AC350" i="1"/>
  <c r="AB350" i="1"/>
  <c r="AA350" i="1"/>
  <c r="Z350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AW349" i="1"/>
  <c r="AV349" i="1"/>
  <c r="AU349" i="1"/>
  <c r="AT349" i="1"/>
  <c r="AS349" i="1"/>
  <c r="AR349" i="1"/>
  <c r="AQ349" i="1"/>
  <c r="AP349" i="1"/>
  <c r="AO349" i="1"/>
  <c r="AN349" i="1"/>
  <c r="AM349" i="1"/>
  <c r="AL349" i="1"/>
  <c r="AK349" i="1"/>
  <c r="AJ349" i="1"/>
  <c r="AI349" i="1"/>
  <c r="AH349" i="1"/>
  <c r="AG349" i="1"/>
  <c r="AF349" i="1"/>
  <c r="AE349" i="1"/>
  <c r="AD349" i="1"/>
  <c r="AC349" i="1"/>
  <c r="AB349" i="1"/>
  <c r="AA349" i="1"/>
  <c r="Z349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AW348" i="1"/>
  <c r="AV348" i="1"/>
  <c r="AU348" i="1"/>
  <c r="AT348" i="1"/>
  <c r="AS348" i="1"/>
  <c r="AR348" i="1"/>
  <c r="AQ348" i="1"/>
  <c r="AP348" i="1"/>
  <c r="AO348" i="1"/>
  <c r="AN348" i="1"/>
  <c r="AM348" i="1"/>
  <c r="AL348" i="1"/>
  <c r="AK348" i="1"/>
  <c r="AJ348" i="1"/>
  <c r="AI348" i="1"/>
  <c r="AH348" i="1"/>
  <c r="AG348" i="1"/>
  <c r="AF348" i="1"/>
  <c r="AE348" i="1"/>
  <c r="AD348" i="1"/>
  <c r="AC348" i="1"/>
  <c r="AB348" i="1"/>
  <c r="AA348" i="1"/>
  <c r="Z348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AW347" i="1"/>
  <c r="AV347" i="1"/>
  <c r="AU347" i="1"/>
  <c r="AT347" i="1"/>
  <c r="AS347" i="1"/>
  <c r="AR347" i="1"/>
  <c r="AQ347" i="1"/>
  <c r="AP347" i="1"/>
  <c r="AO347" i="1"/>
  <c r="AN347" i="1"/>
  <c r="AM347" i="1"/>
  <c r="AL347" i="1"/>
  <c r="AK347" i="1"/>
  <c r="AJ347" i="1"/>
  <c r="AI347" i="1"/>
  <c r="AH347" i="1"/>
  <c r="AG347" i="1"/>
  <c r="AF347" i="1"/>
  <c r="AE347" i="1"/>
  <c r="AD347" i="1"/>
  <c r="AC347" i="1"/>
  <c r="AB347" i="1"/>
  <c r="AA347" i="1"/>
  <c r="Z347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AW346" i="1"/>
  <c r="AV346" i="1"/>
  <c r="AU346" i="1"/>
  <c r="AT346" i="1"/>
  <c r="AS346" i="1"/>
  <c r="AR346" i="1"/>
  <c r="AQ346" i="1"/>
  <c r="AP346" i="1"/>
  <c r="AO346" i="1"/>
  <c r="AN346" i="1"/>
  <c r="AM346" i="1"/>
  <c r="AL346" i="1"/>
  <c r="AK346" i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H346" i="1"/>
  <c r="G346" i="1"/>
  <c r="F346" i="1"/>
  <c r="E346" i="1"/>
  <c r="D346" i="1"/>
  <c r="AW345" i="1"/>
  <c r="AV345" i="1"/>
  <c r="AU345" i="1"/>
  <c r="AT345" i="1"/>
  <c r="AS345" i="1"/>
  <c r="AR345" i="1"/>
  <c r="AQ345" i="1"/>
  <c r="AP345" i="1"/>
  <c r="AO345" i="1"/>
  <c r="AN345" i="1"/>
  <c r="AM345" i="1"/>
  <c r="AL345" i="1"/>
  <c r="AK345" i="1"/>
  <c r="AJ345" i="1"/>
  <c r="AI345" i="1"/>
  <c r="AH345" i="1"/>
  <c r="AG345" i="1"/>
  <c r="AF345" i="1"/>
  <c r="AE345" i="1"/>
  <c r="AD345" i="1"/>
  <c r="AC345" i="1"/>
  <c r="AB345" i="1"/>
  <c r="AA345" i="1"/>
  <c r="Z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H345" i="1"/>
  <c r="G345" i="1"/>
  <c r="F345" i="1"/>
  <c r="E345" i="1"/>
  <c r="D345" i="1"/>
  <c r="AW344" i="1"/>
  <c r="AV344" i="1"/>
  <c r="AU344" i="1"/>
  <c r="AT344" i="1"/>
  <c r="AS344" i="1"/>
  <c r="AR344" i="1"/>
  <c r="AQ344" i="1"/>
  <c r="AP344" i="1"/>
  <c r="AO344" i="1"/>
  <c r="AN344" i="1"/>
  <c r="AM344" i="1"/>
  <c r="AL344" i="1"/>
  <c r="AK344" i="1"/>
  <c r="AJ344" i="1"/>
  <c r="AI344" i="1"/>
  <c r="AH344" i="1"/>
  <c r="AG344" i="1"/>
  <c r="AF344" i="1"/>
  <c r="AE344" i="1"/>
  <c r="AD344" i="1"/>
  <c r="AC344" i="1"/>
  <c r="AB344" i="1"/>
  <c r="AA344" i="1"/>
  <c r="Z344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AW343" i="1"/>
  <c r="AV343" i="1"/>
  <c r="AU343" i="1"/>
  <c r="AT343" i="1"/>
  <c r="AS343" i="1"/>
  <c r="AR343" i="1"/>
  <c r="AQ343" i="1"/>
  <c r="AP343" i="1"/>
  <c r="AO343" i="1"/>
  <c r="AN343" i="1"/>
  <c r="AM343" i="1"/>
  <c r="AL343" i="1"/>
  <c r="AK343" i="1"/>
  <c r="AJ343" i="1"/>
  <c r="AI343" i="1"/>
  <c r="AH343" i="1"/>
  <c r="AG343" i="1"/>
  <c r="AF343" i="1"/>
  <c r="AE343" i="1"/>
  <c r="AD343" i="1"/>
  <c r="AC343" i="1"/>
  <c r="AB343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AW342" i="1"/>
  <c r="AV342" i="1"/>
  <c r="AU342" i="1"/>
  <c r="AT342" i="1"/>
  <c r="AS342" i="1"/>
  <c r="AR342" i="1"/>
  <c r="AQ342" i="1"/>
  <c r="AP342" i="1"/>
  <c r="AO342" i="1"/>
  <c r="AN342" i="1"/>
  <c r="AM342" i="1"/>
  <c r="AL342" i="1"/>
  <c r="AK342" i="1"/>
  <c r="AJ342" i="1"/>
  <c r="AI342" i="1"/>
  <c r="AH342" i="1"/>
  <c r="AG342" i="1"/>
  <c r="AF342" i="1"/>
  <c r="AE342" i="1"/>
  <c r="AD342" i="1"/>
  <c r="AC342" i="1"/>
  <c r="AB342" i="1"/>
  <c r="AA342" i="1"/>
  <c r="Z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AW341" i="1"/>
  <c r="AV341" i="1"/>
  <c r="AU341" i="1"/>
  <c r="AT341" i="1"/>
  <c r="AS341" i="1"/>
  <c r="AR341" i="1"/>
  <c r="AQ341" i="1"/>
  <c r="AP341" i="1"/>
  <c r="AO341" i="1"/>
  <c r="AN341" i="1"/>
  <c r="AM341" i="1"/>
  <c r="AL341" i="1"/>
  <c r="AK341" i="1"/>
  <c r="AJ341" i="1"/>
  <c r="AI341" i="1"/>
  <c r="AH341" i="1"/>
  <c r="AG341" i="1"/>
  <c r="AF341" i="1"/>
  <c r="AE341" i="1"/>
  <c r="AD341" i="1"/>
  <c r="AC341" i="1"/>
  <c r="AB341" i="1"/>
  <c r="AA341" i="1"/>
  <c r="Z341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AW340" i="1"/>
  <c r="AV340" i="1"/>
  <c r="AU340" i="1"/>
  <c r="AT340" i="1"/>
  <c r="AS340" i="1"/>
  <c r="AR340" i="1"/>
  <c r="AQ340" i="1"/>
  <c r="AP340" i="1"/>
  <c r="AO340" i="1"/>
  <c r="AN340" i="1"/>
  <c r="AM340" i="1"/>
  <c r="AL340" i="1"/>
  <c r="AK340" i="1"/>
  <c r="AJ340" i="1"/>
  <c r="AI340" i="1"/>
  <c r="AH340" i="1"/>
  <c r="AG340" i="1"/>
  <c r="AF340" i="1"/>
  <c r="AE340" i="1"/>
  <c r="AD340" i="1"/>
  <c r="AC340" i="1"/>
  <c r="AB340" i="1"/>
  <c r="AA340" i="1"/>
  <c r="Z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H340" i="1"/>
  <c r="G340" i="1"/>
  <c r="F340" i="1"/>
  <c r="E340" i="1"/>
  <c r="D340" i="1"/>
  <c r="AW339" i="1"/>
  <c r="AV339" i="1"/>
  <c r="AU339" i="1"/>
  <c r="AT339" i="1"/>
  <c r="AS339" i="1"/>
  <c r="AR339" i="1"/>
  <c r="AQ339" i="1"/>
  <c r="AP339" i="1"/>
  <c r="AO339" i="1"/>
  <c r="AN339" i="1"/>
  <c r="AM339" i="1"/>
  <c r="AL339" i="1"/>
  <c r="AK339" i="1"/>
  <c r="AJ339" i="1"/>
  <c r="AI339" i="1"/>
  <c r="AH339" i="1"/>
  <c r="AG339" i="1"/>
  <c r="AF339" i="1"/>
  <c r="AE339" i="1"/>
  <c r="AD339" i="1"/>
  <c r="AC339" i="1"/>
  <c r="AB339" i="1"/>
  <c r="AA339" i="1"/>
  <c r="Z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H339" i="1"/>
  <c r="G339" i="1"/>
  <c r="F339" i="1"/>
  <c r="E339" i="1"/>
  <c r="D339" i="1"/>
  <c r="AW338" i="1"/>
  <c r="AV338" i="1"/>
  <c r="AU338" i="1"/>
  <c r="AT338" i="1"/>
  <c r="AS338" i="1"/>
  <c r="AR338" i="1"/>
  <c r="AQ338" i="1"/>
  <c r="AP338" i="1"/>
  <c r="AO338" i="1"/>
  <c r="AN338" i="1"/>
  <c r="AM338" i="1"/>
  <c r="AL338" i="1"/>
  <c r="AK338" i="1"/>
  <c r="AJ338" i="1"/>
  <c r="AI338" i="1"/>
  <c r="AH338" i="1"/>
  <c r="AG338" i="1"/>
  <c r="AF338" i="1"/>
  <c r="AE338" i="1"/>
  <c r="AD338" i="1"/>
  <c r="AC338" i="1"/>
  <c r="AB338" i="1"/>
  <c r="AA338" i="1"/>
  <c r="Z338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AW337" i="1"/>
  <c r="AV337" i="1"/>
  <c r="AU337" i="1"/>
  <c r="AT337" i="1"/>
  <c r="AS337" i="1"/>
  <c r="AR337" i="1"/>
  <c r="AQ337" i="1"/>
  <c r="AP337" i="1"/>
  <c r="AO337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AW336" i="1"/>
  <c r="AV336" i="1"/>
  <c r="AU336" i="1"/>
  <c r="AT336" i="1"/>
  <c r="AS336" i="1"/>
  <c r="AR336" i="1"/>
  <c r="AQ336" i="1"/>
  <c r="AP336" i="1"/>
  <c r="AO336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AW335" i="1"/>
  <c r="AV335" i="1"/>
  <c r="AU335" i="1"/>
  <c r="AT335" i="1"/>
  <c r="AS335" i="1"/>
  <c r="AR335" i="1"/>
  <c r="AQ335" i="1"/>
  <c r="AP335" i="1"/>
  <c r="AO335" i="1"/>
  <c r="AN335" i="1"/>
  <c r="AM335" i="1"/>
  <c r="AL335" i="1"/>
  <c r="AK335" i="1"/>
  <c r="AJ335" i="1"/>
  <c r="AI335" i="1"/>
  <c r="AH335" i="1"/>
  <c r="AG335" i="1"/>
  <c r="AF335" i="1"/>
  <c r="AE335" i="1"/>
  <c r="AD335" i="1"/>
  <c r="AC335" i="1"/>
  <c r="AB335" i="1"/>
  <c r="AA335" i="1"/>
  <c r="Z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AW334" i="1"/>
  <c r="AV334" i="1"/>
  <c r="AU334" i="1"/>
  <c r="AT334" i="1"/>
  <c r="AS334" i="1"/>
  <c r="AR334" i="1"/>
  <c r="AQ334" i="1"/>
  <c r="AP334" i="1"/>
  <c r="AO334" i="1"/>
  <c r="AN334" i="1"/>
  <c r="AM334" i="1"/>
  <c r="AL334" i="1"/>
  <c r="AK334" i="1"/>
  <c r="AJ334" i="1"/>
  <c r="AI334" i="1"/>
  <c r="AH334" i="1"/>
  <c r="AG334" i="1"/>
  <c r="AF334" i="1"/>
  <c r="AE334" i="1"/>
  <c r="AD334" i="1"/>
  <c r="AC334" i="1"/>
  <c r="AB334" i="1"/>
  <c r="AA334" i="1"/>
  <c r="Z334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AW333" i="1"/>
  <c r="AV333" i="1"/>
  <c r="AU333" i="1"/>
  <c r="AT333" i="1"/>
  <c r="AS333" i="1"/>
  <c r="AR333" i="1"/>
  <c r="AQ333" i="1"/>
  <c r="AP333" i="1"/>
  <c r="AO333" i="1"/>
  <c r="AN333" i="1"/>
  <c r="AM333" i="1"/>
  <c r="AL333" i="1"/>
  <c r="AK333" i="1"/>
  <c r="AJ333" i="1"/>
  <c r="AI333" i="1"/>
  <c r="AH333" i="1"/>
  <c r="AG333" i="1"/>
  <c r="AF333" i="1"/>
  <c r="AE333" i="1"/>
  <c r="AD333" i="1"/>
  <c r="AC333" i="1"/>
  <c r="AB333" i="1"/>
  <c r="AA333" i="1"/>
  <c r="Z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H333" i="1"/>
  <c r="G333" i="1"/>
  <c r="F333" i="1"/>
  <c r="E333" i="1"/>
  <c r="D333" i="1"/>
  <c r="AW332" i="1"/>
  <c r="AV332" i="1"/>
  <c r="AU332" i="1"/>
  <c r="AT332" i="1"/>
  <c r="AS332" i="1"/>
  <c r="AR332" i="1"/>
  <c r="AQ332" i="1"/>
  <c r="AP332" i="1"/>
  <c r="AO332" i="1"/>
  <c r="AN332" i="1"/>
  <c r="AM332" i="1"/>
  <c r="AL332" i="1"/>
  <c r="AK332" i="1"/>
  <c r="AJ332" i="1"/>
  <c r="AI332" i="1"/>
  <c r="AH332" i="1"/>
  <c r="AG332" i="1"/>
  <c r="AF332" i="1"/>
  <c r="AE332" i="1"/>
  <c r="AD332" i="1"/>
  <c r="AC332" i="1"/>
  <c r="AB332" i="1"/>
  <c r="AA332" i="1"/>
  <c r="Z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H332" i="1"/>
  <c r="G332" i="1"/>
  <c r="F332" i="1"/>
  <c r="E332" i="1"/>
  <c r="D332" i="1"/>
  <c r="AW331" i="1"/>
  <c r="AV331" i="1"/>
  <c r="AU331" i="1"/>
  <c r="AT331" i="1"/>
  <c r="AS331" i="1"/>
  <c r="AR331" i="1"/>
  <c r="AQ331" i="1"/>
  <c r="AP331" i="1"/>
  <c r="AO331" i="1"/>
  <c r="AN331" i="1"/>
  <c r="AM331" i="1"/>
  <c r="AL331" i="1"/>
  <c r="AK331" i="1"/>
  <c r="AJ331" i="1"/>
  <c r="AI331" i="1"/>
  <c r="AH331" i="1"/>
  <c r="AG331" i="1"/>
  <c r="AF331" i="1"/>
  <c r="AE331" i="1"/>
  <c r="AD331" i="1"/>
  <c r="AC331" i="1"/>
  <c r="AB331" i="1"/>
  <c r="AA331" i="1"/>
  <c r="Z331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H331" i="1"/>
  <c r="G331" i="1"/>
  <c r="F331" i="1"/>
  <c r="E331" i="1"/>
  <c r="D331" i="1"/>
  <c r="AW330" i="1"/>
  <c r="AV330" i="1"/>
  <c r="AU330" i="1"/>
  <c r="AT330" i="1"/>
  <c r="AS330" i="1"/>
  <c r="AR330" i="1"/>
  <c r="AQ330" i="1"/>
  <c r="AP330" i="1"/>
  <c r="AO330" i="1"/>
  <c r="AN330" i="1"/>
  <c r="AM330" i="1"/>
  <c r="AL330" i="1"/>
  <c r="AK330" i="1"/>
  <c r="AJ330" i="1"/>
  <c r="AI330" i="1"/>
  <c r="AH330" i="1"/>
  <c r="AG330" i="1"/>
  <c r="AF330" i="1"/>
  <c r="AE330" i="1"/>
  <c r="AD330" i="1"/>
  <c r="AC330" i="1"/>
  <c r="AB330" i="1"/>
  <c r="AA330" i="1"/>
  <c r="Z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AW329" i="1"/>
  <c r="AV329" i="1"/>
  <c r="AU329" i="1"/>
  <c r="AT329" i="1"/>
  <c r="AS329" i="1"/>
  <c r="AR329" i="1"/>
  <c r="AQ329" i="1"/>
  <c r="AP329" i="1"/>
  <c r="AO329" i="1"/>
  <c r="AN329" i="1"/>
  <c r="AM329" i="1"/>
  <c r="AL329" i="1"/>
  <c r="AK329" i="1"/>
  <c r="AJ329" i="1"/>
  <c r="AI329" i="1"/>
  <c r="AH329" i="1"/>
  <c r="AG329" i="1"/>
  <c r="AF329" i="1"/>
  <c r="AE329" i="1"/>
  <c r="AD329" i="1"/>
  <c r="AC329" i="1"/>
  <c r="AB329" i="1"/>
  <c r="AA329" i="1"/>
  <c r="Z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AW328" i="1"/>
  <c r="AV328" i="1"/>
  <c r="AU328" i="1"/>
  <c r="AT328" i="1"/>
  <c r="AS328" i="1"/>
  <c r="AR328" i="1"/>
  <c r="AQ328" i="1"/>
  <c r="AP328" i="1"/>
  <c r="AO328" i="1"/>
  <c r="AN328" i="1"/>
  <c r="AM328" i="1"/>
  <c r="AL328" i="1"/>
  <c r="AK328" i="1"/>
  <c r="AJ328" i="1"/>
  <c r="AI328" i="1"/>
  <c r="AH328" i="1"/>
  <c r="AG328" i="1"/>
  <c r="AF328" i="1"/>
  <c r="AE328" i="1"/>
  <c r="AD328" i="1"/>
  <c r="AC328" i="1"/>
  <c r="AB328" i="1"/>
  <c r="AA328" i="1"/>
  <c r="Z328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AW327" i="1"/>
  <c r="AV327" i="1"/>
  <c r="AU327" i="1"/>
  <c r="AT327" i="1"/>
  <c r="AS327" i="1"/>
  <c r="AR327" i="1"/>
  <c r="AQ327" i="1"/>
  <c r="AP327" i="1"/>
  <c r="AO327" i="1"/>
  <c r="AN327" i="1"/>
  <c r="AM327" i="1"/>
  <c r="AL327" i="1"/>
  <c r="AK327" i="1"/>
  <c r="AJ327" i="1"/>
  <c r="AI327" i="1"/>
  <c r="AH327" i="1"/>
  <c r="AG327" i="1"/>
  <c r="AF327" i="1"/>
  <c r="AE327" i="1"/>
  <c r="AD327" i="1"/>
  <c r="AC327" i="1"/>
  <c r="AB327" i="1"/>
  <c r="AA327" i="1"/>
  <c r="Z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AW326" i="1"/>
  <c r="AV326" i="1"/>
  <c r="AU326" i="1"/>
  <c r="AT326" i="1"/>
  <c r="AS326" i="1"/>
  <c r="AR326" i="1"/>
  <c r="AQ326" i="1"/>
  <c r="AP326" i="1"/>
  <c r="AO326" i="1"/>
  <c r="AN326" i="1"/>
  <c r="AM326" i="1"/>
  <c r="AL326" i="1"/>
  <c r="AK326" i="1"/>
  <c r="AJ326" i="1"/>
  <c r="AI326" i="1"/>
  <c r="AH326" i="1"/>
  <c r="AG326" i="1"/>
  <c r="AF326" i="1"/>
  <c r="AE326" i="1"/>
  <c r="AD326" i="1"/>
  <c r="AC326" i="1"/>
  <c r="AB326" i="1"/>
  <c r="AA326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G326" i="1"/>
  <c r="F326" i="1"/>
  <c r="E326" i="1"/>
  <c r="D326" i="1"/>
  <c r="AW325" i="1"/>
  <c r="AV325" i="1"/>
  <c r="AU325" i="1"/>
  <c r="AT325" i="1"/>
  <c r="AS325" i="1"/>
  <c r="AR325" i="1"/>
  <c r="AQ325" i="1"/>
  <c r="AP325" i="1"/>
  <c r="AO325" i="1"/>
  <c r="AN325" i="1"/>
  <c r="AM325" i="1"/>
  <c r="AL325" i="1"/>
  <c r="AK325" i="1"/>
  <c r="AJ325" i="1"/>
  <c r="AI325" i="1"/>
  <c r="AH325" i="1"/>
  <c r="AG325" i="1"/>
  <c r="AF325" i="1"/>
  <c r="AE325" i="1"/>
  <c r="AD325" i="1"/>
  <c r="AC325" i="1"/>
  <c r="AB325" i="1"/>
  <c r="AA325" i="1"/>
  <c r="Z325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AW324" i="1"/>
  <c r="AV324" i="1"/>
  <c r="AU324" i="1"/>
  <c r="AT324" i="1"/>
  <c r="AS324" i="1"/>
  <c r="AR324" i="1"/>
  <c r="AQ324" i="1"/>
  <c r="AP324" i="1"/>
  <c r="AO324" i="1"/>
  <c r="AN324" i="1"/>
  <c r="AM324" i="1"/>
  <c r="AL324" i="1"/>
  <c r="AK324" i="1"/>
  <c r="AJ324" i="1"/>
  <c r="AI324" i="1"/>
  <c r="AH324" i="1"/>
  <c r="AG324" i="1"/>
  <c r="AF324" i="1"/>
  <c r="AE324" i="1"/>
  <c r="AD324" i="1"/>
  <c r="AC324" i="1"/>
  <c r="AB324" i="1"/>
  <c r="AA324" i="1"/>
  <c r="Z324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AW323" i="1"/>
  <c r="AV323" i="1"/>
  <c r="AU323" i="1"/>
  <c r="AT323" i="1"/>
  <c r="AS323" i="1"/>
  <c r="AR323" i="1"/>
  <c r="AQ323" i="1"/>
  <c r="AP323" i="1"/>
  <c r="AO323" i="1"/>
  <c r="AN323" i="1"/>
  <c r="AM323" i="1"/>
  <c r="AL323" i="1"/>
  <c r="AK323" i="1"/>
  <c r="AJ323" i="1"/>
  <c r="AI323" i="1"/>
  <c r="AH323" i="1"/>
  <c r="AG323" i="1"/>
  <c r="AF323" i="1"/>
  <c r="AE323" i="1"/>
  <c r="AD323" i="1"/>
  <c r="AC323" i="1"/>
  <c r="AB323" i="1"/>
  <c r="AA323" i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AW322" i="1"/>
  <c r="AV322" i="1"/>
  <c r="AU322" i="1"/>
  <c r="AT322" i="1"/>
  <c r="AS322" i="1"/>
  <c r="AR322" i="1"/>
  <c r="AQ322" i="1"/>
  <c r="AP322" i="1"/>
  <c r="AO322" i="1"/>
  <c r="AN322" i="1"/>
  <c r="AM322" i="1"/>
  <c r="AL322" i="1"/>
  <c r="AK322" i="1"/>
  <c r="AJ322" i="1"/>
  <c r="AI322" i="1"/>
  <c r="AH322" i="1"/>
  <c r="AG322" i="1"/>
  <c r="AF322" i="1"/>
  <c r="AE322" i="1"/>
  <c r="AD322" i="1"/>
  <c r="AC322" i="1"/>
  <c r="AB322" i="1"/>
  <c r="AA322" i="1"/>
  <c r="Z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AW321" i="1"/>
  <c r="AV321" i="1"/>
  <c r="AU321" i="1"/>
  <c r="AT321" i="1"/>
  <c r="AS321" i="1"/>
  <c r="AR321" i="1"/>
  <c r="AQ321" i="1"/>
  <c r="AP321" i="1"/>
  <c r="AO321" i="1"/>
  <c r="AN321" i="1"/>
  <c r="AM321" i="1"/>
  <c r="AL321" i="1"/>
  <c r="AK321" i="1"/>
  <c r="AJ321" i="1"/>
  <c r="AI321" i="1"/>
  <c r="AH321" i="1"/>
  <c r="AG321" i="1"/>
  <c r="AF321" i="1"/>
  <c r="AE321" i="1"/>
  <c r="AD321" i="1"/>
  <c r="AC321" i="1"/>
  <c r="AB321" i="1"/>
  <c r="AA321" i="1"/>
  <c r="Z321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AW320" i="1"/>
  <c r="AV320" i="1"/>
  <c r="AU320" i="1"/>
  <c r="AT320" i="1"/>
  <c r="AS320" i="1"/>
  <c r="AR320" i="1"/>
  <c r="AQ320" i="1"/>
  <c r="AP320" i="1"/>
  <c r="AO320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AW319" i="1"/>
  <c r="AV319" i="1"/>
  <c r="AU319" i="1"/>
  <c r="AT319" i="1"/>
  <c r="AS319" i="1"/>
  <c r="AR319" i="1"/>
  <c r="AQ319" i="1"/>
  <c r="AP319" i="1"/>
  <c r="AO319" i="1"/>
  <c r="AN319" i="1"/>
  <c r="AM319" i="1"/>
  <c r="AL319" i="1"/>
  <c r="AK319" i="1"/>
  <c r="AJ319" i="1"/>
  <c r="AI319" i="1"/>
  <c r="AH319" i="1"/>
  <c r="AG319" i="1"/>
  <c r="AF319" i="1"/>
  <c r="AE319" i="1"/>
  <c r="AD319" i="1"/>
  <c r="AC319" i="1"/>
  <c r="AB319" i="1"/>
  <c r="AA319" i="1"/>
  <c r="Z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AW318" i="1"/>
  <c r="AV318" i="1"/>
  <c r="AU318" i="1"/>
  <c r="AT318" i="1"/>
  <c r="AS318" i="1"/>
  <c r="AR318" i="1"/>
  <c r="AQ318" i="1"/>
  <c r="AP318" i="1"/>
  <c r="AO318" i="1"/>
  <c r="AN318" i="1"/>
  <c r="AM318" i="1"/>
  <c r="AL318" i="1"/>
  <c r="AK318" i="1"/>
  <c r="AJ318" i="1"/>
  <c r="AI318" i="1"/>
  <c r="AH318" i="1"/>
  <c r="AG318" i="1"/>
  <c r="AF318" i="1"/>
  <c r="AE318" i="1"/>
  <c r="AD318" i="1"/>
  <c r="AC318" i="1"/>
  <c r="AB318" i="1"/>
  <c r="AA318" i="1"/>
  <c r="Z318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AW317" i="1"/>
  <c r="AV317" i="1"/>
  <c r="AU317" i="1"/>
  <c r="AT317" i="1"/>
  <c r="AS317" i="1"/>
  <c r="AR317" i="1"/>
  <c r="AQ317" i="1"/>
  <c r="AP317" i="1"/>
  <c r="AO317" i="1"/>
  <c r="AN317" i="1"/>
  <c r="AM317" i="1"/>
  <c r="AL317" i="1"/>
  <c r="AK317" i="1"/>
  <c r="AJ317" i="1"/>
  <c r="AI317" i="1"/>
  <c r="AH317" i="1"/>
  <c r="AG317" i="1"/>
  <c r="AF317" i="1"/>
  <c r="AE317" i="1"/>
  <c r="AD317" i="1"/>
  <c r="AC317" i="1"/>
  <c r="AB317" i="1"/>
  <c r="AA317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H317" i="1"/>
  <c r="G317" i="1"/>
  <c r="F317" i="1"/>
  <c r="E317" i="1"/>
  <c r="D317" i="1"/>
  <c r="AW316" i="1"/>
  <c r="AV316" i="1"/>
  <c r="AU316" i="1"/>
  <c r="AT316" i="1"/>
  <c r="AS316" i="1"/>
  <c r="AR316" i="1"/>
  <c r="AQ316" i="1"/>
  <c r="AP316" i="1"/>
  <c r="AO316" i="1"/>
  <c r="AN316" i="1"/>
  <c r="AM316" i="1"/>
  <c r="AL316" i="1"/>
  <c r="AK316" i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AW315" i="1"/>
  <c r="AV315" i="1"/>
  <c r="AU315" i="1"/>
  <c r="AT315" i="1"/>
  <c r="AS315" i="1"/>
  <c r="AR315" i="1"/>
  <c r="AQ315" i="1"/>
  <c r="AP315" i="1"/>
  <c r="AO315" i="1"/>
  <c r="AN315" i="1"/>
  <c r="AM315" i="1"/>
  <c r="AL315" i="1"/>
  <c r="AK315" i="1"/>
  <c r="AJ315" i="1"/>
  <c r="AI315" i="1"/>
  <c r="AH315" i="1"/>
  <c r="AG315" i="1"/>
  <c r="AF315" i="1"/>
  <c r="AE315" i="1"/>
  <c r="AD315" i="1"/>
  <c r="AC315" i="1"/>
  <c r="AB315" i="1"/>
  <c r="AA315" i="1"/>
  <c r="Z315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AW314" i="1"/>
  <c r="AV314" i="1"/>
  <c r="AU314" i="1"/>
  <c r="AT314" i="1"/>
  <c r="AS314" i="1"/>
  <c r="AR314" i="1"/>
  <c r="AQ314" i="1"/>
  <c r="AP314" i="1"/>
  <c r="AO314" i="1"/>
  <c r="AN314" i="1"/>
  <c r="AM314" i="1"/>
  <c r="AL314" i="1"/>
  <c r="AK314" i="1"/>
  <c r="AJ314" i="1"/>
  <c r="AI314" i="1"/>
  <c r="AH314" i="1"/>
  <c r="AG314" i="1"/>
  <c r="AF314" i="1"/>
  <c r="AE314" i="1"/>
  <c r="AD314" i="1"/>
  <c r="AC314" i="1"/>
  <c r="AB314" i="1"/>
  <c r="AA314" i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AW313" i="1"/>
  <c r="AV313" i="1"/>
  <c r="AU313" i="1"/>
  <c r="AT313" i="1"/>
  <c r="AS313" i="1"/>
  <c r="AR313" i="1"/>
  <c r="AQ313" i="1"/>
  <c r="AP313" i="1"/>
  <c r="AO313" i="1"/>
  <c r="AN313" i="1"/>
  <c r="AM313" i="1"/>
  <c r="AL313" i="1"/>
  <c r="AK313" i="1"/>
  <c r="AJ313" i="1"/>
  <c r="AI313" i="1"/>
  <c r="AH313" i="1"/>
  <c r="AG313" i="1"/>
  <c r="AF313" i="1"/>
  <c r="AE313" i="1"/>
  <c r="AD313" i="1"/>
  <c r="AC313" i="1"/>
  <c r="AB313" i="1"/>
  <c r="AA313" i="1"/>
  <c r="Z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AW312" i="1"/>
  <c r="AV312" i="1"/>
  <c r="AU312" i="1"/>
  <c r="AT312" i="1"/>
  <c r="AS312" i="1"/>
  <c r="AR312" i="1"/>
  <c r="AQ312" i="1"/>
  <c r="AP312" i="1"/>
  <c r="AO312" i="1"/>
  <c r="AN312" i="1"/>
  <c r="AM312" i="1"/>
  <c r="AL312" i="1"/>
  <c r="AK312" i="1"/>
  <c r="AJ312" i="1"/>
  <c r="AI312" i="1"/>
  <c r="AH312" i="1"/>
  <c r="AG312" i="1"/>
  <c r="AF312" i="1"/>
  <c r="AE312" i="1"/>
  <c r="AD312" i="1"/>
  <c r="AC312" i="1"/>
  <c r="AB312" i="1"/>
  <c r="AA312" i="1"/>
  <c r="Z312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AW311" i="1"/>
  <c r="AV311" i="1"/>
  <c r="AU311" i="1"/>
  <c r="AT311" i="1"/>
  <c r="AS311" i="1"/>
  <c r="AR311" i="1"/>
  <c r="AQ311" i="1"/>
  <c r="AP311" i="1"/>
  <c r="AO311" i="1"/>
  <c r="AN311" i="1"/>
  <c r="AM311" i="1"/>
  <c r="AL311" i="1"/>
  <c r="AK311" i="1"/>
  <c r="AJ311" i="1"/>
  <c r="AI311" i="1"/>
  <c r="AH311" i="1"/>
  <c r="AG311" i="1"/>
  <c r="AF311" i="1"/>
  <c r="AE311" i="1"/>
  <c r="AD311" i="1"/>
  <c r="AC311" i="1"/>
  <c r="AB311" i="1"/>
  <c r="AA311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AW310" i="1"/>
  <c r="AV310" i="1"/>
  <c r="AU310" i="1"/>
  <c r="AT310" i="1"/>
  <c r="AS310" i="1"/>
  <c r="AR310" i="1"/>
  <c r="AQ310" i="1"/>
  <c r="AP310" i="1"/>
  <c r="AO310" i="1"/>
  <c r="AN310" i="1"/>
  <c r="AM310" i="1"/>
  <c r="AL310" i="1"/>
  <c r="AK310" i="1"/>
  <c r="AJ310" i="1"/>
  <c r="AI310" i="1"/>
  <c r="AH310" i="1"/>
  <c r="AG310" i="1"/>
  <c r="AF310" i="1"/>
  <c r="AE310" i="1"/>
  <c r="AD310" i="1"/>
  <c r="AC310" i="1"/>
  <c r="AB310" i="1"/>
  <c r="AA310" i="1"/>
  <c r="Z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AW309" i="1"/>
  <c r="AV309" i="1"/>
  <c r="AU309" i="1"/>
  <c r="AT309" i="1"/>
  <c r="AS309" i="1"/>
  <c r="AR309" i="1"/>
  <c r="AQ309" i="1"/>
  <c r="AP309" i="1"/>
  <c r="AO309" i="1"/>
  <c r="AN309" i="1"/>
  <c r="AM309" i="1"/>
  <c r="AL309" i="1"/>
  <c r="AK309" i="1"/>
  <c r="AJ309" i="1"/>
  <c r="AI309" i="1"/>
  <c r="AH309" i="1"/>
  <c r="AG309" i="1"/>
  <c r="AF309" i="1"/>
  <c r="AE309" i="1"/>
  <c r="AD309" i="1"/>
  <c r="AC309" i="1"/>
  <c r="AB309" i="1"/>
  <c r="AA309" i="1"/>
  <c r="Z309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AW308" i="1"/>
  <c r="AV308" i="1"/>
  <c r="AU308" i="1"/>
  <c r="AT308" i="1"/>
  <c r="AS308" i="1"/>
  <c r="AR308" i="1"/>
  <c r="AQ308" i="1"/>
  <c r="AP308" i="1"/>
  <c r="AO308" i="1"/>
  <c r="AN308" i="1"/>
  <c r="AM308" i="1"/>
  <c r="AL308" i="1"/>
  <c r="AK308" i="1"/>
  <c r="AJ308" i="1"/>
  <c r="AI308" i="1"/>
  <c r="AH308" i="1"/>
  <c r="AG308" i="1"/>
  <c r="AF308" i="1"/>
  <c r="AE308" i="1"/>
  <c r="AD308" i="1"/>
  <c r="AC308" i="1"/>
  <c r="AB308" i="1"/>
  <c r="AA308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AW306" i="1"/>
  <c r="AV306" i="1"/>
  <c r="AU306" i="1"/>
  <c r="AT306" i="1"/>
  <c r="AS306" i="1"/>
  <c r="AR306" i="1"/>
  <c r="AQ306" i="1"/>
  <c r="AP306" i="1"/>
  <c r="AO306" i="1"/>
  <c r="AN306" i="1"/>
  <c r="AM306" i="1"/>
  <c r="AL306" i="1"/>
  <c r="AK306" i="1"/>
  <c r="AJ306" i="1"/>
  <c r="AI306" i="1"/>
  <c r="AH306" i="1"/>
  <c r="AG306" i="1"/>
  <c r="AF306" i="1"/>
  <c r="AE306" i="1"/>
  <c r="AD306" i="1"/>
  <c r="AC306" i="1"/>
  <c r="AB306" i="1"/>
  <c r="AA306" i="1"/>
  <c r="Z306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AW305" i="1"/>
  <c r="AV305" i="1"/>
  <c r="AU305" i="1"/>
  <c r="AT305" i="1"/>
  <c r="AS305" i="1"/>
  <c r="AR305" i="1"/>
  <c r="AQ305" i="1"/>
  <c r="AP305" i="1"/>
  <c r="AO305" i="1"/>
  <c r="AN305" i="1"/>
  <c r="AM305" i="1"/>
  <c r="AL305" i="1"/>
  <c r="AK305" i="1"/>
  <c r="AJ305" i="1"/>
  <c r="AI305" i="1"/>
  <c r="AH305" i="1"/>
  <c r="AG305" i="1"/>
  <c r="AF305" i="1"/>
  <c r="AE305" i="1"/>
  <c r="AD305" i="1"/>
  <c r="AC305" i="1"/>
  <c r="AB305" i="1"/>
  <c r="AA305" i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H305" i="1"/>
  <c r="G305" i="1"/>
  <c r="F305" i="1"/>
  <c r="E305" i="1"/>
  <c r="D305" i="1"/>
  <c r="AW304" i="1"/>
  <c r="AV304" i="1"/>
  <c r="AU304" i="1"/>
  <c r="AT304" i="1"/>
  <c r="AS304" i="1"/>
  <c r="AR304" i="1"/>
  <c r="AQ304" i="1"/>
  <c r="AP304" i="1"/>
  <c r="AO304" i="1"/>
  <c r="AN304" i="1"/>
  <c r="AM304" i="1"/>
  <c r="AL304" i="1"/>
  <c r="AK304" i="1"/>
  <c r="AJ304" i="1"/>
  <c r="AI304" i="1"/>
  <c r="AH304" i="1"/>
  <c r="AG304" i="1"/>
  <c r="AF304" i="1"/>
  <c r="AE304" i="1"/>
  <c r="AD304" i="1"/>
  <c r="AC304" i="1"/>
  <c r="AB304" i="1"/>
  <c r="AA304" i="1"/>
  <c r="Z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H304" i="1"/>
  <c r="G304" i="1"/>
  <c r="F304" i="1"/>
  <c r="E304" i="1"/>
  <c r="D304" i="1"/>
  <c r="AW303" i="1"/>
  <c r="AV303" i="1"/>
  <c r="AU303" i="1"/>
  <c r="AT303" i="1"/>
  <c r="AS303" i="1"/>
  <c r="AR303" i="1"/>
  <c r="AQ303" i="1"/>
  <c r="AP303" i="1"/>
  <c r="AO303" i="1"/>
  <c r="AN303" i="1"/>
  <c r="AM303" i="1"/>
  <c r="AL303" i="1"/>
  <c r="AK303" i="1"/>
  <c r="AJ303" i="1"/>
  <c r="AI303" i="1"/>
  <c r="AH303" i="1"/>
  <c r="AG303" i="1"/>
  <c r="AF303" i="1"/>
  <c r="AE303" i="1"/>
  <c r="AD303" i="1"/>
  <c r="AC303" i="1"/>
  <c r="AB303" i="1"/>
  <c r="AA303" i="1"/>
  <c r="Z303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H303" i="1"/>
  <c r="G303" i="1"/>
  <c r="F303" i="1"/>
  <c r="E303" i="1"/>
  <c r="D303" i="1"/>
  <c r="AW302" i="1"/>
  <c r="AV302" i="1"/>
  <c r="AU302" i="1"/>
  <c r="AT302" i="1"/>
  <c r="AS302" i="1"/>
  <c r="AR302" i="1"/>
  <c r="AQ302" i="1"/>
  <c r="AP302" i="1"/>
  <c r="AO302" i="1"/>
  <c r="AN302" i="1"/>
  <c r="AM302" i="1"/>
  <c r="AL302" i="1"/>
  <c r="AK302" i="1"/>
  <c r="AJ302" i="1"/>
  <c r="AI302" i="1"/>
  <c r="AH302" i="1"/>
  <c r="AG302" i="1"/>
  <c r="AF302" i="1"/>
  <c r="AE302" i="1"/>
  <c r="AD302" i="1"/>
  <c r="AC302" i="1"/>
  <c r="AB302" i="1"/>
  <c r="AA302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AW301" i="1"/>
  <c r="AV301" i="1"/>
  <c r="AU301" i="1"/>
  <c r="AT301" i="1"/>
  <c r="AS301" i="1"/>
  <c r="AR301" i="1"/>
  <c r="AQ301" i="1"/>
  <c r="AP301" i="1"/>
  <c r="AO301" i="1"/>
  <c r="AN301" i="1"/>
  <c r="AM301" i="1"/>
  <c r="AL301" i="1"/>
  <c r="AK301" i="1"/>
  <c r="AJ301" i="1"/>
  <c r="AI301" i="1"/>
  <c r="AH301" i="1"/>
  <c r="AG301" i="1"/>
  <c r="AF301" i="1"/>
  <c r="AE301" i="1"/>
  <c r="AD301" i="1"/>
  <c r="AC301" i="1"/>
  <c r="AB301" i="1"/>
  <c r="AA301" i="1"/>
  <c r="Z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AW300" i="1"/>
  <c r="AV300" i="1"/>
  <c r="AU300" i="1"/>
  <c r="AT300" i="1"/>
  <c r="AS300" i="1"/>
  <c r="AR300" i="1"/>
  <c r="AQ300" i="1"/>
  <c r="AP300" i="1"/>
  <c r="AO300" i="1"/>
  <c r="AN300" i="1"/>
  <c r="AM300" i="1"/>
  <c r="AL300" i="1"/>
  <c r="AK300" i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AW299" i="1"/>
  <c r="AV299" i="1"/>
  <c r="AU299" i="1"/>
  <c r="AT299" i="1"/>
  <c r="AS299" i="1"/>
  <c r="AR299" i="1"/>
  <c r="AQ299" i="1"/>
  <c r="AP299" i="1"/>
  <c r="AO299" i="1"/>
  <c r="AN299" i="1"/>
  <c r="AM299" i="1"/>
  <c r="AL299" i="1"/>
  <c r="AK299" i="1"/>
  <c r="AJ299" i="1"/>
  <c r="AI299" i="1"/>
  <c r="AH299" i="1"/>
  <c r="AG299" i="1"/>
  <c r="AF299" i="1"/>
  <c r="AE299" i="1"/>
  <c r="AD299" i="1"/>
  <c r="AC299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AW298" i="1"/>
  <c r="AV298" i="1"/>
  <c r="AU298" i="1"/>
  <c r="AT298" i="1"/>
  <c r="AS298" i="1"/>
  <c r="AR298" i="1"/>
  <c r="AQ298" i="1"/>
  <c r="AP298" i="1"/>
  <c r="AO298" i="1"/>
  <c r="AN298" i="1"/>
  <c r="AM298" i="1"/>
  <c r="AL298" i="1"/>
  <c r="AK298" i="1"/>
  <c r="AJ298" i="1"/>
  <c r="AI298" i="1"/>
  <c r="AH298" i="1"/>
  <c r="AG298" i="1"/>
  <c r="AF298" i="1"/>
  <c r="AE298" i="1"/>
  <c r="AD298" i="1"/>
  <c r="AC298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AW297" i="1"/>
  <c r="AV297" i="1"/>
  <c r="AU297" i="1"/>
  <c r="AT297" i="1"/>
  <c r="AS297" i="1"/>
  <c r="AR297" i="1"/>
  <c r="AQ297" i="1"/>
  <c r="AP297" i="1"/>
  <c r="AO297" i="1"/>
  <c r="AN297" i="1"/>
  <c r="AM297" i="1"/>
  <c r="AL297" i="1"/>
  <c r="AK297" i="1"/>
  <c r="AJ297" i="1"/>
  <c r="AI297" i="1"/>
  <c r="AH297" i="1"/>
  <c r="AG297" i="1"/>
  <c r="AF297" i="1"/>
  <c r="AE297" i="1"/>
  <c r="AD297" i="1"/>
  <c r="AC297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AW296" i="1"/>
  <c r="AV296" i="1"/>
  <c r="AU296" i="1"/>
  <c r="AT296" i="1"/>
  <c r="AS296" i="1"/>
  <c r="AR296" i="1"/>
  <c r="AQ296" i="1"/>
  <c r="AP296" i="1"/>
  <c r="AO296" i="1"/>
  <c r="AN296" i="1"/>
  <c r="AM296" i="1"/>
  <c r="AL296" i="1"/>
  <c r="AK296" i="1"/>
  <c r="AJ296" i="1"/>
  <c r="AI296" i="1"/>
  <c r="AH296" i="1"/>
  <c r="AG296" i="1"/>
  <c r="AF296" i="1"/>
  <c r="AE296" i="1"/>
  <c r="AD296" i="1"/>
  <c r="AC296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H296" i="1"/>
  <c r="G296" i="1"/>
  <c r="F296" i="1"/>
  <c r="E296" i="1"/>
  <c r="D296" i="1"/>
  <c r="AW295" i="1"/>
  <c r="AV295" i="1"/>
  <c r="AU295" i="1"/>
  <c r="AT295" i="1"/>
  <c r="AS295" i="1"/>
  <c r="AR295" i="1"/>
  <c r="AQ295" i="1"/>
  <c r="AP295" i="1"/>
  <c r="AO295" i="1"/>
  <c r="AN295" i="1"/>
  <c r="AM295" i="1"/>
  <c r="AL295" i="1"/>
  <c r="AK295" i="1"/>
  <c r="AJ295" i="1"/>
  <c r="AI295" i="1"/>
  <c r="AH295" i="1"/>
  <c r="AG295" i="1"/>
  <c r="AF295" i="1"/>
  <c r="AE295" i="1"/>
  <c r="AD295" i="1"/>
  <c r="AC295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AW294" i="1"/>
  <c r="AV294" i="1"/>
  <c r="AU294" i="1"/>
  <c r="AT294" i="1"/>
  <c r="AS294" i="1"/>
  <c r="AR294" i="1"/>
  <c r="AQ294" i="1"/>
  <c r="AP294" i="1"/>
  <c r="AO294" i="1"/>
  <c r="AN294" i="1"/>
  <c r="AM294" i="1"/>
  <c r="AL294" i="1"/>
  <c r="AK294" i="1"/>
  <c r="AJ294" i="1"/>
  <c r="AI294" i="1"/>
  <c r="AH294" i="1"/>
  <c r="AG294" i="1"/>
  <c r="AF294" i="1"/>
  <c r="AE294" i="1"/>
  <c r="AD294" i="1"/>
  <c r="AC294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AW293" i="1"/>
  <c r="AV293" i="1"/>
  <c r="AU293" i="1"/>
  <c r="AT293" i="1"/>
  <c r="AS293" i="1"/>
  <c r="AR293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AW292" i="1"/>
  <c r="AV292" i="1"/>
  <c r="AU292" i="1"/>
  <c r="AT292" i="1"/>
  <c r="AS292" i="1"/>
  <c r="AR292" i="1"/>
  <c r="AQ292" i="1"/>
  <c r="AP292" i="1"/>
  <c r="AO292" i="1"/>
  <c r="AN292" i="1"/>
  <c r="AM292" i="1"/>
  <c r="AL292" i="1"/>
  <c r="AK292" i="1"/>
  <c r="AJ292" i="1"/>
  <c r="AI292" i="1"/>
  <c r="AH292" i="1"/>
  <c r="AG292" i="1"/>
  <c r="AF292" i="1"/>
  <c r="AE292" i="1"/>
  <c r="AD292" i="1"/>
  <c r="AC292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AW291" i="1"/>
  <c r="AV291" i="1"/>
  <c r="AU291" i="1"/>
  <c r="AT291" i="1"/>
  <c r="AS291" i="1"/>
  <c r="AR291" i="1"/>
  <c r="AQ291" i="1"/>
  <c r="AP291" i="1"/>
  <c r="AO291" i="1"/>
  <c r="AN291" i="1"/>
  <c r="AM291" i="1"/>
  <c r="AL291" i="1"/>
  <c r="AK291" i="1"/>
  <c r="AJ291" i="1"/>
  <c r="AI291" i="1"/>
  <c r="AH291" i="1"/>
  <c r="AG291" i="1"/>
  <c r="AF291" i="1"/>
  <c r="AE291" i="1"/>
  <c r="AD291" i="1"/>
  <c r="AC291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H291" i="1"/>
  <c r="G291" i="1"/>
  <c r="F291" i="1"/>
  <c r="E291" i="1"/>
  <c r="D291" i="1"/>
  <c r="AW290" i="1"/>
  <c r="AV290" i="1"/>
  <c r="AU290" i="1"/>
  <c r="AT290" i="1"/>
  <c r="AS290" i="1"/>
  <c r="AR290" i="1"/>
  <c r="AQ290" i="1"/>
  <c r="AP290" i="1"/>
  <c r="AO290" i="1"/>
  <c r="AN290" i="1"/>
  <c r="AM290" i="1"/>
  <c r="AL290" i="1"/>
  <c r="AK290" i="1"/>
  <c r="AJ290" i="1"/>
  <c r="AI290" i="1"/>
  <c r="AH290" i="1"/>
  <c r="AG290" i="1"/>
  <c r="AF290" i="1"/>
  <c r="AE290" i="1"/>
  <c r="AD290" i="1"/>
  <c r="AC290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AW289" i="1"/>
  <c r="AV289" i="1"/>
  <c r="AU289" i="1"/>
  <c r="AT289" i="1"/>
  <c r="AS289" i="1"/>
  <c r="AR289" i="1"/>
  <c r="AQ289" i="1"/>
  <c r="AP289" i="1"/>
  <c r="AO289" i="1"/>
  <c r="AN289" i="1"/>
  <c r="AM289" i="1"/>
  <c r="AL289" i="1"/>
  <c r="AK289" i="1"/>
  <c r="AJ289" i="1"/>
  <c r="AI289" i="1"/>
  <c r="AH289" i="1"/>
  <c r="AG289" i="1"/>
  <c r="AF289" i="1"/>
  <c r="AE289" i="1"/>
  <c r="AD289" i="1"/>
  <c r="AC289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H289" i="1"/>
  <c r="G289" i="1"/>
  <c r="F289" i="1"/>
  <c r="E289" i="1"/>
  <c r="D289" i="1"/>
  <c r="AW288" i="1"/>
  <c r="AV288" i="1"/>
  <c r="AU288" i="1"/>
  <c r="AT288" i="1"/>
  <c r="AS288" i="1"/>
  <c r="AR288" i="1"/>
  <c r="AQ288" i="1"/>
  <c r="AP288" i="1"/>
  <c r="AO288" i="1"/>
  <c r="AN288" i="1"/>
  <c r="AM288" i="1"/>
  <c r="AL288" i="1"/>
  <c r="AK288" i="1"/>
  <c r="AJ288" i="1"/>
  <c r="AI288" i="1"/>
  <c r="AH288" i="1"/>
  <c r="AG288" i="1"/>
  <c r="AF288" i="1"/>
  <c r="AE288" i="1"/>
  <c r="AD288" i="1"/>
  <c r="AC288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AW287" i="1"/>
  <c r="AV287" i="1"/>
  <c r="AU287" i="1"/>
  <c r="AT287" i="1"/>
  <c r="AS287" i="1"/>
  <c r="AR287" i="1"/>
  <c r="AQ287" i="1"/>
  <c r="AP287" i="1"/>
  <c r="AO287" i="1"/>
  <c r="AN287" i="1"/>
  <c r="AM287" i="1"/>
  <c r="AL287" i="1"/>
  <c r="AK287" i="1"/>
  <c r="AJ287" i="1"/>
  <c r="AI287" i="1"/>
  <c r="AH287" i="1"/>
  <c r="AG287" i="1"/>
  <c r="AF287" i="1"/>
  <c r="AE287" i="1"/>
  <c r="AD287" i="1"/>
  <c r="AC287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AW286" i="1"/>
  <c r="AV286" i="1"/>
  <c r="AU286" i="1"/>
  <c r="AT286" i="1"/>
  <c r="AS286" i="1"/>
  <c r="AR286" i="1"/>
  <c r="AQ286" i="1"/>
  <c r="AP286" i="1"/>
  <c r="AO286" i="1"/>
  <c r="AN286" i="1"/>
  <c r="AM286" i="1"/>
  <c r="AL286" i="1"/>
  <c r="AK286" i="1"/>
  <c r="AJ286" i="1"/>
  <c r="AI286" i="1"/>
  <c r="AH286" i="1"/>
  <c r="AG286" i="1"/>
  <c r="AF286" i="1"/>
  <c r="AE286" i="1"/>
  <c r="AD286" i="1"/>
  <c r="AC286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AW285" i="1"/>
  <c r="AV285" i="1"/>
  <c r="AU285" i="1"/>
  <c r="AT285" i="1"/>
  <c r="AS285" i="1"/>
  <c r="AR285" i="1"/>
  <c r="AQ285" i="1"/>
  <c r="AP285" i="1"/>
  <c r="AO285" i="1"/>
  <c r="AN285" i="1"/>
  <c r="AM285" i="1"/>
  <c r="AL285" i="1"/>
  <c r="AK285" i="1"/>
  <c r="AJ285" i="1"/>
  <c r="AI285" i="1"/>
  <c r="AH285" i="1"/>
  <c r="AG285" i="1"/>
  <c r="AF285" i="1"/>
  <c r="AE285" i="1"/>
  <c r="AD285" i="1"/>
  <c r="AC285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AW284" i="1"/>
  <c r="AV284" i="1"/>
  <c r="AU284" i="1"/>
  <c r="AT284" i="1"/>
  <c r="AS284" i="1"/>
  <c r="AR284" i="1"/>
  <c r="AQ284" i="1"/>
  <c r="AP284" i="1"/>
  <c r="AO284" i="1"/>
  <c r="AN284" i="1"/>
  <c r="AM284" i="1"/>
  <c r="AL284" i="1"/>
  <c r="AK284" i="1"/>
  <c r="AJ284" i="1"/>
  <c r="AI284" i="1"/>
  <c r="AH284" i="1"/>
  <c r="AG284" i="1"/>
  <c r="AF284" i="1"/>
  <c r="AE284" i="1"/>
  <c r="AD284" i="1"/>
  <c r="AC284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AW283" i="1"/>
  <c r="AV283" i="1"/>
  <c r="AU283" i="1"/>
  <c r="AT283" i="1"/>
  <c r="AS283" i="1"/>
  <c r="AR283" i="1"/>
  <c r="AQ283" i="1"/>
  <c r="AP283" i="1"/>
  <c r="AO283" i="1"/>
  <c r="AN283" i="1"/>
  <c r="AM283" i="1"/>
  <c r="AL283" i="1"/>
  <c r="AK283" i="1"/>
  <c r="AJ283" i="1"/>
  <c r="AI283" i="1"/>
  <c r="AH283" i="1"/>
  <c r="AG283" i="1"/>
  <c r="AF283" i="1"/>
  <c r="AE283" i="1"/>
  <c r="AD283" i="1"/>
  <c r="AC283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AW282" i="1"/>
  <c r="AV282" i="1"/>
  <c r="AU282" i="1"/>
  <c r="AT282" i="1"/>
  <c r="AS282" i="1"/>
  <c r="AR282" i="1"/>
  <c r="AQ282" i="1"/>
  <c r="AP282" i="1"/>
  <c r="AO282" i="1"/>
  <c r="AN282" i="1"/>
  <c r="AM282" i="1"/>
  <c r="AL282" i="1"/>
  <c r="AK282" i="1"/>
  <c r="AJ282" i="1"/>
  <c r="AI282" i="1"/>
  <c r="AH282" i="1"/>
  <c r="AG282" i="1"/>
  <c r="AF282" i="1"/>
  <c r="AE282" i="1"/>
  <c r="AD282" i="1"/>
  <c r="AC282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AW281" i="1"/>
  <c r="AV281" i="1"/>
  <c r="AU281" i="1"/>
  <c r="AT281" i="1"/>
  <c r="AS281" i="1"/>
  <c r="AR281" i="1"/>
  <c r="AQ281" i="1"/>
  <c r="AP281" i="1"/>
  <c r="AO281" i="1"/>
  <c r="AN281" i="1"/>
  <c r="AM281" i="1"/>
  <c r="AL281" i="1"/>
  <c r="AK281" i="1"/>
  <c r="AJ281" i="1"/>
  <c r="AI281" i="1"/>
  <c r="AH281" i="1"/>
  <c r="AG281" i="1"/>
  <c r="AF281" i="1"/>
  <c r="AE281" i="1"/>
  <c r="AD281" i="1"/>
  <c r="AC281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AW280" i="1"/>
  <c r="AV280" i="1"/>
  <c r="AU280" i="1"/>
  <c r="AT280" i="1"/>
  <c r="AS280" i="1"/>
  <c r="AR280" i="1"/>
  <c r="AQ280" i="1"/>
  <c r="AP280" i="1"/>
  <c r="AO280" i="1"/>
  <c r="AN280" i="1"/>
  <c r="AM280" i="1"/>
  <c r="AL280" i="1"/>
  <c r="AK280" i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AW279" i="1"/>
  <c r="AV279" i="1"/>
  <c r="AU279" i="1"/>
  <c r="AT279" i="1"/>
  <c r="AS279" i="1"/>
  <c r="AR279" i="1"/>
  <c r="AQ279" i="1"/>
  <c r="AP279" i="1"/>
  <c r="AO279" i="1"/>
  <c r="AN279" i="1"/>
  <c r="AM279" i="1"/>
  <c r="AL279" i="1"/>
  <c r="AK279" i="1"/>
  <c r="AJ279" i="1"/>
  <c r="AI279" i="1"/>
  <c r="AH279" i="1"/>
  <c r="AG279" i="1"/>
  <c r="AF279" i="1"/>
  <c r="AE279" i="1"/>
  <c r="AD279" i="1"/>
  <c r="AC279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AW278" i="1"/>
  <c r="AV278" i="1"/>
  <c r="AU278" i="1"/>
  <c r="AT278" i="1"/>
  <c r="AS278" i="1"/>
  <c r="AR278" i="1"/>
  <c r="AQ278" i="1"/>
  <c r="AP278" i="1"/>
  <c r="AO278" i="1"/>
  <c r="AN278" i="1"/>
  <c r="AM278" i="1"/>
  <c r="AL278" i="1"/>
  <c r="AK278" i="1"/>
  <c r="AJ278" i="1"/>
  <c r="AI278" i="1"/>
  <c r="AH278" i="1"/>
  <c r="AG278" i="1"/>
  <c r="AF278" i="1"/>
  <c r="AE278" i="1"/>
  <c r="AD278" i="1"/>
  <c r="AC278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AW277" i="1"/>
  <c r="AV277" i="1"/>
  <c r="AU277" i="1"/>
  <c r="AT277" i="1"/>
  <c r="AS277" i="1"/>
  <c r="AR277" i="1"/>
  <c r="AQ277" i="1"/>
  <c r="AP277" i="1"/>
  <c r="AO277" i="1"/>
  <c r="AN277" i="1"/>
  <c r="AM277" i="1"/>
  <c r="AL277" i="1"/>
  <c r="AK277" i="1"/>
  <c r="AJ277" i="1"/>
  <c r="AI277" i="1"/>
  <c r="AH277" i="1"/>
  <c r="AG277" i="1"/>
  <c r="AF277" i="1"/>
  <c r="AE277" i="1"/>
  <c r="AD277" i="1"/>
  <c r="AC277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AW276" i="1"/>
  <c r="AV276" i="1"/>
  <c r="AU276" i="1"/>
  <c r="AT276" i="1"/>
  <c r="AS276" i="1"/>
  <c r="AR276" i="1"/>
  <c r="AQ276" i="1"/>
  <c r="AP276" i="1"/>
  <c r="AO276" i="1"/>
  <c r="AN276" i="1"/>
  <c r="AM276" i="1"/>
  <c r="AL276" i="1"/>
  <c r="AK276" i="1"/>
  <c r="AJ276" i="1"/>
  <c r="AI276" i="1"/>
  <c r="AH276" i="1"/>
  <c r="AG276" i="1"/>
  <c r="AF276" i="1"/>
  <c r="AE276" i="1"/>
  <c r="AD276" i="1"/>
  <c r="AC276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AW275" i="1"/>
  <c r="AV275" i="1"/>
  <c r="AU275" i="1"/>
  <c r="AT275" i="1"/>
  <c r="AS275" i="1"/>
  <c r="AR275" i="1"/>
  <c r="AQ275" i="1"/>
  <c r="AP275" i="1"/>
  <c r="AO275" i="1"/>
  <c r="AN275" i="1"/>
  <c r="AM275" i="1"/>
  <c r="AL275" i="1"/>
  <c r="AK275" i="1"/>
  <c r="AJ275" i="1"/>
  <c r="AI275" i="1"/>
  <c r="AH275" i="1"/>
  <c r="AG275" i="1"/>
  <c r="AF275" i="1"/>
  <c r="AE275" i="1"/>
  <c r="AD275" i="1"/>
  <c r="AC275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AW274" i="1"/>
  <c r="AV274" i="1"/>
  <c r="AU274" i="1"/>
  <c r="AT274" i="1"/>
  <c r="AS274" i="1"/>
  <c r="AR274" i="1"/>
  <c r="AQ274" i="1"/>
  <c r="AP274" i="1"/>
  <c r="AO274" i="1"/>
  <c r="AN274" i="1"/>
  <c r="AM274" i="1"/>
  <c r="AL274" i="1"/>
  <c r="AK274" i="1"/>
  <c r="AJ274" i="1"/>
  <c r="AI274" i="1"/>
  <c r="AH274" i="1"/>
  <c r="AG274" i="1"/>
  <c r="AF274" i="1"/>
  <c r="AE274" i="1"/>
  <c r="AD274" i="1"/>
  <c r="AC274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AW273" i="1"/>
  <c r="AV273" i="1"/>
  <c r="AU273" i="1"/>
  <c r="AT273" i="1"/>
  <c r="AS273" i="1"/>
  <c r="AR273" i="1"/>
  <c r="AQ273" i="1"/>
  <c r="AP273" i="1"/>
  <c r="AO273" i="1"/>
  <c r="AN273" i="1"/>
  <c r="AM273" i="1"/>
  <c r="AL273" i="1"/>
  <c r="AK273" i="1"/>
  <c r="AJ273" i="1"/>
  <c r="AI273" i="1"/>
  <c r="AH273" i="1"/>
  <c r="AG273" i="1"/>
  <c r="AF273" i="1"/>
  <c r="AE273" i="1"/>
  <c r="AD273" i="1"/>
  <c r="AC273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AW272" i="1"/>
  <c r="AV272" i="1"/>
  <c r="AU272" i="1"/>
  <c r="AT272" i="1"/>
  <c r="AS272" i="1"/>
  <c r="AR272" i="1"/>
  <c r="AQ272" i="1"/>
  <c r="AP272" i="1"/>
  <c r="AO272" i="1"/>
  <c r="AN272" i="1"/>
  <c r="AM272" i="1"/>
  <c r="AL272" i="1"/>
  <c r="AK272" i="1"/>
  <c r="AJ272" i="1"/>
  <c r="AI272" i="1"/>
  <c r="AH272" i="1"/>
  <c r="AG272" i="1"/>
  <c r="AF272" i="1"/>
  <c r="AE272" i="1"/>
  <c r="AD272" i="1"/>
  <c r="AC272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AW271" i="1"/>
  <c r="AV271" i="1"/>
  <c r="AU271" i="1"/>
  <c r="AT271" i="1"/>
  <c r="AS271" i="1"/>
  <c r="AR271" i="1"/>
  <c r="AQ271" i="1"/>
  <c r="AP271" i="1"/>
  <c r="AO271" i="1"/>
  <c r="AN271" i="1"/>
  <c r="AM271" i="1"/>
  <c r="AL271" i="1"/>
  <c r="AK271" i="1"/>
  <c r="AJ271" i="1"/>
  <c r="AI271" i="1"/>
  <c r="AH271" i="1"/>
  <c r="AG271" i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AW270" i="1"/>
  <c r="AV270" i="1"/>
  <c r="AU270" i="1"/>
  <c r="AT270" i="1"/>
  <c r="AS270" i="1"/>
  <c r="AR270" i="1"/>
  <c r="AQ270" i="1"/>
  <c r="AP270" i="1"/>
  <c r="AO270" i="1"/>
  <c r="AN270" i="1"/>
  <c r="AM270" i="1"/>
  <c r="AL270" i="1"/>
  <c r="AK270" i="1"/>
  <c r="AJ270" i="1"/>
  <c r="AI270" i="1"/>
  <c r="AH270" i="1"/>
  <c r="AG270" i="1"/>
  <c r="AF270" i="1"/>
  <c r="AE270" i="1"/>
  <c r="AD270" i="1"/>
  <c r="AC270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AW269" i="1"/>
  <c r="AV269" i="1"/>
  <c r="AU269" i="1"/>
  <c r="AT269" i="1"/>
  <c r="AS269" i="1"/>
  <c r="AR269" i="1"/>
  <c r="AQ269" i="1"/>
  <c r="AP269" i="1"/>
  <c r="AO269" i="1"/>
  <c r="AN269" i="1"/>
  <c r="AM269" i="1"/>
  <c r="AL269" i="1"/>
  <c r="AK269" i="1"/>
  <c r="AJ269" i="1"/>
  <c r="AI269" i="1"/>
  <c r="AH269" i="1"/>
  <c r="AG269" i="1"/>
  <c r="AF269" i="1"/>
  <c r="AE269" i="1"/>
  <c r="AD269" i="1"/>
  <c r="AC269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AW268" i="1"/>
  <c r="AV268" i="1"/>
  <c r="AU268" i="1"/>
  <c r="AT268" i="1"/>
  <c r="AS268" i="1"/>
  <c r="AR268" i="1"/>
  <c r="AQ268" i="1"/>
  <c r="AP268" i="1"/>
  <c r="AO268" i="1"/>
  <c r="AN268" i="1"/>
  <c r="AM268" i="1"/>
  <c r="AL268" i="1"/>
  <c r="AK268" i="1"/>
  <c r="AJ268" i="1"/>
  <c r="AI268" i="1"/>
  <c r="AH268" i="1"/>
  <c r="AG268" i="1"/>
  <c r="AF268" i="1"/>
  <c r="AE268" i="1"/>
  <c r="AD268" i="1"/>
  <c r="AC268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AW266" i="1"/>
  <c r="AV266" i="1"/>
  <c r="AU266" i="1"/>
  <c r="AT266" i="1"/>
  <c r="AS266" i="1"/>
  <c r="AR266" i="1"/>
  <c r="AQ266" i="1"/>
  <c r="AP266" i="1"/>
  <c r="AO266" i="1"/>
  <c r="AN266" i="1"/>
  <c r="AM266" i="1"/>
  <c r="AL266" i="1"/>
  <c r="AK266" i="1"/>
  <c r="AJ266" i="1"/>
  <c r="AI266" i="1"/>
  <c r="AH266" i="1"/>
  <c r="AG266" i="1"/>
  <c r="AF266" i="1"/>
  <c r="AE266" i="1"/>
  <c r="AD266" i="1"/>
  <c r="AC266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AW265" i="1"/>
  <c r="AV265" i="1"/>
  <c r="AU265" i="1"/>
  <c r="AT265" i="1"/>
  <c r="AS265" i="1"/>
  <c r="AR265" i="1"/>
  <c r="AQ265" i="1"/>
  <c r="AP265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AW264" i="1"/>
  <c r="AV264" i="1"/>
  <c r="AU264" i="1"/>
  <c r="AT264" i="1"/>
  <c r="AS264" i="1"/>
  <c r="AR264" i="1"/>
  <c r="AQ264" i="1"/>
  <c r="AP264" i="1"/>
  <c r="AO264" i="1"/>
  <c r="AN264" i="1"/>
  <c r="AM264" i="1"/>
  <c r="AL264" i="1"/>
  <c r="AK264" i="1"/>
  <c r="AJ264" i="1"/>
  <c r="AI264" i="1"/>
  <c r="AH264" i="1"/>
  <c r="AG264" i="1"/>
  <c r="AF264" i="1"/>
  <c r="AE264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AW263" i="1"/>
  <c r="AV263" i="1"/>
  <c r="AU263" i="1"/>
  <c r="AT263" i="1"/>
  <c r="AS263" i="1"/>
  <c r="AR263" i="1"/>
  <c r="AQ263" i="1"/>
  <c r="AP263" i="1"/>
  <c r="AO263" i="1"/>
  <c r="AN263" i="1"/>
  <c r="AM263" i="1"/>
  <c r="AL263" i="1"/>
  <c r="AK263" i="1"/>
  <c r="AJ263" i="1"/>
  <c r="AI263" i="1"/>
  <c r="AH263" i="1"/>
  <c r="AG263" i="1"/>
  <c r="AF263" i="1"/>
  <c r="AE263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AW262" i="1"/>
  <c r="AV262" i="1"/>
  <c r="AU262" i="1"/>
  <c r="AT262" i="1"/>
  <c r="AS262" i="1"/>
  <c r="AR262" i="1"/>
  <c r="AQ262" i="1"/>
  <c r="AP262" i="1"/>
  <c r="AO262" i="1"/>
  <c r="AN262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AW261" i="1"/>
  <c r="AV261" i="1"/>
  <c r="AU261" i="1"/>
  <c r="AT261" i="1"/>
  <c r="AS261" i="1"/>
  <c r="AR261" i="1"/>
  <c r="AQ261" i="1"/>
  <c r="AP261" i="1"/>
  <c r="AO261" i="1"/>
  <c r="AN261" i="1"/>
  <c r="AM261" i="1"/>
  <c r="AL261" i="1"/>
  <c r="AK261" i="1"/>
  <c r="AJ261" i="1"/>
  <c r="AI261" i="1"/>
  <c r="AH261" i="1"/>
  <c r="AG261" i="1"/>
  <c r="AF261" i="1"/>
  <c r="AE261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AW260" i="1"/>
  <c r="AV260" i="1"/>
  <c r="AU260" i="1"/>
  <c r="AT260" i="1"/>
  <c r="AS260" i="1"/>
  <c r="AR260" i="1"/>
  <c r="AQ260" i="1"/>
  <c r="AP260" i="1"/>
  <c r="AO260" i="1"/>
  <c r="AN260" i="1"/>
  <c r="AM260" i="1"/>
  <c r="AL260" i="1"/>
  <c r="AK260" i="1"/>
  <c r="AJ260" i="1"/>
  <c r="AI260" i="1"/>
  <c r="AH260" i="1"/>
  <c r="AG260" i="1"/>
  <c r="AF260" i="1"/>
  <c r="AE260" i="1"/>
  <c r="AD260" i="1"/>
  <c r="AC260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AW259" i="1"/>
  <c r="AV259" i="1"/>
  <c r="AU259" i="1"/>
  <c r="AT259" i="1"/>
  <c r="AS259" i="1"/>
  <c r="AR259" i="1"/>
  <c r="AQ259" i="1"/>
  <c r="AP259" i="1"/>
  <c r="AO259" i="1"/>
  <c r="AN259" i="1"/>
  <c r="AM259" i="1"/>
  <c r="AL259" i="1"/>
  <c r="AK259" i="1"/>
  <c r="AJ259" i="1"/>
  <c r="AI259" i="1"/>
  <c r="AH259" i="1"/>
  <c r="AG259" i="1"/>
  <c r="AF259" i="1"/>
  <c r="AE259" i="1"/>
  <c r="AD259" i="1"/>
  <c r="AC259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AW258" i="1"/>
  <c r="AV258" i="1"/>
  <c r="AU258" i="1"/>
  <c r="AT258" i="1"/>
  <c r="AS258" i="1"/>
  <c r="AR258" i="1"/>
  <c r="AQ258" i="1"/>
  <c r="AP258" i="1"/>
  <c r="AO258" i="1"/>
  <c r="AN258" i="1"/>
  <c r="AM258" i="1"/>
  <c r="AL258" i="1"/>
  <c r="AK258" i="1"/>
  <c r="AJ258" i="1"/>
  <c r="AI258" i="1"/>
  <c r="AH258" i="1"/>
  <c r="AG258" i="1"/>
  <c r="AF258" i="1"/>
  <c r="AE258" i="1"/>
  <c r="AD258" i="1"/>
  <c r="AC258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AW257" i="1"/>
  <c r="AV257" i="1"/>
  <c r="AU257" i="1"/>
  <c r="AT257" i="1"/>
  <c r="AS257" i="1"/>
  <c r="AR257" i="1"/>
  <c r="AQ257" i="1"/>
  <c r="AP257" i="1"/>
  <c r="AO257" i="1"/>
  <c r="AN257" i="1"/>
  <c r="AM257" i="1"/>
  <c r="AL257" i="1"/>
  <c r="AK257" i="1"/>
  <c r="AJ257" i="1"/>
  <c r="AI257" i="1"/>
  <c r="AH257" i="1"/>
  <c r="AG257" i="1"/>
  <c r="AF257" i="1"/>
  <c r="AE257" i="1"/>
  <c r="AD257" i="1"/>
  <c r="AC257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AW256" i="1"/>
  <c r="AV256" i="1"/>
  <c r="AU256" i="1"/>
  <c r="AT256" i="1"/>
  <c r="AS256" i="1"/>
  <c r="AR256" i="1"/>
  <c r="AQ256" i="1"/>
  <c r="AP256" i="1"/>
  <c r="AO256" i="1"/>
  <c r="AN256" i="1"/>
  <c r="AM256" i="1"/>
  <c r="AL256" i="1"/>
  <c r="AK256" i="1"/>
  <c r="AJ256" i="1"/>
  <c r="AI256" i="1"/>
  <c r="AH256" i="1"/>
  <c r="AG256" i="1"/>
  <c r="AF256" i="1"/>
  <c r="AE256" i="1"/>
  <c r="AD256" i="1"/>
  <c r="AC256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AW255" i="1"/>
  <c r="AV255" i="1"/>
  <c r="AU255" i="1"/>
  <c r="AT255" i="1"/>
  <c r="AS255" i="1"/>
  <c r="AR255" i="1"/>
  <c r="AQ255" i="1"/>
  <c r="AP255" i="1"/>
  <c r="AO255" i="1"/>
  <c r="AN255" i="1"/>
  <c r="AM255" i="1"/>
  <c r="AL255" i="1"/>
  <c r="AK255" i="1"/>
  <c r="AJ255" i="1"/>
  <c r="AI255" i="1"/>
  <c r="AH255" i="1"/>
  <c r="AG255" i="1"/>
  <c r="AF255" i="1"/>
  <c r="AE255" i="1"/>
  <c r="AD255" i="1"/>
  <c r="AC255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AW254" i="1"/>
  <c r="AV254" i="1"/>
  <c r="AU254" i="1"/>
  <c r="AT254" i="1"/>
  <c r="AS254" i="1"/>
  <c r="AR254" i="1"/>
  <c r="AQ254" i="1"/>
  <c r="AP254" i="1"/>
  <c r="AO254" i="1"/>
  <c r="AN254" i="1"/>
  <c r="AM254" i="1"/>
  <c r="AL254" i="1"/>
  <c r="AK254" i="1"/>
  <c r="AJ254" i="1"/>
  <c r="AI254" i="1"/>
  <c r="AH254" i="1"/>
  <c r="AG254" i="1"/>
  <c r="AF254" i="1"/>
  <c r="AE254" i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AW253" i="1"/>
  <c r="AV253" i="1"/>
  <c r="AU253" i="1"/>
  <c r="AT253" i="1"/>
  <c r="AS253" i="1"/>
  <c r="AR253" i="1"/>
  <c r="AQ253" i="1"/>
  <c r="AP253" i="1"/>
  <c r="AO253" i="1"/>
  <c r="AN253" i="1"/>
  <c r="AM253" i="1"/>
  <c r="AL253" i="1"/>
  <c r="AK253" i="1"/>
  <c r="AJ253" i="1"/>
  <c r="AI253" i="1"/>
  <c r="AH253" i="1"/>
  <c r="AG253" i="1"/>
  <c r="AF253" i="1"/>
  <c r="AE253" i="1"/>
  <c r="AD253" i="1"/>
  <c r="AC253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AW252" i="1"/>
  <c r="AV252" i="1"/>
  <c r="AU252" i="1"/>
  <c r="AT252" i="1"/>
  <c r="AS252" i="1"/>
  <c r="AR252" i="1"/>
  <c r="AQ252" i="1"/>
  <c r="AP252" i="1"/>
  <c r="AO252" i="1"/>
  <c r="AN252" i="1"/>
  <c r="AM252" i="1"/>
  <c r="AL252" i="1"/>
  <c r="AK252" i="1"/>
  <c r="AJ252" i="1"/>
  <c r="AI252" i="1"/>
  <c r="AH252" i="1"/>
  <c r="AG252" i="1"/>
  <c r="AF252" i="1"/>
  <c r="AE252" i="1"/>
  <c r="AD252" i="1"/>
  <c r="AC252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AW251" i="1"/>
  <c r="AV251" i="1"/>
  <c r="AU251" i="1"/>
  <c r="AT251" i="1"/>
  <c r="AS251" i="1"/>
  <c r="AR251" i="1"/>
  <c r="AQ251" i="1"/>
  <c r="AP251" i="1"/>
  <c r="AO251" i="1"/>
  <c r="AN251" i="1"/>
  <c r="AM251" i="1"/>
  <c r="AL251" i="1"/>
  <c r="AK251" i="1"/>
  <c r="AJ251" i="1"/>
  <c r="AI251" i="1"/>
  <c r="AH251" i="1"/>
  <c r="AG251" i="1"/>
  <c r="AF251" i="1"/>
  <c r="AE251" i="1"/>
  <c r="AD251" i="1"/>
  <c r="AC251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AW250" i="1"/>
  <c r="AV250" i="1"/>
  <c r="AU250" i="1"/>
  <c r="AT250" i="1"/>
  <c r="AS250" i="1"/>
  <c r="AR250" i="1"/>
  <c r="AQ250" i="1"/>
  <c r="AP250" i="1"/>
  <c r="AO250" i="1"/>
  <c r="AN250" i="1"/>
  <c r="AM250" i="1"/>
  <c r="AL250" i="1"/>
  <c r="AK250" i="1"/>
  <c r="AJ250" i="1"/>
  <c r="AI250" i="1"/>
  <c r="AH250" i="1"/>
  <c r="AG250" i="1"/>
  <c r="AF250" i="1"/>
  <c r="AE250" i="1"/>
  <c r="AD250" i="1"/>
  <c r="AC250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AW249" i="1"/>
  <c r="AV249" i="1"/>
  <c r="AU249" i="1"/>
  <c r="AT249" i="1"/>
  <c r="AS249" i="1"/>
  <c r="AR249" i="1"/>
  <c r="AQ249" i="1"/>
  <c r="AP249" i="1"/>
  <c r="AO249" i="1"/>
  <c r="AN249" i="1"/>
  <c r="AM249" i="1"/>
  <c r="AL249" i="1"/>
  <c r="AK249" i="1"/>
  <c r="AJ249" i="1"/>
  <c r="AI249" i="1"/>
  <c r="AH249" i="1"/>
  <c r="AG249" i="1"/>
  <c r="AF249" i="1"/>
  <c r="AE249" i="1"/>
  <c r="AD249" i="1"/>
  <c r="AC249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AW248" i="1"/>
  <c r="AV248" i="1"/>
  <c r="AU248" i="1"/>
  <c r="AT248" i="1"/>
  <c r="AS248" i="1"/>
  <c r="AR248" i="1"/>
  <c r="AQ248" i="1"/>
  <c r="AP248" i="1"/>
  <c r="AO248" i="1"/>
  <c r="AN248" i="1"/>
  <c r="AM248" i="1"/>
  <c r="AL248" i="1"/>
  <c r="AK248" i="1"/>
  <c r="AJ248" i="1"/>
  <c r="AI248" i="1"/>
  <c r="AH248" i="1"/>
  <c r="AG248" i="1"/>
  <c r="AF248" i="1"/>
  <c r="AE248" i="1"/>
  <c r="AD248" i="1"/>
  <c r="AC248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AW247" i="1"/>
  <c r="AV247" i="1"/>
  <c r="AU247" i="1"/>
  <c r="AT247" i="1"/>
  <c r="AS247" i="1"/>
  <c r="AR247" i="1"/>
  <c r="AQ247" i="1"/>
  <c r="AP247" i="1"/>
  <c r="AO247" i="1"/>
  <c r="AN247" i="1"/>
  <c r="AM247" i="1"/>
  <c r="AL247" i="1"/>
  <c r="AK247" i="1"/>
  <c r="AJ247" i="1"/>
  <c r="AI247" i="1"/>
  <c r="AH247" i="1"/>
  <c r="AG247" i="1"/>
  <c r="AF247" i="1"/>
  <c r="AE247" i="1"/>
  <c r="AD247" i="1"/>
  <c r="AC247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AW246" i="1"/>
  <c r="AV246" i="1"/>
  <c r="AU246" i="1"/>
  <c r="AT246" i="1"/>
  <c r="AS246" i="1"/>
  <c r="AR246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AW245" i="1"/>
  <c r="AV245" i="1"/>
  <c r="AU245" i="1"/>
  <c r="AT245" i="1"/>
  <c r="AS245" i="1"/>
  <c r="AR245" i="1"/>
  <c r="AQ245" i="1"/>
  <c r="AP245" i="1"/>
  <c r="AO245" i="1"/>
  <c r="AN245" i="1"/>
  <c r="AM245" i="1"/>
  <c r="AL245" i="1"/>
  <c r="AK245" i="1"/>
  <c r="AJ245" i="1"/>
  <c r="AI245" i="1"/>
  <c r="AH245" i="1"/>
  <c r="AG245" i="1"/>
  <c r="AF245" i="1"/>
  <c r="AE245" i="1"/>
  <c r="AD245" i="1"/>
  <c r="AC245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D244" i="1"/>
  <c r="E244" i="1" s="1"/>
  <c r="F244" i="1" s="1"/>
  <c r="G244" i="1" s="1"/>
  <c r="H244" i="1" s="1"/>
  <c r="I244" i="1" s="1"/>
  <c r="J244" i="1" s="1"/>
  <c r="K244" i="1" s="1"/>
  <c r="L244" i="1" s="1"/>
  <c r="M244" i="1" s="1"/>
  <c r="N244" i="1" s="1"/>
  <c r="O244" i="1" s="1"/>
  <c r="P244" i="1" s="1"/>
  <c r="Q244" i="1" s="1"/>
  <c r="R244" i="1" s="1"/>
  <c r="D243" i="1"/>
  <c r="E243" i="1" s="1"/>
  <c r="F243" i="1" s="1"/>
  <c r="G243" i="1" s="1"/>
  <c r="H243" i="1" s="1"/>
  <c r="I243" i="1" s="1"/>
  <c r="J243" i="1" s="1"/>
  <c r="K243" i="1" s="1"/>
  <c r="L243" i="1" s="1"/>
  <c r="M243" i="1" s="1"/>
  <c r="N243" i="1" s="1"/>
  <c r="O243" i="1" s="1"/>
  <c r="P243" i="1" s="1"/>
  <c r="Q243" i="1" s="1"/>
  <c r="R243" i="1" s="1"/>
  <c r="D242" i="1"/>
  <c r="E242" i="1" s="1"/>
  <c r="F242" i="1" s="1"/>
  <c r="G242" i="1" s="1"/>
  <c r="H242" i="1" s="1"/>
  <c r="I242" i="1" s="1"/>
  <c r="J242" i="1" s="1"/>
  <c r="K242" i="1" s="1"/>
  <c r="L242" i="1" s="1"/>
  <c r="M242" i="1" s="1"/>
  <c r="N242" i="1" s="1"/>
  <c r="O242" i="1" s="1"/>
  <c r="P242" i="1" s="1"/>
  <c r="Q242" i="1" s="1"/>
  <c r="R242" i="1" s="1"/>
  <c r="D241" i="1"/>
  <c r="E241" i="1" s="1"/>
  <c r="F241" i="1" s="1"/>
  <c r="G241" i="1" s="1"/>
  <c r="H241" i="1" s="1"/>
  <c r="I241" i="1" s="1"/>
  <c r="J241" i="1" s="1"/>
  <c r="K241" i="1" s="1"/>
  <c r="L241" i="1" s="1"/>
  <c r="M241" i="1" s="1"/>
  <c r="N241" i="1" s="1"/>
  <c r="O241" i="1" s="1"/>
  <c r="P241" i="1" s="1"/>
  <c r="Q241" i="1" s="1"/>
  <c r="R241" i="1" s="1"/>
  <c r="D240" i="1"/>
  <c r="E240" i="1" s="1"/>
  <c r="F240" i="1" s="1"/>
  <c r="G240" i="1" s="1"/>
  <c r="H240" i="1" s="1"/>
  <c r="I240" i="1" s="1"/>
  <c r="J240" i="1" s="1"/>
  <c r="K240" i="1" s="1"/>
  <c r="L240" i="1" s="1"/>
  <c r="M240" i="1" s="1"/>
  <c r="N240" i="1" s="1"/>
  <c r="O240" i="1" s="1"/>
  <c r="P240" i="1" s="1"/>
  <c r="Q240" i="1" s="1"/>
  <c r="R240" i="1" s="1"/>
  <c r="D239" i="1"/>
  <c r="E239" i="1" s="1"/>
  <c r="F239" i="1" s="1"/>
  <c r="G239" i="1" s="1"/>
  <c r="H239" i="1" s="1"/>
  <c r="I239" i="1" s="1"/>
  <c r="J239" i="1" s="1"/>
  <c r="K239" i="1" s="1"/>
  <c r="L239" i="1" s="1"/>
  <c r="M239" i="1" s="1"/>
  <c r="N239" i="1" s="1"/>
  <c r="O239" i="1" s="1"/>
  <c r="P239" i="1" s="1"/>
  <c r="Q239" i="1" s="1"/>
  <c r="R239" i="1" s="1"/>
  <c r="D238" i="1"/>
  <c r="E238" i="1" s="1"/>
  <c r="F238" i="1" s="1"/>
  <c r="G238" i="1" s="1"/>
  <c r="H238" i="1" s="1"/>
  <c r="I238" i="1" s="1"/>
  <c r="J238" i="1" s="1"/>
  <c r="K238" i="1" s="1"/>
  <c r="L238" i="1" s="1"/>
  <c r="M238" i="1" s="1"/>
  <c r="N238" i="1" s="1"/>
  <c r="O238" i="1" s="1"/>
  <c r="P238" i="1" s="1"/>
  <c r="Q238" i="1" s="1"/>
  <c r="R238" i="1" s="1"/>
  <c r="S238" i="1" s="1"/>
  <c r="D237" i="1"/>
  <c r="E237" i="1" s="1"/>
  <c r="F237" i="1" s="1"/>
  <c r="G237" i="1" s="1"/>
  <c r="H237" i="1" s="1"/>
  <c r="I237" i="1" s="1"/>
  <c r="J237" i="1" s="1"/>
  <c r="K237" i="1" s="1"/>
  <c r="L237" i="1" s="1"/>
  <c r="M237" i="1" s="1"/>
  <c r="N237" i="1" s="1"/>
  <c r="O237" i="1" s="1"/>
  <c r="P237" i="1" s="1"/>
  <c r="Q237" i="1" s="1"/>
  <c r="R237" i="1" s="1"/>
  <c r="D236" i="1"/>
  <c r="E236" i="1" s="1"/>
  <c r="F236" i="1" s="1"/>
  <c r="G236" i="1" s="1"/>
  <c r="H236" i="1" s="1"/>
  <c r="I236" i="1" s="1"/>
  <c r="J236" i="1" s="1"/>
  <c r="K236" i="1" s="1"/>
  <c r="L236" i="1" s="1"/>
  <c r="M236" i="1" s="1"/>
  <c r="N236" i="1" s="1"/>
  <c r="O236" i="1" s="1"/>
  <c r="P236" i="1" s="1"/>
  <c r="Q236" i="1" s="1"/>
  <c r="R236" i="1" s="1"/>
  <c r="D235" i="1"/>
  <c r="E235" i="1" s="1"/>
  <c r="F235" i="1" s="1"/>
  <c r="G235" i="1" s="1"/>
  <c r="H235" i="1" s="1"/>
  <c r="I235" i="1" s="1"/>
  <c r="J235" i="1" s="1"/>
  <c r="K235" i="1" s="1"/>
  <c r="L235" i="1" s="1"/>
  <c r="M235" i="1" s="1"/>
  <c r="N235" i="1" s="1"/>
  <c r="O235" i="1" s="1"/>
  <c r="P235" i="1" s="1"/>
  <c r="Q235" i="1" s="1"/>
  <c r="R235" i="1" s="1"/>
  <c r="D234" i="1"/>
  <c r="E234" i="1" s="1"/>
  <c r="F234" i="1" s="1"/>
  <c r="G234" i="1" s="1"/>
  <c r="H234" i="1" s="1"/>
  <c r="I234" i="1" s="1"/>
  <c r="J234" i="1" s="1"/>
  <c r="K234" i="1" s="1"/>
  <c r="L234" i="1" s="1"/>
  <c r="M234" i="1" s="1"/>
  <c r="N234" i="1" s="1"/>
  <c r="O234" i="1" s="1"/>
  <c r="P234" i="1" s="1"/>
  <c r="Q234" i="1" s="1"/>
  <c r="R234" i="1" s="1"/>
  <c r="S234" i="1" s="1"/>
  <c r="D233" i="1"/>
  <c r="E233" i="1" s="1"/>
  <c r="F233" i="1" s="1"/>
  <c r="G233" i="1" s="1"/>
  <c r="H233" i="1" s="1"/>
  <c r="I233" i="1" s="1"/>
  <c r="J233" i="1" s="1"/>
  <c r="K233" i="1" s="1"/>
  <c r="L233" i="1" s="1"/>
  <c r="M233" i="1" s="1"/>
  <c r="N233" i="1" s="1"/>
  <c r="O233" i="1" s="1"/>
  <c r="P233" i="1" s="1"/>
  <c r="Q233" i="1" s="1"/>
  <c r="R233" i="1" s="1"/>
  <c r="D232" i="1"/>
  <c r="E232" i="1" s="1"/>
  <c r="F232" i="1" s="1"/>
  <c r="G232" i="1" s="1"/>
  <c r="H232" i="1" s="1"/>
  <c r="I232" i="1" s="1"/>
  <c r="J232" i="1" s="1"/>
  <c r="K232" i="1" s="1"/>
  <c r="L232" i="1" s="1"/>
  <c r="M232" i="1" s="1"/>
  <c r="N232" i="1" s="1"/>
  <c r="O232" i="1" s="1"/>
  <c r="P232" i="1" s="1"/>
  <c r="Q232" i="1" s="1"/>
  <c r="R232" i="1" s="1"/>
  <c r="D231" i="1"/>
  <c r="E231" i="1" s="1"/>
  <c r="F231" i="1" s="1"/>
  <c r="G231" i="1" s="1"/>
  <c r="H231" i="1" s="1"/>
  <c r="I231" i="1" s="1"/>
  <c r="J231" i="1" s="1"/>
  <c r="K231" i="1" s="1"/>
  <c r="L231" i="1" s="1"/>
  <c r="M231" i="1" s="1"/>
  <c r="N231" i="1" s="1"/>
  <c r="O231" i="1" s="1"/>
  <c r="P231" i="1" s="1"/>
  <c r="Q231" i="1" s="1"/>
  <c r="R231" i="1" s="1"/>
  <c r="D230" i="1"/>
  <c r="E230" i="1" s="1"/>
  <c r="F230" i="1" s="1"/>
  <c r="G230" i="1" s="1"/>
  <c r="H230" i="1" s="1"/>
  <c r="I230" i="1" s="1"/>
  <c r="J230" i="1" s="1"/>
  <c r="K230" i="1" s="1"/>
  <c r="L230" i="1" s="1"/>
  <c r="M230" i="1" s="1"/>
  <c r="N230" i="1" s="1"/>
  <c r="O230" i="1" s="1"/>
  <c r="P230" i="1" s="1"/>
  <c r="Q230" i="1" s="1"/>
  <c r="R230" i="1" s="1"/>
  <c r="D229" i="1"/>
  <c r="E229" i="1" s="1"/>
  <c r="F229" i="1" s="1"/>
  <c r="G229" i="1" s="1"/>
  <c r="H229" i="1" s="1"/>
  <c r="I229" i="1" s="1"/>
  <c r="J229" i="1" s="1"/>
  <c r="K229" i="1" s="1"/>
  <c r="L229" i="1" s="1"/>
  <c r="M229" i="1" s="1"/>
  <c r="N229" i="1" s="1"/>
  <c r="O229" i="1" s="1"/>
  <c r="P229" i="1" s="1"/>
  <c r="Q229" i="1" s="1"/>
  <c r="R229" i="1" s="1"/>
  <c r="D228" i="1"/>
  <c r="E228" i="1" s="1"/>
  <c r="F228" i="1" s="1"/>
  <c r="G228" i="1" s="1"/>
  <c r="H228" i="1" s="1"/>
  <c r="I228" i="1" s="1"/>
  <c r="J228" i="1" s="1"/>
  <c r="K228" i="1" s="1"/>
  <c r="L228" i="1" s="1"/>
  <c r="M228" i="1" s="1"/>
  <c r="N228" i="1" s="1"/>
  <c r="O228" i="1" s="1"/>
  <c r="P228" i="1" s="1"/>
  <c r="Q228" i="1" s="1"/>
  <c r="R228" i="1" s="1"/>
  <c r="D227" i="1"/>
  <c r="E227" i="1" s="1"/>
  <c r="F227" i="1" s="1"/>
  <c r="G227" i="1" s="1"/>
  <c r="H227" i="1" s="1"/>
  <c r="I227" i="1" s="1"/>
  <c r="J227" i="1" s="1"/>
  <c r="K227" i="1" s="1"/>
  <c r="L227" i="1" s="1"/>
  <c r="M227" i="1" s="1"/>
  <c r="N227" i="1" s="1"/>
  <c r="O227" i="1" s="1"/>
  <c r="P227" i="1" s="1"/>
  <c r="Q227" i="1" s="1"/>
  <c r="R227" i="1" s="1"/>
  <c r="D226" i="1"/>
  <c r="E226" i="1" s="1"/>
  <c r="F226" i="1" s="1"/>
  <c r="G226" i="1" s="1"/>
  <c r="H226" i="1" s="1"/>
  <c r="I226" i="1" s="1"/>
  <c r="J226" i="1" s="1"/>
  <c r="K226" i="1" s="1"/>
  <c r="L226" i="1" s="1"/>
  <c r="M226" i="1" s="1"/>
  <c r="N226" i="1" s="1"/>
  <c r="O226" i="1" s="1"/>
  <c r="P226" i="1" s="1"/>
  <c r="Q226" i="1" s="1"/>
  <c r="R226" i="1" s="1"/>
  <c r="D225" i="1"/>
  <c r="E225" i="1" s="1"/>
  <c r="F225" i="1" s="1"/>
  <c r="G225" i="1" s="1"/>
  <c r="H225" i="1" s="1"/>
  <c r="I225" i="1" s="1"/>
  <c r="J225" i="1" s="1"/>
  <c r="K225" i="1" s="1"/>
  <c r="L225" i="1" s="1"/>
  <c r="M225" i="1" s="1"/>
  <c r="N225" i="1" s="1"/>
  <c r="O225" i="1" s="1"/>
  <c r="P225" i="1" s="1"/>
  <c r="Q225" i="1" s="1"/>
  <c r="R225" i="1" s="1"/>
  <c r="D224" i="1"/>
  <c r="E224" i="1" s="1"/>
  <c r="F224" i="1" s="1"/>
  <c r="G224" i="1" s="1"/>
  <c r="H224" i="1" s="1"/>
  <c r="I224" i="1" s="1"/>
  <c r="J224" i="1" s="1"/>
  <c r="K224" i="1" s="1"/>
  <c r="L224" i="1" s="1"/>
  <c r="M224" i="1" s="1"/>
  <c r="N224" i="1" s="1"/>
  <c r="O224" i="1" s="1"/>
  <c r="P224" i="1" s="1"/>
  <c r="Q224" i="1" s="1"/>
  <c r="R224" i="1" s="1"/>
  <c r="D223" i="1"/>
  <c r="E223" i="1" s="1"/>
  <c r="F223" i="1" s="1"/>
  <c r="G223" i="1" s="1"/>
  <c r="H223" i="1" s="1"/>
  <c r="I223" i="1" s="1"/>
  <c r="J223" i="1" s="1"/>
  <c r="K223" i="1" s="1"/>
  <c r="L223" i="1" s="1"/>
  <c r="M223" i="1" s="1"/>
  <c r="N223" i="1" s="1"/>
  <c r="O223" i="1" s="1"/>
  <c r="P223" i="1" s="1"/>
  <c r="Q223" i="1" s="1"/>
  <c r="R223" i="1" s="1"/>
  <c r="D222" i="1"/>
  <c r="E222" i="1" s="1"/>
  <c r="F222" i="1" s="1"/>
  <c r="G222" i="1" s="1"/>
  <c r="H222" i="1" s="1"/>
  <c r="I222" i="1" s="1"/>
  <c r="J222" i="1" s="1"/>
  <c r="K222" i="1" s="1"/>
  <c r="L222" i="1" s="1"/>
  <c r="M222" i="1" s="1"/>
  <c r="N222" i="1" s="1"/>
  <c r="O222" i="1" s="1"/>
  <c r="P222" i="1" s="1"/>
  <c r="Q222" i="1" s="1"/>
  <c r="R222" i="1" s="1"/>
  <c r="D221" i="1"/>
  <c r="E221" i="1" s="1"/>
  <c r="F221" i="1" s="1"/>
  <c r="G221" i="1" s="1"/>
  <c r="H221" i="1" s="1"/>
  <c r="I221" i="1" s="1"/>
  <c r="J221" i="1" s="1"/>
  <c r="K221" i="1" s="1"/>
  <c r="L221" i="1" s="1"/>
  <c r="M221" i="1" s="1"/>
  <c r="N221" i="1" s="1"/>
  <c r="O221" i="1" s="1"/>
  <c r="P221" i="1" s="1"/>
  <c r="Q221" i="1" s="1"/>
  <c r="R221" i="1" s="1"/>
  <c r="D220" i="1"/>
  <c r="E220" i="1" s="1"/>
  <c r="F220" i="1" s="1"/>
  <c r="G220" i="1" s="1"/>
  <c r="H220" i="1" s="1"/>
  <c r="I220" i="1" s="1"/>
  <c r="J220" i="1" s="1"/>
  <c r="K220" i="1" s="1"/>
  <c r="L220" i="1" s="1"/>
  <c r="M220" i="1" s="1"/>
  <c r="N220" i="1" s="1"/>
  <c r="O220" i="1" s="1"/>
  <c r="P220" i="1" s="1"/>
  <c r="Q220" i="1" s="1"/>
  <c r="R220" i="1" s="1"/>
  <c r="D219" i="1"/>
  <c r="E219" i="1" s="1"/>
  <c r="F219" i="1" s="1"/>
  <c r="G219" i="1" s="1"/>
  <c r="H219" i="1" s="1"/>
  <c r="I219" i="1" s="1"/>
  <c r="J219" i="1" s="1"/>
  <c r="K219" i="1" s="1"/>
  <c r="L219" i="1" s="1"/>
  <c r="M219" i="1" s="1"/>
  <c r="N219" i="1" s="1"/>
  <c r="O219" i="1" s="1"/>
  <c r="P219" i="1" s="1"/>
  <c r="Q219" i="1" s="1"/>
  <c r="R219" i="1" s="1"/>
  <c r="S219" i="1" s="1"/>
  <c r="D218" i="1"/>
  <c r="E218" i="1" s="1"/>
  <c r="F218" i="1" s="1"/>
  <c r="G218" i="1" s="1"/>
  <c r="H218" i="1" s="1"/>
  <c r="I218" i="1" s="1"/>
  <c r="J218" i="1" s="1"/>
  <c r="K218" i="1" s="1"/>
  <c r="L218" i="1" s="1"/>
  <c r="M218" i="1" s="1"/>
  <c r="N218" i="1" s="1"/>
  <c r="O218" i="1" s="1"/>
  <c r="P218" i="1" s="1"/>
  <c r="Q218" i="1" s="1"/>
  <c r="R218" i="1" s="1"/>
  <c r="S218" i="1" s="1"/>
  <c r="D217" i="1"/>
  <c r="E217" i="1" s="1"/>
  <c r="F217" i="1" s="1"/>
  <c r="G217" i="1" s="1"/>
  <c r="H217" i="1" s="1"/>
  <c r="I217" i="1" s="1"/>
  <c r="J217" i="1" s="1"/>
  <c r="K217" i="1" s="1"/>
  <c r="L217" i="1" s="1"/>
  <c r="M217" i="1" s="1"/>
  <c r="N217" i="1" s="1"/>
  <c r="O217" i="1" s="1"/>
  <c r="P217" i="1" s="1"/>
  <c r="Q217" i="1" s="1"/>
  <c r="R217" i="1" s="1"/>
  <c r="D216" i="1"/>
  <c r="E216" i="1" s="1"/>
  <c r="F216" i="1" s="1"/>
  <c r="G216" i="1" s="1"/>
  <c r="H216" i="1" s="1"/>
  <c r="I216" i="1" s="1"/>
  <c r="J216" i="1" s="1"/>
  <c r="K216" i="1" s="1"/>
  <c r="L216" i="1" s="1"/>
  <c r="M216" i="1" s="1"/>
  <c r="N216" i="1" s="1"/>
  <c r="O216" i="1" s="1"/>
  <c r="P216" i="1" s="1"/>
  <c r="Q216" i="1" s="1"/>
  <c r="R216" i="1" s="1"/>
  <c r="D215" i="1"/>
  <c r="E215" i="1" s="1"/>
  <c r="F215" i="1" s="1"/>
  <c r="G215" i="1" s="1"/>
  <c r="H215" i="1" s="1"/>
  <c r="I215" i="1" s="1"/>
  <c r="J215" i="1" s="1"/>
  <c r="K215" i="1" s="1"/>
  <c r="L215" i="1" s="1"/>
  <c r="M215" i="1" s="1"/>
  <c r="N215" i="1" s="1"/>
  <c r="O215" i="1" s="1"/>
  <c r="P215" i="1" s="1"/>
  <c r="Q215" i="1" s="1"/>
  <c r="R215" i="1" s="1"/>
  <c r="D214" i="1"/>
  <c r="E214" i="1" s="1"/>
  <c r="F214" i="1" s="1"/>
  <c r="G214" i="1" s="1"/>
  <c r="H214" i="1" s="1"/>
  <c r="I214" i="1" s="1"/>
  <c r="J214" i="1" s="1"/>
  <c r="K214" i="1" s="1"/>
  <c r="L214" i="1" s="1"/>
  <c r="M214" i="1" s="1"/>
  <c r="N214" i="1" s="1"/>
  <c r="O214" i="1" s="1"/>
  <c r="P214" i="1" s="1"/>
  <c r="Q214" i="1" s="1"/>
  <c r="R214" i="1" s="1"/>
  <c r="D213" i="1"/>
  <c r="E213" i="1" s="1"/>
  <c r="F213" i="1" s="1"/>
  <c r="G213" i="1" s="1"/>
  <c r="H213" i="1" s="1"/>
  <c r="I213" i="1" s="1"/>
  <c r="J213" i="1" s="1"/>
  <c r="K213" i="1" s="1"/>
  <c r="L213" i="1" s="1"/>
  <c r="M213" i="1" s="1"/>
  <c r="N213" i="1" s="1"/>
  <c r="O213" i="1" s="1"/>
  <c r="P213" i="1" s="1"/>
  <c r="Q213" i="1" s="1"/>
  <c r="R213" i="1" s="1"/>
  <c r="S213" i="1" s="1"/>
  <c r="D212" i="1"/>
  <c r="E212" i="1" s="1"/>
  <c r="F212" i="1" s="1"/>
  <c r="G212" i="1" s="1"/>
  <c r="H212" i="1" s="1"/>
  <c r="I212" i="1" s="1"/>
  <c r="J212" i="1" s="1"/>
  <c r="K212" i="1" s="1"/>
  <c r="L212" i="1" s="1"/>
  <c r="M212" i="1" s="1"/>
  <c r="N212" i="1" s="1"/>
  <c r="O212" i="1" s="1"/>
  <c r="P212" i="1" s="1"/>
  <c r="Q212" i="1" s="1"/>
  <c r="R212" i="1" s="1"/>
  <c r="D211" i="1"/>
  <c r="E211" i="1" s="1"/>
  <c r="F211" i="1" s="1"/>
  <c r="G211" i="1" s="1"/>
  <c r="H211" i="1" s="1"/>
  <c r="I211" i="1" s="1"/>
  <c r="J211" i="1" s="1"/>
  <c r="K211" i="1" s="1"/>
  <c r="L211" i="1" s="1"/>
  <c r="M211" i="1" s="1"/>
  <c r="N211" i="1" s="1"/>
  <c r="O211" i="1" s="1"/>
  <c r="P211" i="1" s="1"/>
  <c r="Q211" i="1" s="1"/>
  <c r="R211" i="1" s="1"/>
  <c r="D210" i="1"/>
  <c r="E210" i="1" s="1"/>
  <c r="F210" i="1" s="1"/>
  <c r="G210" i="1" s="1"/>
  <c r="H210" i="1" s="1"/>
  <c r="I210" i="1" s="1"/>
  <c r="J210" i="1" s="1"/>
  <c r="K210" i="1" s="1"/>
  <c r="L210" i="1" s="1"/>
  <c r="M210" i="1" s="1"/>
  <c r="N210" i="1" s="1"/>
  <c r="O210" i="1" s="1"/>
  <c r="P210" i="1" s="1"/>
  <c r="Q210" i="1" s="1"/>
  <c r="R210" i="1" s="1"/>
  <c r="D209" i="1"/>
  <c r="E209" i="1" s="1"/>
  <c r="F209" i="1" s="1"/>
  <c r="G209" i="1" s="1"/>
  <c r="H209" i="1" s="1"/>
  <c r="I209" i="1" s="1"/>
  <c r="J209" i="1" s="1"/>
  <c r="K209" i="1" s="1"/>
  <c r="L209" i="1" s="1"/>
  <c r="M209" i="1" s="1"/>
  <c r="N209" i="1" s="1"/>
  <c r="O209" i="1" s="1"/>
  <c r="P209" i="1" s="1"/>
  <c r="Q209" i="1" s="1"/>
  <c r="R209" i="1" s="1"/>
  <c r="D208" i="1"/>
  <c r="E208" i="1" s="1"/>
  <c r="F208" i="1" s="1"/>
  <c r="G208" i="1" s="1"/>
  <c r="H208" i="1" s="1"/>
  <c r="I208" i="1" s="1"/>
  <c r="J208" i="1" s="1"/>
  <c r="K208" i="1" s="1"/>
  <c r="L208" i="1" s="1"/>
  <c r="M208" i="1" s="1"/>
  <c r="N208" i="1" s="1"/>
  <c r="O208" i="1" s="1"/>
  <c r="P208" i="1" s="1"/>
  <c r="Q208" i="1" s="1"/>
  <c r="R208" i="1" s="1"/>
  <c r="D207" i="1"/>
  <c r="E207" i="1" s="1"/>
  <c r="F207" i="1" s="1"/>
  <c r="G207" i="1" s="1"/>
  <c r="H207" i="1" s="1"/>
  <c r="I207" i="1" s="1"/>
  <c r="J207" i="1" s="1"/>
  <c r="K207" i="1" s="1"/>
  <c r="L207" i="1" s="1"/>
  <c r="M207" i="1" s="1"/>
  <c r="N207" i="1" s="1"/>
  <c r="O207" i="1" s="1"/>
  <c r="P207" i="1" s="1"/>
  <c r="Q207" i="1" s="1"/>
  <c r="R207" i="1" s="1"/>
  <c r="D206" i="1"/>
  <c r="E206" i="1" s="1"/>
  <c r="F206" i="1" s="1"/>
  <c r="G206" i="1" s="1"/>
  <c r="H206" i="1" s="1"/>
  <c r="I206" i="1" s="1"/>
  <c r="J206" i="1" s="1"/>
  <c r="K206" i="1" s="1"/>
  <c r="L206" i="1" s="1"/>
  <c r="M206" i="1" s="1"/>
  <c r="N206" i="1" s="1"/>
  <c r="O206" i="1" s="1"/>
  <c r="P206" i="1" s="1"/>
  <c r="Q206" i="1" s="1"/>
  <c r="R206" i="1" s="1"/>
  <c r="D205" i="1"/>
  <c r="E205" i="1" s="1"/>
  <c r="F205" i="1" s="1"/>
  <c r="G205" i="1" s="1"/>
  <c r="H205" i="1" s="1"/>
  <c r="I205" i="1" s="1"/>
  <c r="J205" i="1" s="1"/>
  <c r="K205" i="1" s="1"/>
  <c r="L205" i="1" s="1"/>
  <c r="M205" i="1" s="1"/>
  <c r="N205" i="1" s="1"/>
  <c r="O205" i="1" s="1"/>
  <c r="P205" i="1" s="1"/>
  <c r="Q205" i="1" s="1"/>
  <c r="R205" i="1" s="1"/>
  <c r="D204" i="1"/>
  <c r="E204" i="1" s="1"/>
  <c r="F204" i="1" s="1"/>
  <c r="G204" i="1" s="1"/>
  <c r="H204" i="1" s="1"/>
  <c r="I204" i="1" s="1"/>
  <c r="J204" i="1" s="1"/>
  <c r="K204" i="1" s="1"/>
  <c r="L204" i="1" s="1"/>
  <c r="M204" i="1" s="1"/>
  <c r="N204" i="1" s="1"/>
  <c r="O204" i="1" s="1"/>
  <c r="P204" i="1" s="1"/>
  <c r="Q204" i="1" s="1"/>
  <c r="R204" i="1" s="1"/>
  <c r="D203" i="1"/>
  <c r="E203" i="1" s="1"/>
  <c r="F203" i="1" s="1"/>
  <c r="G203" i="1" s="1"/>
  <c r="H203" i="1" s="1"/>
  <c r="I203" i="1" s="1"/>
  <c r="J203" i="1" s="1"/>
  <c r="K203" i="1" s="1"/>
  <c r="L203" i="1" s="1"/>
  <c r="M203" i="1" s="1"/>
  <c r="N203" i="1" s="1"/>
  <c r="O203" i="1" s="1"/>
  <c r="P203" i="1" s="1"/>
  <c r="Q203" i="1" s="1"/>
  <c r="R203" i="1" s="1"/>
  <c r="D202" i="1"/>
  <c r="E202" i="1" s="1"/>
  <c r="F202" i="1" s="1"/>
  <c r="G202" i="1" s="1"/>
  <c r="H202" i="1" s="1"/>
  <c r="I202" i="1" s="1"/>
  <c r="J202" i="1" s="1"/>
  <c r="K202" i="1" s="1"/>
  <c r="L202" i="1" s="1"/>
  <c r="M202" i="1" s="1"/>
  <c r="N202" i="1" s="1"/>
  <c r="O202" i="1" s="1"/>
  <c r="P202" i="1" s="1"/>
  <c r="Q202" i="1" s="1"/>
  <c r="R202" i="1" s="1"/>
  <c r="D201" i="1"/>
  <c r="E201" i="1" s="1"/>
  <c r="F201" i="1" s="1"/>
  <c r="G201" i="1" s="1"/>
  <c r="H201" i="1" s="1"/>
  <c r="I201" i="1" s="1"/>
  <c r="J201" i="1" s="1"/>
  <c r="K201" i="1" s="1"/>
  <c r="L201" i="1" s="1"/>
  <c r="M201" i="1" s="1"/>
  <c r="N201" i="1" s="1"/>
  <c r="O201" i="1" s="1"/>
  <c r="P201" i="1" s="1"/>
  <c r="Q201" i="1" s="1"/>
  <c r="R201" i="1" s="1"/>
  <c r="D200" i="1"/>
  <c r="E200" i="1" s="1"/>
  <c r="F200" i="1" s="1"/>
  <c r="G200" i="1" s="1"/>
  <c r="H200" i="1" s="1"/>
  <c r="I200" i="1" s="1"/>
  <c r="J200" i="1" s="1"/>
  <c r="K200" i="1" s="1"/>
  <c r="L200" i="1" s="1"/>
  <c r="M200" i="1" s="1"/>
  <c r="N200" i="1" s="1"/>
  <c r="O200" i="1" s="1"/>
  <c r="P200" i="1" s="1"/>
  <c r="Q200" i="1" s="1"/>
  <c r="R200" i="1" s="1"/>
  <c r="S200" i="1" s="1"/>
  <c r="D199" i="1"/>
  <c r="E199" i="1" s="1"/>
  <c r="F199" i="1" s="1"/>
  <c r="G199" i="1" s="1"/>
  <c r="H199" i="1" s="1"/>
  <c r="I199" i="1" s="1"/>
  <c r="J199" i="1" s="1"/>
  <c r="K199" i="1" s="1"/>
  <c r="L199" i="1" s="1"/>
  <c r="M199" i="1" s="1"/>
  <c r="N199" i="1" s="1"/>
  <c r="O199" i="1" s="1"/>
  <c r="P199" i="1" s="1"/>
  <c r="Q199" i="1" s="1"/>
  <c r="R199" i="1" s="1"/>
  <c r="D198" i="1"/>
  <c r="E198" i="1" s="1"/>
  <c r="F198" i="1" s="1"/>
  <c r="G198" i="1" s="1"/>
  <c r="H198" i="1" s="1"/>
  <c r="I198" i="1" s="1"/>
  <c r="J198" i="1" s="1"/>
  <c r="K198" i="1" s="1"/>
  <c r="L198" i="1" s="1"/>
  <c r="M198" i="1" s="1"/>
  <c r="N198" i="1" s="1"/>
  <c r="O198" i="1" s="1"/>
  <c r="P198" i="1" s="1"/>
  <c r="Q198" i="1" s="1"/>
  <c r="R198" i="1" s="1"/>
  <c r="S198" i="1" s="1"/>
  <c r="D197" i="1"/>
  <c r="E197" i="1" s="1"/>
  <c r="F197" i="1" s="1"/>
  <c r="G197" i="1" s="1"/>
  <c r="H197" i="1" s="1"/>
  <c r="I197" i="1" s="1"/>
  <c r="J197" i="1" s="1"/>
  <c r="K197" i="1" s="1"/>
  <c r="L197" i="1" s="1"/>
  <c r="M197" i="1" s="1"/>
  <c r="N197" i="1" s="1"/>
  <c r="O197" i="1" s="1"/>
  <c r="P197" i="1" s="1"/>
  <c r="Q197" i="1" s="1"/>
  <c r="R197" i="1" s="1"/>
  <c r="D196" i="1"/>
  <c r="E196" i="1" s="1"/>
  <c r="F196" i="1" s="1"/>
  <c r="G196" i="1" s="1"/>
  <c r="H196" i="1" s="1"/>
  <c r="I196" i="1" s="1"/>
  <c r="J196" i="1" s="1"/>
  <c r="K196" i="1" s="1"/>
  <c r="L196" i="1" s="1"/>
  <c r="M196" i="1" s="1"/>
  <c r="N196" i="1" s="1"/>
  <c r="O196" i="1" s="1"/>
  <c r="P196" i="1" s="1"/>
  <c r="Q196" i="1" s="1"/>
  <c r="R196" i="1" s="1"/>
  <c r="D195" i="1"/>
  <c r="E195" i="1" s="1"/>
  <c r="F195" i="1" s="1"/>
  <c r="G195" i="1" s="1"/>
  <c r="H195" i="1" s="1"/>
  <c r="I195" i="1" s="1"/>
  <c r="J195" i="1" s="1"/>
  <c r="K195" i="1" s="1"/>
  <c r="L195" i="1" s="1"/>
  <c r="M195" i="1" s="1"/>
  <c r="N195" i="1" s="1"/>
  <c r="O195" i="1" s="1"/>
  <c r="P195" i="1" s="1"/>
  <c r="Q195" i="1" s="1"/>
  <c r="R195" i="1" s="1"/>
  <c r="D194" i="1"/>
  <c r="E194" i="1" s="1"/>
  <c r="F194" i="1" s="1"/>
  <c r="G194" i="1" s="1"/>
  <c r="H194" i="1" s="1"/>
  <c r="I194" i="1" s="1"/>
  <c r="J194" i="1" s="1"/>
  <c r="K194" i="1" s="1"/>
  <c r="L194" i="1" s="1"/>
  <c r="M194" i="1" s="1"/>
  <c r="N194" i="1" s="1"/>
  <c r="O194" i="1" s="1"/>
  <c r="P194" i="1" s="1"/>
  <c r="Q194" i="1" s="1"/>
  <c r="R194" i="1" s="1"/>
  <c r="D193" i="1"/>
  <c r="E193" i="1" s="1"/>
  <c r="F193" i="1" s="1"/>
  <c r="G193" i="1" s="1"/>
  <c r="H193" i="1" s="1"/>
  <c r="I193" i="1" s="1"/>
  <c r="J193" i="1" s="1"/>
  <c r="K193" i="1" s="1"/>
  <c r="L193" i="1" s="1"/>
  <c r="M193" i="1" s="1"/>
  <c r="N193" i="1" s="1"/>
  <c r="O193" i="1" s="1"/>
  <c r="P193" i="1" s="1"/>
  <c r="Q193" i="1" s="1"/>
  <c r="R193" i="1" s="1"/>
  <c r="D192" i="1"/>
  <c r="E192" i="1" s="1"/>
  <c r="F192" i="1" s="1"/>
  <c r="G192" i="1" s="1"/>
  <c r="H192" i="1" s="1"/>
  <c r="I192" i="1" s="1"/>
  <c r="J192" i="1" s="1"/>
  <c r="K192" i="1" s="1"/>
  <c r="L192" i="1" s="1"/>
  <c r="M192" i="1" s="1"/>
  <c r="N192" i="1" s="1"/>
  <c r="O192" i="1" s="1"/>
  <c r="P192" i="1" s="1"/>
  <c r="Q192" i="1" s="1"/>
  <c r="R192" i="1" s="1"/>
  <c r="D191" i="1"/>
  <c r="E191" i="1" s="1"/>
  <c r="F191" i="1" s="1"/>
  <c r="G191" i="1" s="1"/>
  <c r="H191" i="1" s="1"/>
  <c r="I191" i="1" s="1"/>
  <c r="J191" i="1" s="1"/>
  <c r="K191" i="1" s="1"/>
  <c r="L191" i="1" s="1"/>
  <c r="M191" i="1" s="1"/>
  <c r="N191" i="1" s="1"/>
  <c r="O191" i="1" s="1"/>
  <c r="P191" i="1" s="1"/>
  <c r="Q191" i="1" s="1"/>
  <c r="R191" i="1" s="1"/>
  <c r="D190" i="1"/>
  <c r="E190" i="1" s="1"/>
  <c r="F190" i="1" s="1"/>
  <c r="G190" i="1" s="1"/>
  <c r="H190" i="1" s="1"/>
  <c r="I190" i="1" s="1"/>
  <c r="J190" i="1" s="1"/>
  <c r="K190" i="1" s="1"/>
  <c r="L190" i="1" s="1"/>
  <c r="M190" i="1" s="1"/>
  <c r="N190" i="1" s="1"/>
  <c r="O190" i="1" s="1"/>
  <c r="P190" i="1" s="1"/>
  <c r="Q190" i="1" s="1"/>
  <c r="R190" i="1" s="1"/>
  <c r="S190" i="1" s="1"/>
  <c r="D189" i="1"/>
  <c r="E189" i="1" s="1"/>
  <c r="F189" i="1" s="1"/>
  <c r="G189" i="1" s="1"/>
  <c r="H189" i="1" s="1"/>
  <c r="I189" i="1" s="1"/>
  <c r="J189" i="1" s="1"/>
  <c r="K189" i="1" s="1"/>
  <c r="L189" i="1" s="1"/>
  <c r="M189" i="1" s="1"/>
  <c r="N189" i="1" s="1"/>
  <c r="O189" i="1" s="1"/>
  <c r="P189" i="1" s="1"/>
  <c r="Q189" i="1" s="1"/>
  <c r="R189" i="1" s="1"/>
  <c r="D188" i="1"/>
  <c r="E188" i="1" s="1"/>
  <c r="F188" i="1" s="1"/>
  <c r="G188" i="1" s="1"/>
  <c r="H188" i="1" s="1"/>
  <c r="I188" i="1" s="1"/>
  <c r="J188" i="1" s="1"/>
  <c r="K188" i="1" s="1"/>
  <c r="L188" i="1" s="1"/>
  <c r="M188" i="1" s="1"/>
  <c r="N188" i="1" s="1"/>
  <c r="O188" i="1" s="1"/>
  <c r="P188" i="1" s="1"/>
  <c r="Q188" i="1" s="1"/>
  <c r="R188" i="1" s="1"/>
  <c r="D187" i="1"/>
  <c r="E187" i="1" s="1"/>
  <c r="F187" i="1" s="1"/>
  <c r="G187" i="1" s="1"/>
  <c r="H187" i="1" s="1"/>
  <c r="I187" i="1" s="1"/>
  <c r="J187" i="1" s="1"/>
  <c r="K187" i="1" s="1"/>
  <c r="L187" i="1" s="1"/>
  <c r="M187" i="1" s="1"/>
  <c r="N187" i="1" s="1"/>
  <c r="O187" i="1" s="1"/>
  <c r="P187" i="1" s="1"/>
  <c r="Q187" i="1" s="1"/>
  <c r="R187" i="1" s="1"/>
  <c r="D186" i="1"/>
  <c r="E186" i="1" s="1"/>
  <c r="F186" i="1" s="1"/>
  <c r="G186" i="1" s="1"/>
  <c r="H186" i="1" s="1"/>
  <c r="I186" i="1" s="1"/>
  <c r="J186" i="1" s="1"/>
  <c r="K186" i="1" s="1"/>
  <c r="L186" i="1" s="1"/>
  <c r="M186" i="1" s="1"/>
  <c r="N186" i="1" s="1"/>
  <c r="O186" i="1" s="1"/>
  <c r="P186" i="1" s="1"/>
  <c r="Q186" i="1" s="1"/>
  <c r="R186" i="1" s="1"/>
  <c r="D185" i="1"/>
  <c r="E185" i="1" s="1"/>
  <c r="F185" i="1" s="1"/>
  <c r="G185" i="1" s="1"/>
  <c r="H185" i="1" s="1"/>
  <c r="I185" i="1" s="1"/>
  <c r="J185" i="1" s="1"/>
  <c r="K185" i="1" s="1"/>
  <c r="L185" i="1" s="1"/>
  <c r="M185" i="1" s="1"/>
  <c r="N185" i="1" s="1"/>
  <c r="O185" i="1" s="1"/>
  <c r="P185" i="1" s="1"/>
  <c r="Q185" i="1" s="1"/>
  <c r="R185" i="1" s="1"/>
  <c r="D184" i="1"/>
  <c r="E184" i="1" s="1"/>
  <c r="F184" i="1" s="1"/>
  <c r="G184" i="1" s="1"/>
  <c r="H184" i="1" s="1"/>
  <c r="I184" i="1" s="1"/>
  <c r="J184" i="1" s="1"/>
  <c r="K184" i="1" s="1"/>
  <c r="L184" i="1" s="1"/>
  <c r="M184" i="1" s="1"/>
  <c r="N184" i="1" s="1"/>
  <c r="O184" i="1" s="1"/>
  <c r="P184" i="1" s="1"/>
  <c r="Q184" i="1" s="1"/>
  <c r="R184" i="1" s="1"/>
  <c r="D183" i="1"/>
  <c r="E183" i="1" s="1"/>
  <c r="F183" i="1" s="1"/>
  <c r="G183" i="1" s="1"/>
  <c r="H183" i="1" s="1"/>
  <c r="I183" i="1" s="1"/>
  <c r="J183" i="1" s="1"/>
  <c r="K183" i="1" s="1"/>
  <c r="L183" i="1" s="1"/>
  <c r="M183" i="1" s="1"/>
  <c r="N183" i="1" s="1"/>
  <c r="O183" i="1" s="1"/>
  <c r="P183" i="1" s="1"/>
  <c r="Q183" i="1" s="1"/>
  <c r="R183" i="1" s="1"/>
  <c r="D182" i="1"/>
  <c r="E182" i="1" s="1"/>
  <c r="F182" i="1" s="1"/>
  <c r="G182" i="1" s="1"/>
  <c r="H182" i="1" s="1"/>
  <c r="I182" i="1" s="1"/>
  <c r="J182" i="1" s="1"/>
  <c r="K182" i="1" s="1"/>
  <c r="L182" i="1" s="1"/>
  <c r="M182" i="1" s="1"/>
  <c r="N182" i="1" s="1"/>
  <c r="O182" i="1" s="1"/>
  <c r="P182" i="1" s="1"/>
  <c r="Q182" i="1" s="1"/>
  <c r="R182" i="1" s="1"/>
  <c r="S182" i="1" s="1"/>
  <c r="D181" i="1"/>
  <c r="E181" i="1" s="1"/>
  <c r="F181" i="1" s="1"/>
  <c r="G181" i="1" s="1"/>
  <c r="H181" i="1" s="1"/>
  <c r="I181" i="1" s="1"/>
  <c r="J181" i="1" s="1"/>
  <c r="K181" i="1" s="1"/>
  <c r="L181" i="1" s="1"/>
  <c r="M181" i="1" s="1"/>
  <c r="N181" i="1" s="1"/>
  <c r="O181" i="1" s="1"/>
  <c r="P181" i="1" s="1"/>
  <c r="Q181" i="1" s="1"/>
  <c r="R181" i="1" s="1"/>
  <c r="S181" i="1" s="1"/>
  <c r="D180" i="1"/>
  <c r="E180" i="1" s="1"/>
  <c r="F180" i="1" s="1"/>
  <c r="G180" i="1" s="1"/>
  <c r="H180" i="1" s="1"/>
  <c r="I180" i="1" s="1"/>
  <c r="J180" i="1" s="1"/>
  <c r="K180" i="1" s="1"/>
  <c r="L180" i="1" s="1"/>
  <c r="M180" i="1" s="1"/>
  <c r="N180" i="1" s="1"/>
  <c r="O180" i="1" s="1"/>
  <c r="P180" i="1" s="1"/>
  <c r="Q180" i="1" s="1"/>
  <c r="R180" i="1" s="1"/>
  <c r="D179" i="1"/>
  <c r="E179" i="1" s="1"/>
  <c r="F179" i="1" s="1"/>
  <c r="G179" i="1" s="1"/>
  <c r="H179" i="1" s="1"/>
  <c r="I179" i="1" s="1"/>
  <c r="J179" i="1" s="1"/>
  <c r="K179" i="1" s="1"/>
  <c r="L179" i="1" s="1"/>
  <c r="M179" i="1" s="1"/>
  <c r="N179" i="1" s="1"/>
  <c r="O179" i="1" s="1"/>
  <c r="P179" i="1" s="1"/>
  <c r="Q179" i="1" s="1"/>
  <c r="R179" i="1" s="1"/>
  <c r="S179" i="1" s="1"/>
  <c r="D178" i="1"/>
  <c r="E178" i="1" s="1"/>
  <c r="F178" i="1" s="1"/>
  <c r="G178" i="1" s="1"/>
  <c r="H178" i="1" s="1"/>
  <c r="I178" i="1" s="1"/>
  <c r="J178" i="1" s="1"/>
  <c r="K178" i="1" s="1"/>
  <c r="L178" i="1" s="1"/>
  <c r="M178" i="1" s="1"/>
  <c r="N178" i="1" s="1"/>
  <c r="O178" i="1" s="1"/>
  <c r="P178" i="1" s="1"/>
  <c r="Q178" i="1" s="1"/>
  <c r="R178" i="1" s="1"/>
  <c r="D177" i="1"/>
  <c r="E177" i="1" s="1"/>
  <c r="F177" i="1" s="1"/>
  <c r="G177" i="1" s="1"/>
  <c r="H177" i="1" s="1"/>
  <c r="I177" i="1" s="1"/>
  <c r="J177" i="1" s="1"/>
  <c r="K177" i="1" s="1"/>
  <c r="L177" i="1" s="1"/>
  <c r="M177" i="1" s="1"/>
  <c r="N177" i="1" s="1"/>
  <c r="O177" i="1" s="1"/>
  <c r="P177" i="1" s="1"/>
  <c r="Q177" i="1" s="1"/>
  <c r="R177" i="1" s="1"/>
  <c r="D176" i="1"/>
  <c r="E176" i="1" s="1"/>
  <c r="F176" i="1" s="1"/>
  <c r="G176" i="1" s="1"/>
  <c r="H176" i="1" s="1"/>
  <c r="I176" i="1" s="1"/>
  <c r="J176" i="1" s="1"/>
  <c r="K176" i="1" s="1"/>
  <c r="L176" i="1" s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X176" i="1" s="1"/>
  <c r="Y176" i="1" s="1"/>
  <c r="Z176" i="1" s="1"/>
  <c r="AA176" i="1" s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N176" i="1" s="1"/>
  <c r="AO176" i="1" s="1"/>
  <c r="AP176" i="1" s="1"/>
  <c r="AQ176" i="1" s="1"/>
  <c r="AR176" i="1" s="1"/>
  <c r="AS176" i="1" s="1"/>
  <c r="AT176" i="1" s="1"/>
  <c r="AU176" i="1" s="1"/>
  <c r="AV176" i="1" s="1"/>
  <c r="AW176" i="1" s="1"/>
  <c r="D175" i="1"/>
  <c r="E175" i="1" s="1"/>
  <c r="F175" i="1" s="1"/>
  <c r="G175" i="1" s="1"/>
  <c r="H175" i="1" s="1"/>
  <c r="I175" i="1" s="1"/>
  <c r="J175" i="1" s="1"/>
  <c r="K175" i="1" s="1"/>
  <c r="L175" i="1" s="1"/>
  <c r="M175" i="1" s="1"/>
  <c r="N175" i="1" s="1"/>
  <c r="O175" i="1" s="1"/>
  <c r="P175" i="1" s="1"/>
  <c r="Q175" i="1" s="1"/>
  <c r="R175" i="1" s="1"/>
  <c r="D174" i="1"/>
  <c r="E174" i="1" s="1"/>
  <c r="F174" i="1" s="1"/>
  <c r="G174" i="1" s="1"/>
  <c r="H174" i="1" s="1"/>
  <c r="I174" i="1" s="1"/>
  <c r="J174" i="1" s="1"/>
  <c r="K174" i="1" s="1"/>
  <c r="L174" i="1" s="1"/>
  <c r="M174" i="1" s="1"/>
  <c r="N174" i="1" s="1"/>
  <c r="O174" i="1" s="1"/>
  <c r="P174" i="1" s="1"/>
  <c r="Q174" i="1" s="1"/>
  <c r="R174" i="1" s="1"/>
  <c r="D173" i="1"/>
  <c r="E173" i="1" s="1"/>
  <c r="F173" i="1" s="1"/>
  <c r="G173" i="1" s="1"/>
  <c r="H173" i="1" s="1"/>
  <c r="I173" i="1" s="1"/>
  <c r="J173" i="1" s="1"/>
  <c r="K173" i="1" s="1"/>
  <c r="L173" i="1" s="1"/>
  <c r="M173" i="1" s="1"/>
  <c r="N173" i="1" s="1"/>
  <c r="O173" i="1" s="1"/>
  <c r="P173" i="1" s="1"/>
  <c r="Q173" i="1" s="1"/>
  <c r="R173" i="1" s="1"/>
  <c r="S173" i="1" s="1"/>
  <c r="D172" i="1"/>
  <c r="E172" i="1" s="1"/>
  <c r="F172" i="1" s="1"/>
  <c r="G172" i="1" s="1"/>
  <c r="H172" i="1" s="1"/>
  <c r="I172" i="1" s="1"/>
  <c r="J172" i="1" s="1"/>
  <c r="K172" i="1" s="1"/>
  <c r="L172" i="1" s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X172" i="1" s="1"/>
  <c r="Y172" i="1" s="1"/>
  <c r="Z172" i="1" s="1"/>
  <c r="AA172" i="1" s="1"/>
  <c r="AB172" i="1" s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N172" i="1" s="1"/>
  <c r="AO172" i="1" s="1"/>
  <c r="AP172" i="1" s="1"/>
  <c r="AQ172" i="1" s="1"/>
  <c r="AR172" i="1" s="1"/>
  <c r="AS172" i="1" s="1"/>
  <c r="AT172" i="1" s="1"/>
  <c r="AU172" i="1" s="1"/>
  <c r="AV172" i="1" s="1"/>
  <c r="AW172" i="1" s="1"/>
  <c r="D171" i="1"/>
  <c r="E171" i="1" s="1"/>
  <c r="F171" i="1" s="1"/>
  <c r="G171" i="1" s="1"/>
  <c r="H171" i="1" s="1"/>
  <c r="I171" i="1" s="1"/>
  <c r="J171" i="1" s="1"/>
  <c r="K171" i="1" s="1"/>
  <c r="L171" i="1" s="1"/>
  <c r="M171" i="1" s="1"/>
  <c r="N171" i="1" s="1"/>
  <c r="O171" i="1" s="1"/>
  <c r="P171" i="1" s="1"/>
  <c r="Q171" i="1" s="1"/>
  <c r="R171" i="1" s="1"/>
  <c r="S171" i="1" s="1"/>
  <c r="D170" i="1"/>
  <c r="E170" i="1" s="1"/>
  <c r="F170" i="1" s="1"/>
  <c r="G170" i="1" s="1"/>
  <c r="H170" i="1" s="1"/>
  <c r="I170" i="1" s="1"/>
  <c r="J170" i="1" s="1"/>
  <c r="K170" i="1" s="1"/>
  <c r="L170" i="1" s="1"/>
  <c r="M170" i="1" s="1"/>
  <c r="N170" i="1" s="1"/>
  <c r="O170" i="1" s="1"/>
  <c r="P170" i="1" s="1"/>
  <c r="Q170" i="1" s="1"/>
  <c r="R170" i="1" s="1"/>
  <c r="D169" i="1"/>
  <c r="E169" i="1" s="1"/>
  <c r="F169" i="1" s="1"/>
  <c r="G169" i="1" s="1"/>
  <c r="H169" i="1" s="1"/>
  <c r="I169" i="1" s="1"/>
  <c r="J169" i="1" s="1"/>
  <c r="K169" i="1" s="1"/>
  <c r="L169" i="1" s="1"/>
  <c r="M169" i="1" s="1"/>
  <c r="N169" i="1" s="1"/>
  <c r="O169" i="1" s="1"/>
  <c r="P169" i="1" s="1"/>
  <c r="Q169" i="1" s="1"/>
  <c r="R169" i="1" s="1"/>
  <c r="S169" i="1" s="1"/>
  <c r="D168" i="1"/>
  <c r="E168" i="1" s="1"/>
  <c r="F168" i="1" s="1"/>
  <c r="G168" i="1" s="1"/>
  <c r="H168" i="1" s="1"/>
  <c r="I168" i="1" s="1"/>
  <c r="J168" i="1" s="1"/>
  <c r="K168" i="1" s="1"/>
  <c r="L168" i="1" s="1"/>
  <c r="M168" i="1" s="1"/>
  <c r="N168" i="1" s="1"/>
  <c r="O168" i="1" s="1"/>
  <c r="P168" i="1" s="1"/>
  <c r="Q168" i="1" s="1"/>
  <c r="R168" i="1" s="1"/>
  <c r="D167" i="1"/>
  <c r="E167" i="1" s="1"/>
  <c r="F167" i="1" s="1"/>
  <c r="G167" i="1" s="1"/>
  <c r="H167" i="1" s="1"/>
  <c r="I167" i="1" s="1"/>
  <c r="J167" i="1" s="1"/>
  <c r="K167" i="1" s="1"/>
  <c r="L167" i="1" s="1"/>
  <c r="M167" i="1" s="1"/>
  <c r="N167" i="1" s="1"/>
  <c r="O167" i="1" s="1"/>
  <c r="P167" i="1" s="1"/>
  <c r="Q167" i="1" s="1"/>
  <c r="R167" i="1" s="1"/>
  <c r="S167" i="1" s="1"/>
  <c r="D166" i="1"/>
  <c r="E166" i="1" s="1"/>
  <c r="F166" i="1" s="1"/>
  <c r="G166" i="1" s="1"/>
  <c r="H166" i="1" s="1"/>
  <c r="I166" i="1" s="1"/>
  <c r="J166" i="1" s="1"/>
  <c r="K166" i="1" s="1"/>
  <c r="L166" i="1" s="1"/>
  <c r="M166" i="1" s="1"/>
  <c r="N166" i="1" s="1"/>
  <c r="O166" i="1" s="1"/>
  <c r="P166" i="1" s="1"/>
  <c r="Q166" i="1" s="1"/>
  <c r="R166" i="1" s="1"/>
  <c r="D165" i="1"/>
  <c r="E165" i="1" s="1"/>
  <c r="F165" i="1" s="1"/>
  <c r="G165" i="1" s="1"/>
  <c r="H165" i="1" s="1"/>
  <c r="I165" i="1" s="1"/>
  <c r="J165" i="1" s="1"/>
  <c r="K165" i="1" s="1"/>
  <c r="L165" i="1" s="1"/>
  <c r="M165" i="1" s="1"/>
  <c r="N165" i="1" s="1"/>
  <c r="O165" i="1" s="1"/>
  <c r="P165" i="1" s="1"/>
  <c r="Q165" i="1" s="1"/>
  <c r="R165" i="1" s="1"/>
  <c r="S165" i="1" s="1"/>
  <c r="D164" i="1"/>
  <c r="E164" i="1" s="1"/>
  <c r="F164" i="1" s="1"/>
  <c r="G164" i="1" s="1"/>
  <c r="H164" i="1" s="1"/>
  <c r="I164" i="1" s="1"/>
  <c r="J164" i="1" s="1"/>
  <c r="K164" i="1" s="1"/>
  <c r="L164" i="1" s="1"/>
  <c r="M164" i="1" s="1"/>
  <c r="N164" i="1" s="1"/>
  <c r="O164" i="1" s="1"/>
  <c r="P164" i="1" s="1"/>
  <c r="Q164" i="1" s="1"/>
  <c r="R164" i="1" s="1"/>
  <c r="D163" i="1"/>
  <c r="E163" i="1" s="1"/>
  <c r="F163" i="1" s="1"/>
  <c r="G163" i="1" s="1"/>
  <c r="H163" i="1" s="1"/>
  <c r="I163" i="1" s="1"/>
  <c r="J163" i="1" s="1"/>
  <c r="K163" i="1" s="1"/>
  <c r="L163" i="1" s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X163" i="1" s="1"/>
  <c r="Y163" i="1" s="1"/>
  <c r="Z163" i="1" s="1"/>
  <c r="AA163" i="1" s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N163" i="1" s="1"/>
  <c r="AO163" i="1" s="1"/>
  <c r="AP163" i="1" s="1"/>
  <c r="AQ163" i="1" s="1"/>
  <c r="AR163" i="1" s="1"/>
  <c r="AS163" i="1" s="1"/>
  <c r="AT163" i="1" s="1"/>
  <c r="AU163" i="1" s="1"/>
  <c r="AV163" i="1" s="1"/>
  <c r="AW163" i="1" s="1"/>
  <c r="D162" i="1"/>
  <c r="E162" i="1" s="1"/>
  <c r="F162" i="1" s="1"/>
  <c r="G162" i="1" s="1"/>
  <c r="H162" i="1" s="1"/>
  <c r="I162" i="1" s="1"/>
  <c r="J162" i="1" s="1"/>
  <c r="K162" i="1" s="1"/>
  <c r="L162" i="1" s="1"/>
  <c r="M162" i="1" s="1"/>
  <c r="N162" i="1" s="1"/>
  <c r="O162" i="1" s="1"/>
  <c r="P162" i="1" s="1"/>
  <c r="Q162" i="1" s="1"/>
  <c r="R162" i="1" s="1"/>
  <c r="D161" i="1"/>
  <c r="E161" i="1" s="1"/>
  <c r="F161" i="1" s="1"/>
  <c r="G161" i="1" s="1"/>
  <c r="H161" i="1" s="1"/>
  <c r="I161" i="1" s="1"/>
  <c r="J161" i="1" s="1"/>
  <c r="K161" i="1" s="1"/>
  <c r="L161" i="1" s="1"/>
  <c r="M161" i="1" s="1"/>
  <c r="N161" i="1" s="1"/>
  <c r="O161" i="1" s="1"/>
  <c r="P161" i="1" s="1"/>
  <c r="Q161" i="1" s="1"/>
  <c r="R161" i="1" s="1"/>
  <c r="S161" i="1" s="1"/>
  <c r="D160" i="1"/>
  <c r="E160" i="1" s="1"/>
  <c r="F160" i="1" s="1"/>
  <c r="G160" i="1" s="1"/>
  <c r="H160" i="1" s="1"/>
  <c r="I160" i="1" s="1"/>
  <c r="J160" i="1" s="1"/>
  <c r="K160" i="1" s="1"/>
  <c r="L160" i="1" s="1"/>
  <c r="M160" i="1" s="1"/>
  <c r="N160" i="1" s="1"/>
  <c r="O160" i="1" s="1"/>
  <c r="P160" i="1" s="1"/>
  <c r="Q160" i="1" s="1"/>
  <c r="R160" i="1" s="1"/>
  <c r="S160" i="1" s="1"/>
  <c r="D159" i="1"/>
  <c r="E159" i="1" s="1"/>
  <c r="F159" i="1" s="1"/>
  <c r="G159" i="1" s="1"/>
  <c r="H159" i="1" s="1"/>
  <c r="I159" i="1" s="1"/>
  <c r="J159" i="1" s="1"/>
  <c r="K159" i="1" s="1"/>
  <c r="L159" i="1" s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X159" i="1" s="1"/>
  <c r="Y159" i="1" s="1"/>
  <c r="Z159" i="1" s="1"/>
  <c r="AA159" i="1" s="1"/>
  <c r="AB159" i="1" s="1"/>
  <c r="AC159" i="1" s="1"/>
  <c r="AD159" i="1" s="1"/>
  <c r="AE159" i="1" s="1"/>
  <c r="AF159" i="1" s="1"/>
  <c r="AG159" i="1" s="1"/>
  <c r="AH159" i="1" s="1"/>
  <c r="AI159" i="1" s="1"/>
  <c r="AJ159" i="1" s="1"/>
  <c r="AK159" i="1" s="1"/>
  <c r="AL159" i="1" s="1"/>
  <c r="AM159" i="1" s="1"/>
  <c r="AN159" i="1" s="1"/>
  <c r="AO159" i="1" s="1"/>
  <c r="AP159" i="1" s="1"/>
  <c r="AQ159" i="1" s="1"/>
  <c r="AR159" i="1" s="1"/>
  <c r="AS159" i="1" s="1"/>
  <c r="AT159" i="1" s="1"/>
  <c r="AU159" i="1" s="1"/>
  <c r="AV159" i="1" s="1"/>
  <c r="AW159" i="1" s="1"/>
  <c r="D158" i="1"/>
  <c r="E158" i="1" s="1"/>
  <c r="F158" i="1" s="1"/>
  <c r="G158" i="1" s="1"/>
  <c r="H158" i="1" s="1"/>
  <c r="I158" i="1" s="1"/>
  <c r="J158" i="1" s="1"/>
  <c r="K158" i="1" s="1"/>
  <c r="L158" i="1" s="1"/>
  <c r="M158" i="1" s="1"/>
  <c r="N158" i="1" s="1"/>
  <c r="O158" i="1" s="1"/>
  <c r="P158" i="1" s="1"/>
  <c r="Q158" i="1" s="1"/>
  <c r="R158" i="1" s="1"/>
  <c r="D157" i="1"/>
  <c r="E157" i="1" s="1"/>
  <c r="F157" i="1" s="1"/>
  <c r="G157" i="1" s="1"/>
  <c r="H157" i="1" s="1"/>
  <c r="I157" i="1" s="1"/>
  <c r="J157" i="1" s="1"/>
  <c r="K157" i="1" s="1"/>
  <c r="L157" i="1" s="1"/>
  <c r="M157" i="1" s="1"/>
  <c r="N157" i="1" s="1"/>
  <c r="O157" i="1" s="1"/>
  <c r="P157" i="1" s="1"/>
  <c r="Q157" i="1" s="1"/>
  <c r="R157" i="1" s="1"/>
  <c r="D156" i="1"/>
  <c r="E156" i="1" s="1"/>
  <c r="F156" i="1" s="1"/>
  <c r="G156" i="1" s="1"/>
  <c r="H156" i="1" s="1"/>
  <c r="I156" i="1" s="1"/>
  <c r="J156" i="1" s="1"/>
  <c r="K156" i="1" s="1"/>
  <c r="L156" i="1" s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X156" i="1" s="1"/>
  <c r="Y156" i="1" s="1"/>
  <c r="Z156" i="1" s="1"/>
  <c r="AA156" i="1" s="1"/>
  <c r="AB156" i="1" s="1"/>
  <c r="AC156" i="1" s="1"/>
  <c r="AD156" i="1" s="1"/>
  <c r="AE156" i="1" s="1"/>
  <c r="AF156" i="1" s="1"/>
  <c r="AG156" i="1" s="1"/>
  <c r="AH156" i="1" s="1"/>
  <c r="AI156" i="1" s="1"/>
  <c r="AJ156" i="1" s="1"/>
  <c r="AK156" i="1" s="1"/>
  <c r="AL156" i="1" s="1"/>
  <c r="AM156" i="1" s="1"/>
  <c r="AN156" i="1" s="1"/>
  <c r="AO156" i="1" s="1"/>
  <c r="AP156" i="1" s="1"/>
  <c r="AQ156" i="1" s="1"/>
  <c r="AR156" i="1" s="1"/>
  <c r="AS156" i="1" s="1"/>
  <c r="AT156" i="1" s="1"/>
  <c r="AU156" i="1" s="1"/>
  <c r="AV156" i="1" s="1"/>
  <c r="AW156" i="1" s="1"/>
  <c r="D155" i="1"/>
  <c r="E155" i="1" s="1"/>
  <c r="F155" i="1" s="1"/>
  <c r="G155" i="1" s="1"/>
  <c r="H155" i="1" s="1"/>
  <c r="I155" i="1" s="1"/>
  <c r="J155" i="1" s="1"/>
  <c r="K155" i="1" s="1"/>
  <c r="L155" i="1" s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X155" i="1" s="1"/>
  <c r="Y155" i="1" s="1"/>
  <c r="Z155" i="1" s="1"/>
  <c r="AA155" i="1" s="1"/>
  <c r="AB155" i="1" s="1"/>
  <c r="AC155" i="1" s="1"/>
  <c r="AD155" i="1" s="1"/>
  <c r="AE155" i="1" s="1"/>
  <c r="AF155" i="1" s="1"/>
  <c r="AG155" i="1" s="1"/>
  <c r="AH155" i="1" s="1"/>
  <c r="AI155" i="1" s="1"/>
  <c r="AJ155" i="1" s="1"/>
  <c r="AK155" i="1" s="1"/>
  <c r="AL155" i="1" s="1"/>
  <c r="AM155" i="1" s="1"/>
  <c r="AN155" i="1" s="1"/>
  <c r="AO155" i="1" s="1"/>
  <c r="AP155" i="1" s="1"/>
  <c r="AQ155" i="1" s="1"/>
  <c r="AR155" i="1" s="1"/>
  <c r="AS155" i="1" s="1"/>
  <c r="AT155" i="1" s="1"/>
  <c r="AU155" i="1" s="1"/>
  <c r="AV155" i="1" s="1"/>
  <c r="AW155" i="1" s="1"/>
  <c r="D154" i="1"/>
  <c r="E154" i="1" s="1"/>
  <c r="F154" i="1" s="1"/>
  <c r="G154" i="1" s="1"/>
  <c r="H154" i="1" s="1"/>
  <c r="I154" i="1" s="1"/>
  <c r="J154" i="1" s="1"/>
  <c r="K154" i="1" s="1"/>
  <c r="L154" i="1" s="1"/>
  <c r="M154" i="1" s="1"/>
  <c r="N154" i="1" s="1"/>
  <c r="O154" i="1" s="1"/>
  <c r="P154" i="1" s="1"/>
  <c r="Q154" i="1" s="1"/>
  <c r="R154" i="1" s="1"/>
  <c r="S154" i="1" s="1"/>
  <c r="D153" i="1"/>
  <c r="E153" i="1" s="1"/>
  <c r="F153" i="1" s="1"/>
  <c r="G153" i="1" s="1"/>
  <c r="H153" i="1" s="1"/>
  <c r="I153" i="1" s="1"/>
  <c r="J153" i="1" s="1"/>
  <c r="K153" i="1" s="1"/>
  <c r="L153" i="1" s="1"/>
  <c r="M153" i="1" s="1"/>
  <c r="N153" i="1" s="1"/>
  <c r="O153" i="1" s="1"/>
  <c r="P153" i="1" s="1"/>
  <c r="Q153" i="1" s="1"/>
  <c r="R153" i="1" s="1"/>
  <c r="S153" i="1" s="1"/>
  <c r="D152" i="1"/>
  <c r="E152" i="1" s="1"/>
  <c r="F152" i="1" s="1"/>
  <c r="G152" i="1" s="1"/>
  <c r="H152" i="1" s="1"/>
  <c r="I152" i="1" s="1"/>
  <c r="J152" i="1" s="1"/>
  <c r="K152" i="1" s="1"/>
  <c r="L152" i="1" s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X152" i="1" s="1"/>
  <c r="Y152" i="1" s="1"/>
  <c r="Z152" i="1" s="1"/>
  <c r="AA152" i="1" s="1"/>
  <c r="AB152" i="1" s="1"/>
  <c r="AC152" i="1" s="1"/>
  <c r="AD152" i="1" s="1"/>
  <c r="AE152" i="1" s="1"/>
  <c r="AF152" i="1" s="1"/>
  <c r="AG152" i="1" s="1"/>
  <c r="AH152" i="1" s="1"/>
  <c r="AI152" i="1" s="1"/>
  <c r="AJ152" i="1" s="1"/>
  <c r="AK152" i="1" s="1"/>
  <c r="AL152" i="1" s="1"/>
  <c r="AM152" i="1" s="1"/>
  <c r="AN152" i="1" s="1"/>
  <c r="AO152" i="1" s="1"/>
  <c r="AP152" i="1" s="1"/>
  <c r="AQ152" i="1" s="1"/>
  <c r="AR152" i="1" s="1"/>
  <c r="AS152" i="1" s="1"/>
  <c r="AT152" i="1" s="1"/>
  <c r="AU152" i="1" s="1"/>
  <c r="AV152" i="1" s="1"/>
  <c r="AW152" i="1" s="1"/>
  <c r="D151" i="1"/>
  <c r="E151" i="1" s="1"/>
  <c r="F151" i="1" s="1"/>
  <c r="G151" i="1" s="1"/>
  <c r="H151" i="1" s="1"/>
  <c r="I151" i="1" s="1"/>
  <c r="J151" i="1" s="1"/>
  <c r="K151" i="1" s="1"/>
  <c r="L151" i="1" s="1"/>
  <c r="M151" i="1" s="1"/>
  <c r="N151" i="1" s="1"/>
  <c r="O151" i="1" s="1"/>
  <c r="P151" i="1" s="1"/>
  <c r="Q151" i="1" s="1"/>
  <c r="R151" i="1" s="1"/>
  <c r="D150" i="1"/>
  <c r="E150" i="1" s="1"/>
  <c r="F150" i="1" s="1"/>
  <c r="G150" i="1" s="1"/>
  <c r="H150" i="1" s="1"/>
  <c r="I150" i="1" s="1"/>
  <c r="J150" i="1" s="1"/>
  <c r="K150" i="1" s="1"/>
  <c r="L150" i="1" s="1"/>
  <c r="M150" i="1" s="1"/>
  <c r="N150" i="1" s="1"/>
  <c r="O150" i="1" s="1"/>
  <c r="P150" i="1" s="1"/>
  <c r="Q150" i="1" s="1"/>
  <c r="R150" i="1" s="1"/>
  <c r="S150" i="1" s="1"/>
  <c r="D149" i="1"/>
  <c r="E149" i="1" s="1"/>
  <c r="F149" i="1" s="1"/>
  <c r="G149" i="1" s="1"/>
  <c r="H149" i="1" s="1"/>
  <c r="I149" i="1" s="1"/>
  <c r="J149" i="1" s="1"/>
  <c r="K149" i="1" s="1"/>
  <c r="L149" i="1" s="1"/>
  <c r="M149" i="1" s="1"/>
  <c r="N149" i="1" s="1"/>
  <c r="O149" i="1" s="1"/>
  <c r="P149" i="1" s="1"/>
  <c r="Q149" i="1" s="1"/>
  <c r="R149" i="1" s="1"/>
  <c r="S149" i="1" s="1"/>
  <c r="D148" i="1"/>
  <c r="E148" i="1" s="1"/>
  <c r="F148" i="1" s="1"/>
  <c r="G148" i="1" s="1"/>
  <c r="H148" i="1" s="1"/>
  <c r="I148" i="1" s="1"/>
  <c r="J148" i="1" s="1"/>
  <c r="K148" i="1" s="1"/>
  <c r="L148" i="1" s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X148" i="1" s="1"/>
  <c r="Y148" i="1" s="1"/>
  <c r="Z148" i="1" s="1"/>
  <c r="AA148" i="1" s="1"/>
  <c r="AB148" i="1" s="1"/>
  <c r="AC148" i="1" s="1"/>
  <c r="AD148" i="1" s="1"/>
  <c r="AE148" i="1" s="1"/>
  <c r="AF148" i="1" s="1"/>
  <c r="AG148" i="1" s="1"/>
  <c r="AH148" i="1" s="1"/>
  <c r="AI148" i="1" s="1"/>
  <c r="AJ148" i="1" s="1"/>
  <c r="AK148" i="1" s="1"/>
  <c r="AL148" i="1" s="1"/>
  <c r="AM148" i="1" s="1"/>
  <c r="AN148" i="1" s="1"/>
  <c r="AO148" i="1" s="1"/>
  <c r="AP148" i="1" s="1"/>
  <c r="AQ148" i="1" s="1"/>
  <c r="AR148" i="1" s="1"/>
  <c r="AS148" i="1" s="1"/>
  <c r="AT148" i="1" s="1"/>
  <c r="AU148" i="1" s="1"/>
  <c r="AV148" i="1" s="1"/>
  <c r="AW148" i="1" s="1"/>
  <c r="D147" i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D146" i="1"/>
  <c r="E146" i="1" s="1"/>
  <c r="F146" i="1" s="1"/>
  <c r="G146" i="1" s="1"/>
  <c r="H146" i="1" s="1"/>
  <c r="I146" i="1" s="1"/>
  <c r="J146" i="1" s="1"/>
  <c r="K146" i="1" s="1"/>
  <c r="L146" i="1" s="1"/>
  <c r="M146" i="1" s="1"/>
  <c r="N146" i="1" s="1"/>
  <c r="O146" i="1" s="1"/>
  <c r="P146" i="1" s="1"/>
  <c r="Q146" i="1" s="1"/>
  <c r="R146" i="1" s="1"/>
  <c r="D145" i="1"/>
  <c r="E145" i="1" s="1"/>
  <c r="F145" i="1" s="1"/>
  <c r="G145" i="1" s="1"/>
  <c r="H145" i="1" s="1"/>
  <c r="I145" i="1" s="1"/>
  <c r="J145" i="1" s="1"/>
  <c r="K145" i="1" s="1"/>
  <c r="L145" i="1" s="1"/>
  <c r="M145" i="1" s="1"/>
  <c r="N145" i="1" s="1"/>
  <c r="O145" i="1" s="1"/>
  <c r="P145" i="1" s="1"/>
  <c r="Q145" i="1" s="1"/>
  <c r="R145" i="1" s="1"/>
  <c r="D144" i="1"/>
  <c r="E144" i="1" s="1"/>
  <c r="F144" i="1" s="1"/>
  <c r="G144" i="1" s="1"/>
  <c r="H144" i="1" s="1"/>
  <c r="I144" i="1" s="1"/>
  <c r="J144" i="1" s="1"/>
  <c r="K144" i="1" s="1"/>
  <c r="L144" i="1" s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X144" i="1" s="1"/>
  <c r="Y144" i="1" s="1"/>
  <c r="Z144" i="1" s="1"/>
  <c r="AA144" i="1" s="1"/>
  <c r="AB144" i="1" s="1"/>
  <c r="AC144" i="1" s="1"/>
  <c r="AD144" i="1" s="1"/>
  <c r="AE144" i="1" s="1"/>
  <c r="AF144" i="1" s="1"/>
  <c r="AG144" i="1" s="1"/>
  <c r="AH144" i="1" s="1"/>
  <c r="AI144" i="1" s="1"/>
  <c r="AJ144" i="1" s="1"/>
  <c r="AK144" i="1" s="1"/>
  <c r="AL144" i="1" s="1"/>
  <c r="AM144" i="1" s="1"/>
  <c r="AN144" i="1" s="1"/>
  <c r="AO144" i="1" s="1"/>
  <c r="AP144" i="1" s="1"/>
  <c r="AQ144" i="1" s="1"/>
  <c r="AR144" i="1" s="1"/>
  <c r="AS144" i="1" s="1"/>
  <c r="AT144" i="1" s="1"/>
  <c r="AU144" i="1" s="1"/>
  <c r="AV144" i="1" s="1"/>
  <c r="AW144" i="1" s="1"/>
  <c r="D143" i="1"/>
  <c r="E143" i="1" s="1"/>
  <c r="F143" i="1" s="1"/>
  <c r="G143" i="1" s="1"/>
  <c r="H143" i="1" s="1"/>
  <c r="I143" i="1" s="1"/>
  <c r="J143" i="1" s="1"/>
  <c r="K143" i="1" s="1"/>
  <c r="L143" i="1" s="1"/>
  <c r="M143" i="1" s="1"/>
  <c r="N143" i="1" s="1"/>
  <c r="O143" i="1" s="1"/>
  <c r="P143" i="1" s="1"/>
  <c r="Q143" i="1" s="1"/>
  <c r="R143" i="1" s="1"/>
  <c r="S143" i="1" s="1"/>
  <c r="D142" i="1"/>
  <c r="E142" i="1" s="1"/>
  <c r="F142" i="1" s="1"/>
  <c r="G142" i="1" s="1"/>
  <c r="H142" i="1" s="1"/>
  <c r="I142" i="1" s="1"/>
  <c r="J142" i="1" s="1"/>
  <c r="K142" i="1" s="1"/>
  <c r="L142" i="1" s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X142" i="1" s="1"/>
  <c r="Y142" i="1" s="1"/>
  <c r="Z142" i="1" s="1"/>
  <c r="AA142" i="1" s="1"/>
  <c r="AB142" i="1" s="1"/>
  <c r="AC142" i="1" s="1"/>
  <c r="AD142" i="1" s="1"/>
  <c r="AE142" i="1" s="1"/>
  <c r="AF142" i="1" s="1"/>
  <c r="AG142" i="1" s="1"/>
  <c r="AH142" i="1" s="1"/>
  <c r="AI142" i="1" s="1"/>
  <c r="AJ142" i="1" s="1"/>
  <c r="AK142" i="1" s="1"/>
  <c r="AL142" i="1" s="1"/>
  <c r="AM142" i="1" s="1"/>
  <c r="AN142" i="1" s="1"/>
  <c r="AO142" i="1" s="1"/>
  <c r="AP142" i="1" s="1"/>
  <c r="AQ142" i="1" s="1"/>
  <c r="AR142" i="1" s="1"/>
  <c r="AS142" i="1" s="1"/>
  <c r="AT142" i="1" s="1"/>
  <c r="AU142" i="1" s="1"/>
  <c r="AV142" i="1" s="1"/>
  <c r="AW142" i="1" s="1"/>
  <c r="D141" i="1"/>
  <c r="E141" i="1" s="1"/>
  <c r="F141" i="1" s="1"/>
  <c r="G141" i="1" s="1"/>
  <c r="H141" i="1" s="1"/>
  <c r="I141" i="1" s="1"/>
  <c r="J141" i="1" s="1"/>
  <c r="K141" i="1" s="1"/>
  <c r="L141" i="1" s="1"/>
  <c r="M141" i="1" s="1"/>
  <c r="N141" i="1" s="1"/>
  <c r="O141" i="1" s="1"/>
  <c r="P141" i="1" s="1"/>
  <c r="Q141" i="1" s="1"/>
  <c r="R141" i="1" s="1"/>
  <c r="S141" i="1" s="1"/>
  <c r="D140" i="1"/>
  <c r="E140" i="1" s="1"/>
  <c r="F140" i="1" s="1"/>
  <c r="G140" i="1" s="1"/>
  <c r="H140" i="1" s="1"/>
  <c r="I140" i="1" s="1"/>
  <c r="J140" i="1" s="1"/>
  <c r="K140" i="1" s="1"/>
  <c r="L140" i="1" s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X140" i="1" s="1"/>
  <c r="Y140" i="1" s="1"/>
  <c r="Z140" i="1" s="1"/>
  <c r="AA140" i="1" s="1"/>
  <c r="AB140" i="1" s="1"/>
  <c r="AC140" i="1" s="1"/>
  <c r="AD140" i="1" s="1"/>
  <c r="AE140" i="1" s="1"/>
  <c r="AF140" i="1" s="1"/>
  <c r="AG140" i="1" s="1"/>
  <c r="AH140" i="1" s="1"/>
  <c r="AI140" i="1" s="1"/>
  <c r="AJ140" i="1" s="1"/>
  <c r="AK140" i="1" s="1"/>
  <c r="AL140" i="1" s="1"/>
  <c r="AM140" i="1" s="1"/>
  <c r="AN140" i="1" s="1"/>
  <c r="AO140" i="1" s="1"/>
  <c r="AP140" i="1" s="1"/>
  <c r="AQ140" i="1" s="1"/>
  <c r="AR140" i="1" s="1"/>
  <c r="AS140" i="1" s="1"/>
  <c r="AT140" i="1" s="1"/>
  <c r="AU140" i="1" s="1"/>
  <c r="AV140" i="1" s="1"/>
  <c r="AW140" i="1" s="1"/>
  <c r="D139" i="1"/>
  <c r="E139" i="1" s="1"/>
  <c r="F139" i="1" s="1"/>
  <c r="G139" i="1" s="1"/>
  <c r="H139" i="1" s="1"/>
  <c r="I139" i="1" s="1"/>
  <c r="J139" i="1" s="1"/>
  <c r="K139" i="1" s="1"/>
  <c r="L139" i="1" s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X139" i="1" s="1"/>
  <c r="Y139" i="1" s="1"/>
  <c r="Z139" i="1" s="1"/>
  <c r="AA139" i="1" s="1"/>
  <c r="AB139" i="1" s="1"/>
  <c r="AC139" i="1" s="1"/>
  <c r="AD139" i="1" s="1"/>
  <c r="AE139" i="1" s="1"/>
  <c r="AF139" i="1" s="1"/>
  <c r="AG139" i="1" s="1"/>
  <c r="AH139" i="1" s="1"/>
  <c r="AI139" i="1" s="1"/>
  <c r="AJ139" i="1" s="1"/>
  <c r="AK139" i="1" s="1"/>
  <c r="AL139" i="1" s="1"/>
  <c r="AM139" i="1" s="1"/>
  <c r="AN139" i="1" s="1"/>
  <c r="AO139" i="1" s="1"/>
  <c r="AP139" i="1" s="1"/>
  <c r="AQ139" i="1" s="1"/>
  <c r="AR139" i="1" s="1"/>
  <c r="AS139" i="1" s="1"/>
  <c r="AT139" i="1" s="1"/>
  <c r="AU139" i="1" s="1"/>
  <c r="AV139" i="1" s="1"/>
  <c r="AW139" i="1" s="1"/>
  <c r="D138" i="1"/>
  <c r="E138" i="1" s="1"/>
  <c r="F138" i="1" s="1"/>
  <c r="G138" i="1" s="1"/>
  <c r="H138" i="1" s="1"/>
  <c r="I138" i="1" s="1"/>
  <c r="J138" i="1" s="1"/>
  <c r="K138" i="1" s="1"/>
  <c r="L138" i="1" s="1"/>
  <c r="M138" i="1" s="1"/>
  <c r="N138" i="1" s="1"/>
  <c r="O138" i="1" s="1"/>
  <c r="P138" i="1" s="1"/>
  <c r="Q138" i="1" s="1"/>
  <c r="R138" i="1" s="1"/>
  <c r="S138" i="1" s="1"/>
  <c r="D137" i="1"/>
  <c r="E137" i="1" s="1"/>
  <c r="F137" i="1" s="1"/>
  <c r="G137" i="1" s="1"/>
  <c r="H137" i="1" s="1"/>
  <c r="I137" i="1" s="1"/>
  <c r="J137" i="1" s="1"/>
  <c r="K137" i="1" s="1"/>
  <c r="L137" i="1" s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X137" i="1" s="1"/>
  <c r="Y137" i="1" s="1"/>
  <c r="Z137" i="1" s="1"/>
  <c r="AA137" i="1" s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N137" i="1" s="1"/>
  <c r="AO137" i="1" s="1"/>
  <c r="AP137" i="1" s="1"/>
  <c r="AQ137" i="1" s="1"/>
  <c r="AR137" i="1" s="1"/>
  <c r="AS137" i="1" s="1"/>
  <c r="AT137" i="1" s="1"/>
  <c r="AU137" i="1" s="1"/>
  <c r="AV137" i="1" s="1"/>
  <c r="AW137" i="1" s="1"/>
  <c r="D136" i="1"/>
  <c r="E136" i="1" s="1"/>
  <c r="F136" i="1" s="1"/>
  <c r="G136" i="1" s="1"/>
  <c r="H136" i="1" s="1"/>
  <c r="I136" i="1" s="1"/>
  <c r="J136" i="1" s="1"/>
  <c r="K136" i="1" s="1"/>
  <c r="L136" i="1" s="1"/>
  <c r="M136" i="1" s="1"/>
  <c r="N136" i="1" s="1"/>
  <c r="O136" i="1" s="1"/>
  <c r="P136" i="1" s="1"/>
  <c r="Q136" i="1" s="1"/>
  <c r="R136" i="1" s="1"/>
  <c r="D135" i="1"/>
  <c r="E135" i="1" s="1"/>
  <c r="F135" i="1" s="1"/>
  <c r="G135" i="1" s="1"/>
  <c r="H135" i="1" s="1"/>
  <c r="I135" i="1" s="1"/>
  <c r="J135" i="1" s="1"/>
  <c r="K135" i="1" s="1"/>
  <c r="L135" i="1" s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X135" i="1" s="1"/>
  <c r="Y135" i="1" s="1"/>
  <c r="Z135" i="1" s="1"/>
  <c r="AA135" i="1" s="1"/>
  <c r="AB135" i="1" s="1"/>
  <c r="AC135" i="1" s="1"/>
  <c r="AD135" i="1" s="1"/>
  <c r="AE135" i="1" s="1"/>
  <c r="AF135" i="1" s="1"/>
  <c r="AG135" i="1" s="1"/>
  <c r="AH135" i="1" s="1"/>
  <c r="AI135" i="1" s="1"/>
  <c r="AJ135" i="1" s="1"/>
  <c r="AK135" i="1" s="1"/>
  <c r="AL135" i="1" s="1"/>
  <c r="AM135" i="1" s="1"/>
  <c r="AN135" i="1" s="1"/>
  <c r="AO135" i="1" s="1"/>
  <c r="AP135" i="1" s="1"/>
  <c r="AQ135" i="1" s="1"/>
  <c r="AR135" i="1" s="1"/>
  <c r="AS135" i="1" s="1"/>
  <c r="AT135" i="1" s="1"/>
  <c r="AU135" i="1" s="1"/>
  <c r="AV135" i="1" s="1"/>
  <c r="AW135" i="1" s="1"/>
  <c r="D134" i="1"/>
  <c r="E134" i="1" s="1"/>
  <c r="F134" i="1" s="1"/>
  <c r="G134" i="1" s="1"/>
  <c r="H134" i="1" s="1"/>
  <c r="I134" i="1" s="1"/>
  <c r="J134" i="1" s="1"/>
  <c r="K134" i="1" s="1"/>
  <c r="L134" i="1" s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N134" i="1" s="1"/>
  <c r="AO134" i="1" s="1"/>
  <c r="AP134" i="1" s="1"/>
  <c r="AQ134" i="1" s="1"/>
  <c r="AR134" i="1" s="1"/>
  <c r="AS134" i="1" s="1"/>
  <c r="AT134" i="1" s="1"/>
  <c r="AU134" i="1" s="1"/>
  <c r="AV134" i="1" s="1"/>
  <c r="AW134" i="1" s="1"/>
  <c r="D133" i="1"/>
  <c r="E133" i="1" s="1"/>
  <c r="F133" i="1" s="1"/>
  <c r="G133" i="1" s="1"/>
  <c r="H133" i="1" s="1"/>
  <c r="I133" i="1" s="1"/>
  <c r="J133" i="1" s="1"/>
  <c r="K133" i="1" s="1"/>
  <c r="L133" i="1" s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X133" i="1" s="1"/>
  <c r="Y133" i="1" s="1"/>
  <c r="Z133" i="1" s="1"/>
  <c r="AA133" i="1" s="1"/>
  <c r="AB133" i="1" s="1"/>
  <c r="AC133" i="1" s="1"/>
  <c r="AD133" i="1" s="1"/>
  <c r="AE133" i="1" s="1"/>
  <c r="AF133" i="1" s="1"/>
  <c r="AG133" i="1" s="1"/>
  <c r="AH133" i="1" s="1"/>
  <c r="AI133" i="1" s="1"/>
  <c r="AJ133" i="1" s="1"/>
  <c r="AK133" i="1" s="1"/>
  <c r="AL133" i="1" s="1"/>
  <c r="AM133" i="1" s="1"/>
  <c r="AN133" i="1" s="1"/>
  <c r="AO133" i="1" s="1"/>
  <c r="AP133" i="1" s="1"/>
  <c r="AQ133" i="1" s="1"/>
  <c r="AR133" i="1" s="1"/>
  <c r="AS133" i="1" s="1"/>
  <c r="AT133" i="1" s="1"/>
  <c r="AU133" i="1" s="1"/>
  <c r="AV133" i="1" s="1"/>
  <c r="AW133" i="1" s="1"/>
  <c r="D132" i="1"/>
  <c r="E132" i="1" s="1"/>
  <c r="F132" i="1" s="1"/>
  <c r="G132" i="1" s="1"/>
  <c r="H132" i="1" s="1"/>
  <c r="I132" i="1" s="1"/>
  <c r="J132" i="1" s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X132" i="1" s="1"/>
  <c r="Y132" i="1" s="1"/>
  <c r="Z132" i="1" s="1"/>
  <c r="AA132" i="1" s="1"/>
  <c r="AB132" i="1" s="1"/>
  <c r="AC132" i="1" s="1"/>
  <c r="AD132" i="1" s="1"/>
  <c r="AE132" i="1" s="1"/>
  <c r="AF132" i="1" s="1"/>
  <c r="AG132" i="1" s="1"/>
  <c r="AH132" i="1" s="1"/>
  <c r="AI132" i="1" s="1"/>
  <c r="AJ132" i="1" s="1"/>
  <c r="AK132" i="1" s="1"/>
  <c r="AL132" i="1" s="1"/>
  <c r="AM132" i="1" s="1"/>
  <c r="AN132" i="1" s="1"/>
  <c r="AO132" i="1" s="1"/>
  <c r="AP132" i="1" s="1"/>
  <c r="AQ132" i="1" s="1"/>
  <c r="AR132" i="1" s="1"/>
  <c r="AS132" i="1" s="1"/>
  <c r="AT132" i="1" s="1"/>
  <c r="AU132" i="1" s="1"/>
  <c r="AV132" i="1" s="1"/>
  <c r="AW132" i="1" s="1"/>
  <c r="D131" i="1"/>
  <c r="E131" i="1" s="1"/>
  <c r="F131" i="1" s="1"/>
  <c r="G131" i="1" s="1"/>
  <c r="H131" i="1" s="1"/>
  <c r="I131" i="1" s="1"/>
  <c r="J131" i="1" s="1"/>
  <c r="K131" i="1" s="1"/>
  <c r="L131" i="1" s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X131" i="1" s="1"/>
  <c r="Y131" i="1" s="1"/>
  <c r="Z131" i="1" s="1"/>
  <c r="AA131" i="1" s="1"/>
  <c r="AB131" i="1" s="1"/>
  <c r="AC131" i="1" s="1"/>
  <c r="AD131" i="1" s="1"/>
  <c r="AE131" i="1" s="1"/>
  <c r="AF131" i="1" s="1"/>
  <c r="AG131" i="1" s="1"/>
  <c r="AH131" i="1" s="1"/>
  <c r="AI131" i="1" s="1"/>
  <c r="AJ131" i="1" s="1"/>
  <c r="AK131" i="1" s="1"/>
  <c r="AL131" i="1" s="1"/>
  <c r="AM131" i="1" s="1"/>
  <c r="AN131" i="1" s="1"/>
  <c r="AO131" i="1" s="1"/>
  <c r="AP131" i="1" s="1"/>
  <c r="AQ131" i="1" s="1"/>
  <c r="AR131" i="1" s="1"/>
  <c r="AS131" i="1" s="1"/>
  <c r="AT131" i="1" s="1"/>
  <c r="AU131" i="1" s="1"/>
  <c r="AV131" i="1" s="1"/>
  <c r="AW131" i="1" s="1"/>
  <c r="D130" i="1"/>
  <c r="E130" i="1" s="1"/>
  <c r="F130" i="1" s="1"/>
  <c r="G130" i="1" s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X130" i="1" s="1"/>
  <c r="Y130" i="1" s="1"/>
  <c r="Z130" i="1" s="1"/>
  <c r="AA130" i="1" s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N130" i="1" s="1"/>
  <c r="AO130" i="1" s="1"/>
  <c r="AP130" i="1" s="1"/>
  <c r="AQ130" i="1" s="1"/>
  <c r="AR130" i="1" s="1"/>
  <c r="AS130" i="1" s="1"/>
  <c r="AT130" i="1" s="1"/>
  <c r="AU130" i="1" s="1"/>
  <c r="AV130" i="1" s="1"/>
  <c r="AW130" i="1" s="1"/>
  <c r="D129" i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N129" i="1" s="1"/>
  <c r="AO129" i="1" s="1"/>
  <c r="AP129" i="1" s="1"/>
  <c r="AQ129" i="1" s="1"/>
  <c r="AR129" i="1" s="1"/>
  <c r="AS129" i="1" s="1"/>
  <c r="AT129" i="1" s="1"/>
  <c r="AU129" i="1" s="1"/>
  <c r="AV129" i="1" s="1"/>
  <c r="AW129" i="1" s="1"/>
  <c r="D128" i="1"/>
  <c r="E128" i="1" s="1"/>
  <c r="F128" i="1" s="1"/>
  <c r="G128" i="1" s="1"/>
  <c r="H128" i="1" s="1"/>
  <c r="I128" i="1" s="1"/>
  <c r="J128" i="1" s="1"/>
  <c r="K128" i="1" s="1"/>
  <c r="L128" i="1" s="1"/>
  <c r="M128" i="1" s="1"/>
  <c r="N128" i="1" s="1"/>
  <c r="O128" i="1" s="1"/>
  <c r="P128" i="1" s="1"/>
  <c r="Q128" i="1" s="1"/>
  <c r="R128" i="1" s="1"/>
  <c r="S128" i="1" s="1"/>
  <c r="D127" i="1"/>
  <c r="E127" i="1" s="1"/>
  <c r="F127" i="1" s="1"/>
  <c r="G127" i="1" s="1"/>
  <c r="H127" i="1" s="1"/>
  <c r="I127" i="1" s="1"/>
  <c r="J127" i="1" s="1"/>
  <c r="K127" i="1" s="1"/>
  <c r="L127" i="1" s="1"/>
  <c r="M127" i="1" s="1"/>
  <c r="N127" i="1" s="1"/>
  <c r="O127" i="1" s="1"/>
  <c r="P127" i="1" s="1"/>
  <c r="Q127" i="1" s="1"/>
  <c r="R127" i="1" s="1"/>
  <c r="D126" i="1"/>
  <c r="E126" i="1" s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N126" i="1" s="1"/>
  <c r="AO126" i="1" s="1"/>
  <c r="AP126" i="1" s="1"/>
  <c r="AQ126" i="1" s="1"/>
  <c r="AR126" i="1" s="1"/>
  <c r="AS126" i="1" s="1"/>
  <c r="AT126" i="1" s="1"/>
  <c r="AU126" i="1" s="1"/>
  <c r="AV126" i="1" s="1"/>
  <c r="AW126" i="1" s="1"/>
  <c r="D125" i="1"/>
  <c r="E125" i="1" s="1"/>
  <c r="F125" i="1" s="1"/>
  <c r="G125" i="1" s="1"/>
  <c r="H125" i="1" s="1"/>
  <c r="I125" i="1" s="1"/>
  <c r="J125" i="1" s="1"/>
  <c r="K125" i="1" s="1"/>
  <c r="L125" i="1" s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N125" i="1" s="1"/>
  <c r="AO125" i="1" s="1"/>
  <c r="AP125" i="1" s="1"/>
  <c r="AQ125" i="1" s="1"/>
  <c r="AR125" i="1" s="1"/>
  <c r="AS125" i="1" s="1"/>
  <c r="AT125" i="1" s="1"/>
  <c r="AU125" i="1" s="1"/>
  <c r="AV125" i="1" s="1"/>
  <c r="AW125" i="1" s="1"/>
  <c r="D124" i="1"/>
  <c r="E124" i="1" s="1"/>
  <c r="F124" i="1" s="1"/>
  <c r="G124" i="1" s="1"/>
  <c r="H124" i="1" s="1"/>
  <c r="I124" i="1" s="1"/>
  <c r="J124" i="1" s="1"/>
  <c r="K124" i="1" s="1"/>
  <c r="L124" i="1" s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X124" i="1" s="1"/>
  <c r="Y124" i="1" s="1"/>
  <c r="Z124" i="1" s="1"/>
  <c r="AA124" i="1" s="1"/>
  <c r="AB124" i="1" s="1"/>
  <c r="AC124" i="1" s="1"/>
  <c r="AD124" i="1" s="1"/>
  <c r="AE124" i="1" s="1"/>
  <c r="AF124" i="1" s="1"/>
  <c r="AG124" i="1" s="1"/>
  <c r="AH124" i="1" s="1"/>
  <c r="AI124" i="1" s="1"/>
  <c r="AJ124" i="1" s="1"/>
  <c r="AK124" i="1" s="1"/>
  <c r="AL124" i="1" s="1"/>
  <c r="AM124" i="1" s="1"/>
  <c r="AN124" i="1" s="1"/>
  <c r="AO124" i="1" s="1"/>
  <c r="AP124" i="1" s="1"/>
  <c r="AQ124" i="1" s="1"/>
  <c r="AR124" i="1" s="1"/>
  <c r="AS124" i="1" s="1"/>
  <c r="AT124" i="1" s="1"/>
  <c r="AU124" i="1" s="1"/>
  <c r="AV124" i="1" s="1"/>
  <c r="AW124" i="1" s="1"/>
  <c r="D123" i="1"/>
  <c r="E123" i="1" s="1"/>
  <c r="F123" i="1" s="1"/>
  <c r="G123" i="1" s="1"/>
  <c r="H123" i="1" s="1"/>
  <c r="I123" i="1" s="1"/>
  <c r="J123" i="1" s="1"/>
  <c r="K123" i="1" s="1"/>
  <c r="L123" i="1" s="1"/>
  <c r="M123" i="1" s="1"/>
  <c r="N123" i="1" s="1"/>
  <c r="O123" i="1" s="1"/>
  <c r="P123" i="1" s="1"/>
  <c r="Q123" i="1" s="1"/>
  <c r="R123" i="1" s="1"/>
  <c r="S123" i="1" s="1"/>
  <c r="D122" i="1"/>
  <c r="E122" i="1" s="1"/>
  <c r="F122" i="1" s="1"/>
  <c r="G122" i="1" s="1"/>
  <c r="H122" i="1" s="1"/>
  <c r="I122" i="1" s="1"/>
  <c r="J122" i="1" s="1"/>
  <c r="K122" i="1" s="1"/>
  <c r="L122" i="1" s="1"/>
  <c r="M122" i="1" s="1"/>
  <c r="N122" i="1" s="1"/>
  <c r="O122" i="1" s="1"/>
  <c r="P122" i="1" s="1"/>
  <c r="Q122" i="1" s="1"/>
  <c r="R122" i="1" s="1"/>
  <c r="D121" i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X121" i="1" s="1"/>
  <c r="Y121" i="1" s="1"/>
  <c r="Z121" i="1" s="1"/>
  <c r="AA121" i="1" s="1"/>
  <c r="AB121" i="1" s="1"/>
  <c r="AC121" i="1" s="1"/>
  <c r="AD121" i="1" s="1"/>
  <c r="AE121" i="1" s="1"/>
  <c r="AF121" i="1" s="1"/>
  <c r="AG121" i="1" s="1"/>
  <c r="AH121" i="1" s="1"/>
  <c r="AI121" i="1" s="1"/>
  <c r="AJ121" i="1" s="1"/>
  <c r="AK121" i="1" s="1"/>
  <c r="AL121" i="1" s="1"/>
  <c r="AM121" i="1" s="1"/>
  <c r="AN121" i="1" s="1"/>
  <c r="AO121" i="1" s="1"/>
  <c r="AP121" i="1" s="1"/>
  <c r="AQ121" i="1" s="1"/>
  <c r="AR121" i="1" s="1"/>
  <c r="AS121" i="1" s="1"/>
  <c r="AT121" i="1" s="1"/>
  <c r="AU121" i="1" s="1"/>
  <c r="AV121" i="1" s="1"/>
  <c r="AW121" i="1" s="1"/>
  <c r="D120" i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X120" i="1" s="1"/>
  <c r="Y120" i="1" s="1"/>
  <c r="Z120" i="1" s="1"/>
  <c r="AA120" i="1" s="1"/>
  <c r="AB120" i="1" s="1"/>
  <c r="AC120" i="1" s="1"/>
  <c r="AD120" i="1" s="1"/>
  <c r="AE120" i="1" s="1"/>
  <c r="AF120" i="1" s="1"/>
  <c r="AG120" i="1" s="1"/>
  <c r="AH120" i="1" s="1"/>
  <c r="AI120" i="1" s="1"/>
  <c r="AJ120" i="1" s="1"/>
  <c r="AK120" i="1" s="1"/>
  <c r="AL120" i="1" s="1"/>
  <c r="AM120" i="1" s="1"/>
  <c r="AN120" i="1" s="1"/>
  <c r="AO120" i="1" s="1"/>
  <c r="AP120" i="1" s="1"/>
  <c r="AQ120" i="1" s="1"/>
  <c r="AR120" i="1" s="1"/>
  <c r="AS120" i="1" s="1"/>
  <c r="AT120" i="1" s="1"/>
  <c r="AU120" i="1" s="1"/>
  <c r="AV120" i="1" s="1"/>
  <c r="AW120" i="1" s="1"/>
  <c r="D119" i="1"/>
  <c r="E119" i="1" s="1"/>
  <c r="F119" i="1" s="1"/>
  <c r="G119" i="1" s="1"/>
  <c r="H119" i="1" s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X119" i="1" s="1"/>
  <c r="Y119" i="1" s="1"/>
  <c r="Z119" i="1" s="1"/>
  <c r="AA119" i="1" s="1"/>
  <c r="AB119" i="1" s="1"/>
  <c r="AC119" i="1" s="1"/>
  <c r="AD119" i="1" s="1"/>
  <c r="AE119" i="1" s="1"/>
  <c r="AF119" i="1" s="1"/>
  <c r="AG119" i="1" s="1"/>
  <c r="AH119" i="1" s="1"/>
  <c r="AI119" i="1" s="1"/>
  <c r="AJ119" i="1" s="1"/>
  <c r="AK119" i="1" s="1"/>
  <c r="AL119" i="1" s="1"/>
  <c r="AM119" i="1" s="1"/>
  <c r="AN119" i="1" s="1"/>
  <c r="AO119" i="1" s="1"/>
  <c r="AP119" i="1" s="1"/>
  <c r="AQ119" i="1" s="1"/>
  <c r="AR119" i="1" s="1"/>
  <c r="AS119" i="1" s="1"/>
  <c r="AT119" i="1" s="1"/>
  <c r="AU119" i="1" s="1"/>
  <c r="AV119" i="1" s="1"/>
  <c r="AW119" i="1" s="1"/>
  <c r="D118" i="1"/>
  <c r="E118" i="1" s="1"/>
  <c r="F118" i="1" s="1"/>
  <c r="G118" i="1" s="1"/>
  <c r="H118" i="1" s="1"/>
  <c r="I118" i="1" s="1"/>
  <c r="J118" i="1" s="1"/>
  <c r="K118" i="1" s="1"/>
  <c r="L118" i="1" s="1"/>
  <c r="M118" i="1" s="1"/>
  <c r="N118" i="1" s="1"/>
  <c r="O118" i="1" s="1"/>
  <c r="P118" i="1" s="1"/>
  <c r="Q118" i="1" s="1"/>
  <c r="R118" i="1" s="1"/>
  <c r="S118" i="1" s="1"/>
  <c r="D117" i="1"/>
  <c r="E117" i="1" s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D116" i="1"/>
  <c r="E116" i="1" s="1"/>
  <c r="F116" i="1" s="1"/>
  <c r="G116" i="1" s="1"/>
  <c r="H116" i="1" s="1"/>
  <c r="I116" i="1" s="1"/>
  <c r="J116" i="1" s="1"/>
  <c r="K116" i="1" s="1"/>
  <c r="L116" i="1" s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N116" i="1" s="1"/>
  <c r="AO116" i="1" s="1"/>
  <c r="AP116" i="1" s="1"/>
  <c r="AQ116" i="1" s="1"/>
  <c r="AR116" i="1" s="1"/>
  <c r="AS116" i="1" s="1"/>
  <c r="AT116" i="1" s="1"/>
  <c r="AU116" i="1" s="1"/>
  <c r="AV116" i="1" s="1"/>
  <c r="AW116" i="1" s="1"/>
  <c r="D115" i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AQ115" i="1" s="1"/>
  <c r="AR115" i="1" s="1"/>
  <c r="AS115" i="1" s="1"/>
  <c r="AT115" i="1" s="1"/>
  <c r="AU115" i="1" s="1"/>
  <c r="AV115" i="1" s="1"/>
  <c r="AW115" i="1" s="1"/>
  <c r="D114" i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AQ114" i="1" s="1"/>
  <c r="AR114" i="1" s="1"/>
  <c r="AS114" i="1" s="1"/>
  <c r="AT114" i="1" s="1"/>
  <c r="AU114" i="1" s="1"/>
  <c r="AV114" i="1" s="1"/>
  <c r="AW114" i="1" s="1"/>
  <c r="D113" i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D112" i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Z112" i="1" s="1"/>
  <c r="AA112" i="1" s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M112" i="1" s="1"/>
  <c r="AN112" i="1" s="1"/>
  <c r="AO112" i="1" s="1"/>
  <c r="AP112" i="1" s="1"/>
  <c r="AQ112" i="1" s="1"/>
  <c r="AR112" i="1" s="1"/>
  <c r="AS112" i="1" s="1"/>
  <c r="AT112" i="1" s="1"/>
  <c r="AU112" i="1" s="1"/>
  <c r="AV112" i="1" s="1"/>
  <c r="AW112" i="1" s="1"/>
  <c r="D111" i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X111" i="1" s="1"/>
  <c r="Y111" i="1" s="1"/>
  <c r="Z111" i="1" s="1"/>
  <c r="AA111" i="1" s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M111" i="1" s="1"/>
  <c r="AN111" i="1" s="1"/>
  <c r="AO111" i="1" s="1"/>
  <c r="AP111" i="1" s="1"/>
  <c r="AQ111" i="1" s="1"/>
  <c r="AR111" i="1" s="1"/>
  <c r="AS111" i="1" s="1"/>
  <c r="AT111" i="1" s="1"/>
  <c r="AU111" i="1" s="1"/>
  <c r="AV111" i="1" s="1"/>
  <c r="AW111" i="1" s="1"/>
  <c r="D110" i="1"/>
  <c r="E110" i="1" s="1"/>
  <c r="F110" i="1" s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AQ110" i="1" s="1"/>
  <c r="AR110" i="1" s="1"/>
  <c r="AS110" i="1" s="1"/>
  <c r="AT110" i="1" s="1"/>
  <c r="AU110" i="1" s="1"/>
  <c r="AV110" i="1" s="1"/>
  <c r="AW110" i="1" s="1"/>
  <c r="D109" i="1"/>
  <c r="E109" i="1" s="1"/>
  <c r="F109" i="1" s="1"/>
  <c r="G109" i="1" s="1"/>
  <c r="H109" i="1" s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N109" i="1" s="1"/>
  <c r="AO109" i="1" s="1"/>
  <c r="AP109" i="1" s="1"/>
  <c r="AQ109" i="1" s="1"/>
  <c r="AR109" i="1" s="1"/>
  <c r="AS109" i="1" s="1"/>
  <c r="AT109" i="1" s="1"/>
  <c r="AU109" i="1" s="1"/>
  <c r="AV109" i="1" s="1"/>
  <c r="AW109" i="1" s="1"/>
  <c r="D108" i="1"/>
  <c r="E108" i="1" s="1"/>
  <c r="F108" i="1" s="1"/>
  <c r="G108" i="1" s="1"/>
  <c r="H108" i="1" s="1"/>
  <c r="I108" i="1" s="1"/>
  <c r="J108" i="1" s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 s="1"/>
  <c r="Z108" i="1" s="1"/>
  <c r="AA108" i="1" s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N108" i="1" s="1"/>
  <c r="AO108" i="1" s="1"/>
  <c r="AP108" i="1" s="1"/>
  <c r="AQ108" i="1" s="1"/>
  <c r="AR108" i="1" s="1"/>
  <c r="AS108" i="1" s="1"/>
  <c r="AT108" i="1" s="1"/>
  <c r="AU108" i="1" s="1"/>
  <c r="AV108" i="1" s="1"/>
  <c r="AW108" i="1" s="1"/>
  <c r="D107" i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N107" i="1" s="1"/>
  <c r="AO107" i="1" s="1"/>
  <c r="AP107" i="1" s="1"/>
  <c r="AQ107" i="1" s="1"/>
  <c r="AR107" i="1" s="1"/>
  <c r="AS107" i="1" s="1"/>
  <c r="AT107" i="1" s="1"/>
  <c r="AU107" i="1" s="1"/>
  <c r="AV107" i="1" s="1"/>
  <c r="AW107" i="1" s="1"/>
  <c r="D106" i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X106" i="1" s="1"/>
  <c r="Y106" i="1" s="1"/>
  <c r="Z106" i="1" s="1"/>
  <c r="AA106" i="1" s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N106" i="1" s="1"/>
  <c r="AO106" i="1" s="1"/>
  <c r="AP106" i="1" s="1"/>
  <c r="AQ106" i="1" s="1"/>
  <c r="AR106" i="1" s="1"/>
  <c r="AS106" i="1" s="1"/>
  <c r="AT106" i="1" s="1"/>
  <c r="AU106" i="1" s="1"/>
  <c r="AV106" i="1" s="1"/>
  <c r="AW106" i="1" s="1"/>
  <c r="D105" i="1"/>
  <c r="E105" i="1" s="1"/>
  <c r="F105" i="1" s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N105" i="1" s="1"/>
  <c r="AO105" i="1" s="1"/>
  <c r="AP105" i="1" s="1"/>
  <c r="AQ105" i="1" s="1"/>
  <c r="AR105" i="1" s="1"/>
  <c r="AS105" i="1" s="1"/>
  <c r="AT105" i="1" s="1"/>
  <c r="AU105" i="1" s="1"/>
  <c r="AV105" i="1" s="1"/>
  <c r="AW105" i="1" s="1"/>
  <c r="D104" i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P104" i="1" s="1"/>
  <c r="Q104" i="1" s="1"/>
  <c r="R104" i="1" s="1"/>
  <c r="D103" i="1"/>
  <c r="E103" i="1" s="1"/>
  <c r="F103" i="1" s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N103" i="1" s="1"/>
  <c r="AO103" i="1" s="1"/>
  <c r="AP103" i="1" s="1"/>
  <c r="AQ103" i="1" s="1"/>
  <c r="AR103" i="1" s="1"/>
  <c r="AS103" i="1" s="1"/>
  <c r="AT103" i="1" s="1"/>
  <c r="AU103" i="1" s="1"/>
  <c r="AV103" i="1" s="1"/>
  <c r="AW103" i="1" s="1"/>
  <c r="D102" i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N102" i="1" s="1"/>
  <c r="AO102" i="1" s="1"/>
  <c r="AP102" i="1" s="1"/>
  <c r="AQ102" i="1" s="1"/>
  <c r="AR102" i="1" s="1"/>
  <c r="AS102" i="1" s="1"/>
  <c r="AT102" i="1" s="1"/>
  <c r="AU102" i="1" s="1"/>
  <c r="AV102" i="1" s="1"/>
  <c r="AW102" i="1" s="1"/>
  <c r="D101" i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  <c r="AR101" i="1" s="1"/>
  <c r="AS101" i="1" s="1"/>
  <c r="AT101" i="1" s="1"/>
  <c r="AU101" i="1" s="1"/>
  <c r="AV101" i="1" s="1"/>
  <c r="AW101" i="1" s="1"/>
  <c r="D100" i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AR100" i="1" s="1"/>
  <c r="AS100" i="1" s="1"/>
  <c r="AT100" i="1" s="1"/>
  <c r="AU100" i="1" s="1"/>
  <c r="AV100" i="1" s="1"/>
  <c r="AW100" i="1" s="1"/>
  <c r="D99" i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D98" i="1"/>
  <c r="E98" i="1" s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N98" i="1" s="1"/>
  <c r="AO98" i="1" s="1"/>
  <c r="AP98" i="1" s="1"/>
  <c r="AQ98" i="1" s="1"/>
  <c r="AR98" i="1" s="1"/>
  <c r="AS98" i="1" s="1"/>
  <c r="AT98" i="1" s="1"/>
  <c r="AU98" i="1" s="1"/>
  <c r="AV98" i="1" s="1"/>
  <c r="AW98" i="1" s="1"/>
  <c r="D97" i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AQ97" i="1" s="1"/>
  <c r="AR97" i="1" s="1"/>
  <c r="AS97" i="1" s="1"/>
  <c r="AT97" i="1" s="1"/>
  <c r="AU97" i="1" s="1"/>
  <c r="AV97" i="1" s="1"/>
  <c r="AW97" i="1" s="1"/>
  <c r="D96" i="1"/>
  <c r="E96" i="1" s="1"/>
  <c r="F96" i="1" s="1"/>
  <c r="G96" i="1" s="1"/>
  <c r="H96" i="1" s="1"/>
  <c r="I96" i="1" s="1"/>
  <c r="J96" i="1" s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N96" i="1" s="1"/>
  <c r="AO96" i="1" s="1"/>
  <c r="AP96" i="1" s="1"/>
  <c r="AQ96" i="1" s="1"/>
  <c r="AR96" i="1" s="1"/>
  <c r="AS96" i="1" s="1"/>
  <c r="AT96" i="1" s="1"/>
  <c r="AU96" i="1" s="1"/>
  <c r="AV96" i="1" s="1"/>
  <c r="AW96" i="1" s="1"/>
  <c r="D95" i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X95" i="1" s="1"/>
  <c r="Y95" i="1" s="1"/>
  <c r="Z95" i="1" s="1"/>
  <c r="AA95" i="1" s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AR95" i="1" s="1"/>
  <c r="AS95" i="1" s="1"/>
  <c r="AT95" i="1" s="1"/>
  <c r="AU95" i="1" s="1"/>
  <c r="AV95" i="1" s="1"/>
  <c r="AW95" i="1" s="1"/>
  <c r="D94" i="1"/>
  <c r="E94" i="1" s="1"/>
  <c r="F94" i="1" s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 s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N94" i="1" s="1"/>
  <c r="AO94" i="1" s="1"/>
  <c r="AP94" i="1" s="1"/>
  <c r="AQ94" i="1" s="1"/>
  <c r="AR94" i="1" s="1"/>
  <c r="AS94" i="1" s="1"/>
  <c r="AT94" i="1" s="1"/>
  <c r="AU94" i="1" s="1"/>
  <c r="AV94" i="1" s="1"/>
  <c r="AW94" i="1" s="1"/>
  <c r="D93" i="1"/>
  <c r="E93" i="1" s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N93" i="1" s="1"/>
  <c r="AO93" i="1" s="1"/>
  <c r="AP93" i="1" s="1"/>
  <c r="AQ93" i="1" s="1"/>
  <c r="AR93" i="1" s="1"/>
  <c r="AS93" i="1" s="1"/>
  <c r="AT93" i="1" s="1"/>
  <c r="AU93" i="1" s="1"/>
  <c r="AV93" i="1" s="1"/>
  <c r="AW93" i="1" s="1"/>
  <c r="D92" i="1"/>
  <c r="E92" i="1" s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D91" i="1"/>
  <c r="E91" i="1" s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N91" i="1" s="1"/>
  <c r="AO91" i="1" s="1"/>
  <c r="AP91" i="1" s="1"/>
  <c r="AQ91" i="1" s="1"/>
  <c r="AR91" i="1" s="1"/>
  <c r="AS91" i="1" s="1"/>
  <c r="AT91" i="1" s="1"/>
  <c r="AU91" i="1" s="1"/>
  <c r="AV91" i="1" s="1"/>
  <c r="AW91" i="1" s="1"/>
  <c r="D90" i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 s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N90" i="1" s="1"/>
  <c r="AO90" i="1" s="1"/>
  <c r="AP90" i="1" s="1"/>
  <c r="AQ90" i="1" s="1"/>
  <c r="AR90" i="1" s="1"/>
  <c r="AS90" i="1" s="1"/>
  <c r="AT90" i="1" s="1"/>
  <c r="AU90" i="1" s="1"/>
  <c r="AV90" i="1" s="1"/>
  <c r="AW90" i="1" s="1"/>
  <c r="D89" i="1"/>
  <c r="E89" i="1" s="1"/>
  <c r="F89" i="1" s="1"/>
  <c r="G89" i="1" s="1"/>
  <c r="H89" i="1" s="1"/>
  <c r="I89" i="1" s="1"/>
  <c r="J89" i="1" s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 s="1"/>
  <c r="AA89" i="1" s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AV89" i="1" s="1"/>
  <c r="AW89" i="1" s="1"/>
  <c r="D88" i="1"/>
  <c r="E88" i="1" s="1"/>
  <c r="F88" i="1" s="1"/>
  <c r="G88" i="1" s="1"/>
  <c r="H88" i="1" s="1"/>
  <c r="I88" i="1" s="1"/>
  <c r="J88" i="1" s="1"/>
  <c r="K88" i="1" s="1"/>
  <c r="L88" i="1" s="1"/>
  <c r="M88" i="1" s="1"/>
  <c r="N88" i="1" s="1"/>
  <c r="O88" i="1" s="1"/>
  <c r="P88" i="1" s="1"/>
  <c r="Q88" i="1" s="1"/>
  <c r="R88" i="1" s="1"/>
  <c r="S88" i="1" s="1"/>
  <c r="D87" i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 s="1"/>
  <c r="Q87" i="1" s="1"/>
  <c r="R87" i="1" s="1"/>
  <c r="D86" i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N86" i="1" s="1"/>
  <c r="AO86" i="1" s="1"/>
  <c r="AP86" i="1" s="1"/>
  <c r="AQ86" i="1" s="1"/>
  <c r="AR86" i="1" s="1"/>
  <c r="AS86" i="1" s="1"/>
  <c r="AT86" i="1" s="1"/>
  <c r="AU86" i="1" s="1"/>
  <c r="AV86" i="1" s="1"/>
  <c r="AW86" i="1" s="1"/>
  <c r="D85" i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X85" i="1" s="1"/>
  <c r="Y85" i="1" s="1"/>
  <c r="Z85" i="1" s="1"/>
  <c r="AA85" i="1" s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N85" i="1" s="1"/>
  <c r="AO85" i="1" s="1"/>
  <c r="AP85" i="1" s="1"/>
  <c r="AQ85" i="1" s="1"/>
  <c r="AR85" i="1" s="1"/>
  <c r="AS85" i="1" s="1"/>
  <c r="AT85" i="1" s="1"/>
  <c r="AU85" i="1" s="1"/>
  <c r="AV85" i="1" s="1"/>
  <c r="AW85" i="1" s="1"/>
  <c r="D84" i="1"/>
  <c r="E84" i="1" s="1"/>
  <c r="F84" i="1" s="1"/>
  <c r="G84" i="1" s="1"/>
  <c r="H84" i="1" s="1"/>
  <c r="I84" i="1" s="1"/>
  <c r="J84" i="1" s="1"/>
  <c r="K84" i="1" s="1"/>
  <c r="L84" i="1" s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AV84" i="1" s="1"/>
  <c r="AW84" i="1" s="1"/>
  <c r="D83" i="1"/>
  <c r="E83" i="1" s="1"/>
  <c r="F83" i="1" s="1"/>
  <c r="G83" i="1" s="1"/>
  <c r="H83" i="1" s="1"/>
  <c r="I83" i="1" s="1"/>
  <c r="J83" i="1" s="1"/>
  <c r="K83" i="1" s="1"/>
  <c r="L83" i="1" s="1"/>
  <c r="M83" i="1" s="1"/>
  <c r="N83" i="1" s="1"/>
  <c r="O83" i="1" s="1"/>
  <c r="P83" i="1" s="1"/>
  <c r="Q83" i="1" s="1"/>
  <c r="R83" i="1" s="1"/>
  <c r="D82" i="1"/>
  <c r="E82" i="1" s="1"/>
  <c r="F82" i="1" s="1"/>
  <c r="G82" i="1" s="1"/>
  <c r="H82" i="1" s="1"/>
  <c r="I82" i="1" s="1"/>
  <c r="J82" i="1" s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N82" i="1" s="1"/>
  <c r="AO82" i="1" s="1"/>
  <c r="AP82" i="1" s="1"/>
  <c r="AQ82" i="1" s="1"/>
  <c r="AR82" i="1" s="1"/>
  <c r="AS82" i="1" s="1"/>
  <c r="AT82" i="1" s="1"/>
  <c r="AU82" i="1" s="1"/>
  <c r="AV82" i="1" s="1"/>
  <c r="AW82" i="1" s="1"/>
  <c r="D81" i="1"/>
  <c r="E81" i="1" s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D80" i="1"/>
  <c r="E80" i="1" s="1"/>
  <c r="F80" i="1" s="1"/>
  <c r="G80" i="1" s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D79" i="1"/>
  <c r="E79" i="1" s="1"/>
  <c r="F79" i="1" s="1"/>
  <c r="G79" i="1" s="1"/>
  <c r="H79" i="1" s="1"/>
  <c r="I79" i="1" s="1"/>
  <c r="J79" i="1" s="1"/>
  <c r="K79" i="1" s="1"/>
  <c r="L79" i="1" s="1"/>
  <c r="M79" i="1" s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N79" i="1" s="1"/>
  <c r="AO79" i="1" s="1"/>
  <c r="AP79" i="1" s="1"/>
  <c r="AQ79" i="1" s="1"/>
  <c r="AR79" i="1" s="1"/>
  <c r="AS79" i="1" s="1"/>
  <c r="AT79" i="1" s="1"/>
  <c r="AU79" i="1" s="1"/>
  <c r="AV79" i="1" s="1"/>
  <c r="AW79" i="1" s="1"/>
  <c r="D78" i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AV78" i="1" s="1"/>
  <c r="AW78" i="1" s="1"/>
  <c r="D77" i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AV77" i="1" s="1"/>
  <c r="AW77" i="1" s="1"/>
  <c r="D76" i="1"/>
  <c r="E76" i="1" s="1"/>
  <c r="F76" i="1" s="1"/>
  <c r="G76" i="1" s="1"/>
  <c r="H76" i="1" s="1"/>
  <c r="I76" i="1" s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D75" i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AR75" i="1" s="1"/>
  <c r="AS75" i="1" s="1"/>
  <c r="AT75" i="1" s="1"/>
  <c r="AU75" i="1" s="1"/>
  <c r="AV75" i="1" s="1"/>
  <c r="AW75" i="1" s="1"/>
  <c r="D74" i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AQ74" i="1" s="1"/>
  <c r="AR74" i="1" s="1"/>
  <c r="AS74" i="1" s="1"/>
  <c r="AT74" i="1" s="1"/>
  <c r="AU74" i="1" s="1"/>
  <c r="AV74" i="1" s="1"/>
  <c r="AW74" i="1" s="1"/>
  <c r="D73" i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D72" i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P72" i="1" s="1"/>
  <c r="Q72" i="1" s="1"/>
  <c r="R72" i="1" s="1"/>
  <c r="S72" i="1" s="1"/>
  <c r="D71" i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D70" i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AR70" i="1" s="1"/>
  <c r="AS70" i="1" s="1"/>
  <c r="AT70" i="1" s="1"/>
  <c r="AU70" i="1" s="1"/>
  <c r="AV70" i="1" s="1"/>
  <c r="AW70" i="1" s="1"/>
  <c r="D69" i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D68" i="1"/>
  <c r="E68" i="1" s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AR68" i="1" s="1"/>
  <c r="AS68" i="1" s="1"/>
  <c r="AT68" i="1" s="1"/>
  <c r="AU68" i="1" s="1"/>
  <c r="AV68" i="1" s="1"/>
  <c r="AW68" i="1" s="1"/>
  <c r="D67" i="1"/>
  <c r="E67" i="1" s="1"/>
  <c r="F67" i="1" s="1"/>
  <c r="G67" i="1" s="1"/>
  <c r="H67" i="1" s="1"/>
  <c r="I67" i="1" s="1"/>
  <c r="J67" i="1" s="1"/>
  <c r="K67" i="1" s="1"/>
  <c r="L67" i="1" s="1"/>
  <c r="M67" i="1" s="1"/>
  <c r="N67" i="1" s="1"/>
  <c r="O67" i="1" s="1"/>
  <c r="P67" i="1" s="1"/>
  <c r="Q67" i="1" s="1"/>
  <c r="R67" i="1" s="1"/>
  <c r="D66" i="1"/>
  <c r="E66" i="1" s="1"/>
  <c r="F66" i="1" s="1"/>
  <c r="G66" i="1" s="1"/>
  <c r="H66" i="1" s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N66" i="1" s="1"/>
  <c r="AO66" i="1" s="1"/>
  <c r="AP66" i="1" s="1"/>
  <c r="AQ66" i="1" s="1"/>
  <c r="AR66" i="1" s="1"/>
  <c r="AS66" i="1" s="1"/>
  <c r="AT66" i="1" s="1"/>
  <c r="AU66" i="1" s="1"/>
  <c r="AV66" i="1" s="1"/>
  <c r="AW66" i="1" s="1"/>
  <c r="D65" i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N65" i="1" s="1"/>
  <c r="AO65" i="1" s="1"/>
  <c r="AP65" i="1" s="1"/>
  <c r="AQ65" i="1" s="1"/>
  <c r="AR65" i="1" s="1"/>
  <c r="AS65" i="1" s="1"/>
  <c r="AT65" i="1" s="1"/>
  <c r="AU65" i="1" s="1"/>
  <c r="AV65" i="1" s="1"/>
  <c r="AW65" i="1" s="1"/>
  <c r="D64" i="1"/>
  <c r="E64" i="1" s="1"/>
  <c r="F64" i="1" s="1"/>
  <c r="G64" i="1" s="1"/>
  <c r="H64" i="1" s="1"/>
  <c r="I64" i="1" s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D63" i="1"/>
  <c r="E63" i="1" s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W63" i="1" s="1"/>
  <c r="D62" i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AQ62" i="1" s="1"/>
  <c r="AR62" i="1" s="1"/>
  <c r="AS62" i="1" s="1"/>
  <c r="AT62" i="1" s="1"/>
  <c r="AU62" i="1" s="1"/>
  <c r="AV62" i="1" s="1"/>
  <c r="AW62" i="1" s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D60" i="1"/>
  <c r="E60" i="1" s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D59" i="1"/>
  <c r="E59" i="1" s="1"/>
  <c r="F59" i="1" s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D58" i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D57" i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D56" i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D55" i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D54" i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D53" i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D52" i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D51" i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D50" i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W50" i="1" s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D47" i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D46" i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D45" i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D44" i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D43" i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D42" i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D41" i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D40" i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D39" i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D38" i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D35" i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D33" i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D32" i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D31" i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D29" i="1"/>
  <c r="E29" i="1" s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D27" i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D26" i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D24" i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D18" i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D17" i="1"/>
  <c r="E17" i="1" s="1"/>
  <c r="F17" i="1" s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D16" i="1"/>
  <c r="E16" i="1" s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D15" i="1"/>
  <c r="E15" i="1" s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D11" i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9" i="7"/>
  <c r="L10" i="7" s="1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27" i="8"/>
  <c r="K56" i="5"/>
  <c r="F57" i="5"/>
  <c r="G57" i="5" s="1"/>
  <c r="F56" i="5"/>
  <c r="E56" i="5"/>
  <c r="F55" i="5"/>
  <c r="H55" i="5" s="1"/>
  <c r="F54" i="5"/>
  <c r="I54" i="5" s="1"/>
  <c r="F53" i="5"/>
  <c r="K53" i="5" s="1"/>
  <c r="F52" i="5"/>
  <c r="I52" i="5" s="1"/>
  <c r="F51" i="5"/>
  <c r="E51" i="5" s="1"/>
  <c r="F50" i="5"/>
  <c r="K50" i="5" s="1"/>
  <c r="F49" i="5"/>
  <c r="K49" i="5" s="1"/>
  <c r="F48" i="5"/>
  <c r="I48" i="5" s="1"/>
  <c r="F47" i="5"/>
  <c r="K47" i="5" s="1"/>
  <c r="F46" i="5"/>
  <c r="G46" i="5" s="1"/>
  <c r="F45" i="5"/>
  <c r="K45" i="5" s="1"/>
  <c r="F44" i="5"/>
  <c r="E44" i="5" s="1"/>
  <c r="F43" i="5"/>
  <c r="G43" i="5" s="1"/>
  <c r="F42" i="5"/>
  <c r="K42" i="5" s="1"/>
  <c r="F41" i="5"/>
  <c r="I41" i="5" s="1"/>
  <c r="F40" i="5"/>
  <c r="E40" i="5" s="1"/>
  <c r="F39" i="5"/>
  <c r="H39" i="5" s="1"/>
  <c r="F38" i="5"/>
  <c r="H38" i="5" s="1"/>
  <c r="F37" i="5"/>
  <c r="I37" i="5" s="1"/>
  <c r="F36" i="5"/>
  <c r="I36" i="5" s="1"/>
  <c r="G35" i="5"/>
  <c r="F35" i="5"/>
  <c r="K35" i="5" s="1"/>
  <c r="F34" i="5"/>
  <c r="K34" i="5" s="1"/>
  <c r="F33" i="5"/>
  <c r="K33" i="5" s="1"/>
  <c r="F32" i="5"/>
  <c r="I32" i="5" s="1"/>
  <c r="F31" i="5"/>
  <c r="K31" i="5" s="1"/>
  <c r="F30" i="5"/>
  <c r="F29" i="5"/>
  <c r="F28" i="5"/>
  <c r="E28" i="5" s="1"/>
  <c r="F27" i="5"/>
  <c r="K27" i="5" s="1"/>
  <c r="F26" i="5"/>
  <c r="K26" i="5" s="1"/>
  <c r="F25" i="5"/>
  <c r="K25" i="5" s="1"/>
  <c r="F24" i="5"/>
  <c r="K24" i="5" s="1"/>
  <c r="F23" i="5"/>
  <c r="H23" i="5" s="1"/>
  <c r="F22" i="5"/>
  <c r="F21" i="5"/>
  <c r="H21" i="5" s="1"/>
  <c r="F20" i="5"/>
  <c r="K20" i="5" s="1"/>
  <c r="F19" i="5"/>
  <c r="F18" i="5"/>
  <c r="E18" i="5" s="1"/>
  <c r="F17" i="5"/>
  <c r="F16" i="5"/>
  <c r="F15" i="5"/>
  <c r="F14" i="5"/>
  <c r="F13" i="5"/>
  <c r="K13" i="5" s="1"/>
  <c r="F12" i="5"/>
  <c r="F11" i="5"/>
  <c r="F10" i="5"/>
  <c r="F9" i="5"/>
  <c r="F8" i="5"/>
  <c r="E7" i="5"/>
  <c r="O6" i="7"/>
  <c r="B6" i="7"/>
  <c r="B6" i="3"/>
  <c r="BK371" i="1" l="1" a="1"/>
  <c r="BK371" i="1" s="1"/>
  <c r="BK379" i="1" a="1"/>
  <c r="BK379" i="1" s="1"/>
  <c r="BK387" i="1" a="1"/>
  <c r="BK387" i="1" s="1"/>
  <c r="BK395" i="1" a="1"/>
  <c r="BK395" i="1" s="1"/>
  <c r="BK403" i="1" a="1"/>
  <c r="BK403" i="1" s="1"/>
  <c r="BK252" i="1" a="1"/>
  <c r="BK252" i="1" s="1"/>
  <c r="BK260" i="1" a="1"/>
  <c r="BK260" i="1" s="1"/>
  <c r="BK268" i="1" a="1"/>
  <c r="BK268" i="1" s="1"/>
  <c r="BK276" i="1" a="1"/>
  <c r="BK276" i="1" s="1"/>
  <c r="BK284" i="1" a="1"/>
  <c r="BK284" i="1" s="1"/>
  <c r="BK292" i="1" a="1"/>
  <c r="BK292" i="1" s="1"/>
  <c r="BK300" i="1" a="1"/>
  <c r="BK300" i="1" s="1"/>
  <c r="BK308" i="1" a="1"/>
  <c r="BK308" i="1" s="1"/>
  <c r="BK316" i="1" a="1"/>
  <c r="BK316" i="1" s="1"/>
  <c r="BK324" i="1" a="1"/>
  <c r="BK324" i="1" s="1"/>
  <c r="BK332" i="1" a="1"/>
  <c r="BK332" i="1" s="1"/>
  <c r="BK340" i="1" a="1"/>
  <c r="BK340" i="1" s="1"/>
  <c r="BK348" i="1" a="1"/>
  <c r="BK348" i="1" s="1"/>
  <c r="BK356" i="1" a="1"/>
  <c r="BK356" i="1" s="1"/>
  <c r="BK364" i="1" a="1"/>
  <c r="BK364" i="1" s="1"/>
  <c r="BK372" i="1" a="1"/>
  <c r="BK372" i="1" s="1"/>
  <c r="BK380" i="1" a="1"/>
  <c r="BK380" i="1" s="1"/>
  <c r="BK388" i="1" a="1"/>
  <c r="BK388" i="1" s="1"/>
  <c r="BK396" i="1" a="1"/>
  <c r="BK396" i="1" s="1"/>
  <c r="BK404" i="1" a="1"/>
  <c r="BK404" i="1" s="1"/>
  <c r="BK245" i="1" a="1"/>
  <c r="BK245" i="1" s="1"/>
  <c r="BK253" i="1" a="1"/>
  <c r="BK253" i="1" s="1"/>
  <c r="BK261" i="1" a="1"/>
  <c r="BK261" i="1" s="1"/>
  <c r="BK269" i="1" a="1"/>
  <c r="BK269" i="1" s="1"/>
  <c r="BK277" i="1" a="1"/>
  <c r="BK277" i="1" s="1"/>
  <c r="BK285" i="1" a="1"/>
  <c r="BK285" i="1" s="1"/>
  <c r="BK293" i="1" a="1"/>
  <c r="BK293" i="1" s="1"/>
  <c r="BK301" i="1" a="1"/>
  <c r="BK301" i="1" s="1"/>
  <c r="BK309" i="1" a="1"/>
  <c r="BK309" i="1" s="1"/>
  <c r="BK317" i="1" a="1"/>
  <c r="BK317" i="1" s="1"/>
  <c r="BK325" i="1" a="1"/>
  <c r="BK325" i="1" s="1"/>
  <c r="BK333" i="1" a="1"/>
  <c r="BK333" i="1" s="1"/>
  <c r="BK341" i="1" a="1"/>
  <c r="BK341" i="1" s="1"/>
  <c r="BK349" i="1" a="1"/>
  <c r="BK349" i="1" s="1"/>
  <c r="BK357" i="1" a="1"/>
  <c r="BK357" i="1" s="1"/>
  <c r="BK365" i="1" a="1"/>
  <c r="BK365" i="1" s="1"/>
  <c r="BK373" i="1" a="1"/>
  <c r="BK373" i="1" s="1"/>
  <c r="BK381" i="1" a="1"/>
  <c r="BK381" i="1" s="1"/>
  <c r="BK389" i="1" a="1"/>
  <c r="BK389" i="1" s="1"/>
  <c r="BK397" i="1" a="1"/>
  <c r="BK397" i="1" s="1"/>
  <c r="BK405" i="1" a="1"/>
  <c r="BK405" i="1" s="1"/>
  <c r="BK246" i="1" a="1"/>
  <c r="BK246" i="1" s="1"/>
  <c r="BK254" i="1" a="1"/>
  <c r="BK254" i="1" s="1"/>
  <c r="BK262" i="1" a="1"/>
  <c r="BK262" i="1" s="1"/>
  <c r="BK270" i="1" a="1"/>
  <c r="BK270" i="1" s="1"/>
  <c r="BK278" i="1" a="1"/>
  <c r="BK278" i="1" s="1"/>
  <c r="BK286" i="1" a="1"/>
  <c r="BK286" i="1" s="1"/>
  <c r="BK294" i="1" a="1"/>
  <c r="BK294" i="1" s="1"/>
  <c r="BK302" i="1" a="1"/>
  <c r="BK302" i="1" s="1"/>
  <c r="BK310" i="1" a="1"/>
  <c r="BK310" i="1" s="1"/>
  <c r="BK318" i="1" a="1"/>
  <c r="BK318" i="1" s="1"/>
  <c r="BK326" i="1" a="1"/>
  <c r="BK326" i="1" s="1"/>
  <c r="BK334" i="1" a="1"/>
  <c r="BK334" i="1" s="1"/>
  <c r="BK342" i="1" a="1"/>
  <c r="BK342" i="1" s="1"/>
  <c r="BK350" i="1" a="1"/>
  <c r="BK350" i="1" s="1"/>
  <c r="BK358" i="1" a="1"/>
  <c r="BK358" i="1" s="1"/>
  <c r="BK366" i="1" a="1"/>
  <c r="BK366" i="1" s="1"/>
  <c r="BK374" i="1" a="1"/>
  <c r="BK374" i="1" s="1"/>
  <c r="BK382" i="1" a="1"/>
  <c r="BK382" i="1" s="1"/>
  <c r="BK390" i="1" a="1"/>
  <c r="BK390" i="1" s="1"/>
  <c r="BK398" i="1" a="1"/>
  <c r="BK398" i="1" s="1"/>
  <c r="BK406" i="1" a="1"/>
  <c r="BK406" i="1" s="1"/>
  <c r="BK247" i="1" a="1"/>
  <c r="BK247" i="1" s="1"/>
  <c r="BK255" i="1" a="1"/>
  <c r="BK255" i="1" s="1"/>
  <c r="BK263" i="1" a="1"/>
  <c r="BK263" i="1" s="1"/>
  <c r="BK271" i="1" a="1"/>
  <c r="BK271" i="1" s="1"/>
  <c r="BK279" i="1" a="1"/>
  <c r="BK279" i="1" s="1"/>
  <c r="BK287" i="1" a="1"/>
  <c r="BK287" i="1" s="1"/>
  <c r="BK295" i="1" a="1"/>
  <c r="BK295" i="1" s="1"/>
  <c r="BK303" i="1" a="1"/>
  <c r="BK303" i="1" s="1"/>
  <c r="BK311" i="1" a="1"/>
  <c r="BK311" i="1" s="1"/>
  <c r="BK319" i="1" a="1"/>
  <c r="BK319" i="1" s="1"/>
  <c r="BK327" i="1" a="1"/>
  <c r="BK327" i="1" s="1"/>
  <c r="BK335" i="1" a="1"/>
  <c r="BK335" i="1" s="1"/>
  <c r="BK343" i="1" a="1"/>
  <c r="BK343" i="1" s="1"/>
  <c r="BK351" i="1" a="1"/>
  <c r="BK351" i="1" s="1"/>
  <c r="BK359" i="1" a="1"/>
  <c r="BK359" i="1" s="1"/>
  <c r="BK367" i="1" a="1"/>
  <c r="BK367" i="1" s="1"/>
  <c r="BK375" i="1" a="1"/>
  <c r="BK375" i="1" s="1"/>
  <c r="BK383" i="1" a="1"/>
  <c r="BK383" i="1" s="1"/>
  <c r="BK391" i="1" a="1"/>
  <c r="BK391" i="1" s="1"/>
  <c r="BK399" i="1" a="1"/>
  <c r="BK399" i="1" s="1"/>
  <c r="BK407" i="1" a="1"/>
  <c r="BK407" i="1" s="1"/>
  <c r="BK248" i="1" a="1"/>
  <c r="BK248" i="1" s="1"/>
  <c r="BK256" i="1" a="1"/>
  <c r="BK256" i="1" s="1"/>
  <c r="BK264" i="1" a="1"/>
  <c r="BK264" i="1" s="1"/>
  <c r="BK272" i="1" a="1"/>
  <c r="BK272" i="1" s="1"/>
  <c r="BK280" i="1" a="1"/>
  <c r="BK280" i="1" s="1"/>
  <c r="BK288" i="1" a="1"/>
  <c r="BK288" i="1" s="1"/>
  <c r="BK296" i="1" a="1"/>
  <c r="BK296" i="1" s="1"/>
  <c r="BK304" i="1" a="1"/>
  <c r="BK304" i="1" s="1"/>
  <c r="BK312" i="1" a="1"/>
  <c r="BK312" i="1" s="1"/>
  <c r="BK320" i="1" a="1"/>
  <c r="BK320" i="1" s="1"/>
  <c r="BK328" i="1" a="1"/>
  <c r="BK328" i="1" s="1"/>
  <c r="BK336" i="1" a="1"/>
  <c r="BK336" i="1" s="1"/>
  <c r="BK344" i="1" a="1"/>
  <c r="BK344" i="1" s="1"/>
  <c r="BK352" i="1" a="1"/>
  <c r="BK352" i="1" s="1"/>
  <c r="BK360" i="1" a="1"/>
  <c r="BK360" i="1" s="1"/>
  <c r="BK368" i="1" a="1"/>
  <c r="BK368" i="1" s="1"/>
  <c r="BK376" i="1" a="1"/>
  <c r="BK376" i="1" s="1"/>
  <c r="BK384" i="1" a="1"/>
  <c r="BK384" i="1" s="1"/>
  <c r="BK392" i="1" a="1"/>
  <c r="BK392" i="1" s="1"/>
  <c r="BK400" i="1" a="1"/>
  <c r="BK400" i="1" s="1"/>
  <c r="BK408" i="1" a="1"/>
  <c r="BK408" i="1" s="1"/>
  <c r="BK249" i="1" a="1"/>
  <c r="BK249" i="1" s="1"/>
  <c r="BK257" i="1" a="1"/>
  <c r="BK257" i="1" s="1"/>
  <c r="BK265" i="1" a="1"/>
  <c r="BK265" i="1" s="1"/>
  <c r="BK273" i="1" a="1"/>
  <c r="BK273" i="1" s="1"/>
  <c r="BK281" i="1" a="1"/>
  <c r="BK281" i="1" s="1"/>
  <c r="BK289" i="1" a="1"/>
  <c r="BK289" i="1" s="1"/>
  <c r="BK297" i="1" a="1"/>
  <c r="BK297" i="1" s="1"/>
  <c r="BK305" i="1" a="1"/>
  <c r="BK305" i="1" s="1"/>
  <c r="BK313" i="1" a="1"/>
  <c r="BK313" i="1" s="1"/>
  <c r="BK321" i="1" a="1"/>
  <c r="BK321" i="1" s="1"/>
  <c r="BK329" i="1" a="1"/>
  <c r="BK329" i="1" s="1"/>
  <c r="BK337" i="1" a="1"/>
  <c r="BK337" i="1" s="1"/>
  <c r="BK345" i="1" a="1"/>
  <c r="BK345" i="1" s="1"/>
  <c r="BK353" i="1" a="1"/>
  <c r="BK353" i="1" s="1"/>
  <c r="BK361" i="1" a="1"/>
  <c r="BK361" i="1" s="1"/>
  <c r="BK369" i="1" a="1"/>
  <c r="BK369" i="1" s="1"/>
  <c r="BK377" i="1" a="1"/>
  <c r="BK377" i="1" s="1"/>
  <c r="BK385" i="1" a="1"/>
  <c r="BK385" i="1" s="1"/>
  <c r="BK393" i="1" a="1"/>
  <c r="BK393" i="1" s="1"/>
  <c r="BK401" i="1" a="1"/>
  <c r="BK401" i="1" s="1"/>
  <c r="BK409" i="1" a="1"/>
  <c r="BK409" i="1" s="1"/>
  <c r="BK250" i="1" a="1"/>
  <c r="BK250" i="1" s="1"/>
  <c r="BK258" i="1" a="1"/>
  <c r="BK258" i="1" s="1"/>
  <c r="BK266" i="1" a="1"/>
  <c r="BK266" i="1" s="1"/>
  <c r="BK274" i="1" a="1"/>
  <c r="BK274" i="1" s="1"/>
  <c r="BK282" i="1" a="1"/>
  <c r="BK282" i="1" s="1"/>
  <c r="BK290" i="1" a="1"/>
  <c r="BK290" i="1" s="1"/>
  <c r="BK298" i="1" a="1"/>
  <c r="BK298" i="1" s="1"/>
  <c r="BK306" i="1" a="1"/>
  <c r="BK306" i="1" s="1"/>
  <c r="BK314" i="1" a="1"/>
  <c r="BK314" i="1" s="1"/>
  <c r="BK322" i="1" a="1"/>
  <c r="BK322" i="1" s="1"/>
  <c r="BK330" i="1" a="1"/>
  <c r="BK330" i="1" s="1"/>
  <c r="BK338" i="1" a="1"/>
  <c r="BK338" i="1" s="1"/>
  <c r="BK346" i="1" a="1"/>
  <c r="BK346" i="1" s="1"/>
  <c r="BK354" i="1" a="1"/>
  <c r="BK354" i="1" s="1"/>
  <c r="BK362" i="1" a="1"/>
  <c r="BK362" i="1" s="1"/>
  <c r="BK370" i="1" a="1"/>
  <c r="BK370" i="1" s="1"/>
  <c r="BK378" i="1" a="1"/>
  <c r="BK378" i="1" s="1"/>
  <c r="BK386" i="1" a="1"/>
  <c r="BK386" i="1" s="1"/>
  <c r="BK394" i="1" a="1"/>
  <c r="BK394" i="1" s="1"/>
  <c r="BK402" i="1" a="1"/>
  <c r="BK402" i="1" s="1"/>
  <c r="BK410" i="1" a="1"/>
  <c r="BK410" i="1" s="1"/>
  <c r="BK251" i="1" a="1"/>
  <c r="BK251" i="1" s="1"/>
  <c r="BK259" i="1" a="1"/>
  <c r="BK259" i="1" s="1"/>
  <c r="BK267" i="1" a="1"/>
  <c r="BK267" i="1" s="1"/>
  <c r="BK275" i="1" a="1"/>
  <c r="BK275" i="1" s="1"/>
  <c r="BK283" i="1" a="1"/>
  <c r="BK283" i="1" s="1"/>
  <c r="BK291" i="1" a="1"/>
  <c r="BK291" i="1" s="1"/>
  <c r="BK299" i="1" a="1"/>
  <c r="BK299" i="1" s="1"/>
  <c r="BK307" i="1" a="1"/>
  <c r="BK307" i="1" s="1"/>
  <c r="BK315" i="1" a="1"/>
  <c r="BK315" i="1" s="1"/>
  <c r="BK323" i="1" a="1"/>
  <c r="BK323" i="1" s="1"/>
  <c r="BK331" i="1" a="1"/>
  <c r="BK331" i="1" s="1"/>
  <c r="BK339" i="1" a="1"/>
  <c r="BK339" i="1" s="1"/>
  <c r="BK347" i="1" a="1"/>
  <c r="BK347" i="1" s="1"/>
  <c r="BK355" i="1" a="1"/>
  <c r="BK355" i="1" s="1"/>
  <c r="BK363" i="1" a="1"/>
  <c r="BK363" i="1" s="1"/>
  <c r="BI11" i="1"/>
  <c r="BJ11" i="1" s="1"/>
  <c r="BH34" i="1"/>
  <c r="BI37" i="1"/>
  <c r="BJ37" i="1" s="1"/>
  <c r="BH47" i="1"/>
  <c r="BI58" i="1"/>
  <c r="BJ58" i="1" s="1"/>
  <c r="BI63" i="1"/>
  <c r="BJ63" i="1" s="1"/>
  <c r="BI69" i="1"/>
  <c r="BJ69" i="1" s="1"/>
  <c r="BI75" i="1"/>
  <c r="BJ75" i="1" s="1"/>
  <c r="BI81" i="1"/>
  <c r="BJ81" i="1" s="1"/>
  <c r="BH94" i="1"/>
  <c r="BH100" i="1"/>
  <c r="BH111" i="1"/>
  <c r="BI116" i="1"/>
  <c r="BJ116" i="1" s="1"/>
  <c r="BH133" i="1"/>
  <c r="BI139" i="1"/>
  <c r="BJ139" i="1" s="1"/>
  <c r="BI156" i="1"/>
  <c r="BJ156" i="1" s="1"/>
  <c r="S221" i="1"/>
  <c r="BH221" i="1" s="1"/>
  <c r="S237" i="1"/>
  <c r="BH237" i="1" s="1"/>
  <c r="BH31" i="1"/>
  <c r="BI34" i="1"/>
  <c r="BJ34" i="1" s="1"/>
  <c r="BH51" i="1"/>
  <c r="BH82" i="1"/>
  <c r="BH88" i="1"/>
  <c r="BI94" i="1"/>
  <c r="BJ94" i="1" s="1"/>
  <c r="BI100" i="1"/>
  <c r="BJ100" i="1" s="1"/>
  <c r="BI111" i="1"/>
  <c r="BJ111" i="1" s="1"/>
  <c r="BH128" i="1"/>
  <c r="BI133" i="1"/>
  <c r="BJ133" i="1" s="1"/>
  <c r="BH176" i="1"/>
  <c r="BH213" i="1"/>
  <c r="T173" i="1"/>
  <c r="U173" i="1" s="1"/>
  <c r="V173" i="1" s="1"/>
  <c r="W173" i="1" s="1"/>
  <c r="X173" i="1" s="1"/>
  <c r="Y173" i="1" s="1"/>
  <c r="Z173" i="1" s="1"/>
  <c r="AA173" i="1" s="1"/>
  <c r="AB173" i="1" s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AM173" i="1" s="1"/>
  <c r="AN173" i="1" s="1"/>
  <c r="AO173" i="1" s="1"/>
  <c r="AP173" i="1" s="1"/>
  <c r="AQ173" i="1" s="1"/>
  <c r="AR173" i="1" s="1"/>
  <c r="AS173" i="1" s="1"/>
  <c r="AT173" i="1" s="1"/>
  <c r="AU173" i="1" s="1"/>
  <c r="AV173" i="1" s="1"/>
  <c r="AW173" i="1" s="1"/>
  <c r="S158" i="1"/>
  <c r="BH158" i="1" s="1"/>
  <c r="S174" i="1"/>
  <c r="BH174" i="1" s="1"/>
  <c r="T190" i="1"/>
  <c r="U190" i="1" s="1"/>
  <c r="V190" i="1" s="1"/>
  <c r="W190" i="1" s="1"/>
  <c r="X190" i="1" s="1"/>
  <c r="Y190" i="1" s="1"/>
  <c r="Z190" i="1" s="1"/>
  <c r="AA190" i="1" s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N190" i="1" s="1"/>
  <c r="AO190" i="1" s="1"/>
  <c r="AP190" i="1" s="1"/>
  <c r="AQ190" i="1" s="1"/>
  <c r="AR190" i="1" s="1"/>
  <c r="AS190" i="1" s="1"/>
  <c r="AT190" i="1" s="1"/>
  <c r="AU190" i="1" s="1"/>
  <c r="AV190" i="1" s="1"/>
  <c r="AW190" i="1" s="1"/>
  <c r="S206" i="1"/>
  <c r="S222" i="1"/>
  <c r="BH222" i="1" s="1"/>
  <c r="T238" i="1"/>
  <c r="U238" i="1" s="1"/>
  <c r="V238" i="1" s="1"/>
  <c r="W238" i="1" s="1"/>
  <c r="X238" i="1" s="1"/>
  <c r="Y238" i="1" s="1"/>
  <c r="Z238" i="1" s="1"/>
  <c r="AA238" i="1" s="1"/>
  <c r="AB238" i="1" s="1"/>
  <c r="AC238" i="1" s="1"/>
  <c r="AD238" i="1" s="1"/>
  <c r="AE238" i="1" s="1"/>
  <c r="AF238" i="1" s="1"/>
  <c r="AG238" i="1" s="1"/>
  <c r="AH238" i="1" s="1"/>
  <c r="AI238" i="1" s="1"/>
  <c r="AJ238" i="1" s="1"/>
  <c r="AK238" i="1" s="1"/>
  <c r="AL238" i="1" s="1"/>
  <c r="AM238" i="1" s="1"/>
  <c r="AN238" i="1" s="1"/>
  <c r="AO238" i="1" s="1"/>
  <c r="AP238" i="1" s="1"/>
  <c r="AQ238" i="1" s="1"/>
  <c r="AR238" i="1" s="1"/>
  <c r="AS238" i="1" s="1"/>
  <c r="AT238" i="1" s="1"/>
  <c r="AU238" i="1" s="1"/>
  <c r="AV238" i="1" s="1"/>
  <c r="AW238" i="1" s="1"/>
  <c r="BH28" i="1"/>
  <c r="BI31" i="1"/>
  <c r="BJ31" i="1" s="1"/>
  <c r="BH55" i="1"/>
  <c r="BH64" i="1"/>
  <c r="BH70" i="1"/>
  <c r="BH76" i="1"/>
  <c r="BI82" i="1"/>
  <c r="BJ82" i="1" s="1"/>
  <c r="BH106" i="1"/>
  <c r="BH152" i="1"/>
  <c r="BI176" i="1"/>
  <c r="BJ176" i="1" s="1"/>
  <c r="S44" i="1"/>
  <c r="BH44" i="1" s="1"/>
  <c r="S189" i="1"/>
  <c r="BH189" i="1" s="1"/>
  <c r="T47" i="1"/>
  <c r="U47" i="1" s="1"/>
  <c r="V47" i="1" s="1"/>
  <c r="W47" i="1" s="1"/>
  <c r="X47" i="1" s="1"/>
  <c r="Y47" i="1" s="1"/>
  <c r="Z47" i="1" s="1"/>
  <c r="AA47" i="1" s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S127" i="1"/>
  <c r="BH127" i="1" s="1"/>
  <c r="T143" i="1"/>
  <c r="U143" i="1" s="1"/>
  <c r="V143" i="1" s="1"/>
  <c r="W143" i="1" s="1"/>
  <c r="X143" i="1" s="1"/>
  <c r="Y143" i="1" s="1"/>
  <c r="Z143" i="1" s="1"/>
  <c r="AA143" i="1" s="1"/>
  <c r="AB143" i="1" s="1"/>
  <c r="AC143" i="1" s="1"/>
  <c r="AD143" i="1" s="1"/>
  <c r="AE143" i="1" s="1"/>
  <c r="AF143" i="1" s="1"/>
  <c r="AG143" i="1" s="1"/>
  <c r="AH143" i="1" s="1"/>
  <c r="AI143" i="1" s="1"/>
  <c r="AJ143" i="1" s="1"/>
  <c r="AK143" i="1" s="1"/>
  <c r="AL143" i="1" s="1"/>
  <c r="AM143" i="1" s="1"/>
  <c r="AN143" i="1" s="1"/>
  <c r="AO143" i="1" s="1"/>
  <c r="AP143" i="1" s="1"/>
  <c r="AQ143" i="1" s="1"/>
  <c r="AR143" i="1" s="1"/>
  <c r="AS143" i="1" s="1"/>
  <c r="AT143" i="1" s="1"/>
  <c r="AU143" i="1" s="1"/>
  <c r="AV143" i="1" s="1"/>
  <c r="AW143" i="1" s="1"/>
  <c r="S175" i="1"/>
  <c r="BH175" i="1" s="1"/>
  <c r="S191" i="1"/>
  <c r="BH191" i="1" s="1"/>
  <c r="S207" i="1"/>
  <c r="BH207" i="1" s="1"/>
  <c r="S223" i="1"/>
  <c r="BH223" i="1" s="1"/>
  <c r="S239" i="1"/>
  <c r="BH239" i="1" s="1"/>
  <c r="BI28" i="1"/>
  <c r="BJ28" i="1" s="1"/>
  <c r="BH41" i="1"/>
  <c r="BI55" i="1"/>
  <c r="BJ55" i="1" s="1"/>
  <c r="BI64" i="1"/>
  <c r="BJ64" i="1" s="1"/>
  <c r="BI70" i="1"/>
  <c r="BJ70" i="1" s="1"/>
  <c r="BH89" i="1"/>
  <c r="BH95" i="1"/>
  <c r="BI106" i="1"/>
  <c r="BJ106" i="1" s="1"/>
  <c r="BH112" i="1"/>
  <c r="BH123" i="1"/>
  <c r="BH134" i="1"/>
  <c r="BH140" i="1"/>
  <c r="BI152" i="1"/>
  <c r="BJ152" i="1" s="1"/>
  <c r="BH169" i="1"/>
  <c r="S236" i="1"/>
  <c r="BH236" i="1" s="1"/>
  <c r="S157" i="1"/>
  <c r="BH157" i="1" s="1"/>
  <c r="S48" i="1"/>
  <c r="BH48" i="1" s="1"/>
  <c r="T128" i="1"/>
  <c r="U128" i="1" s="1"/>
  <c r="V128" i="1" s="1"/>
  <c r="W128" i="1" s="1"/>
  <c r="X128" i="1" s="1"/>
  <c r="Y128" i="1" s="1"/>
  <c r="Z128" i="1" s="1"/>
  <c r="AA128" i="1" s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N128" i="1" s="1"/>
  <c r="AO128" i="1" s="1"/>
  <c r="AP128" i="1" s="1"/>
  <c r="AQ128" i="1" s="1"/>
  <c r="AR128" i="1" s="1"/>
  <c r="AS128" i="1" s="1"/>
  <c r="AT128" i="1" s="1"/>
  <c r="AU128" i="1" s="1"/>
  <c r="AV128" i="1" s="1"/>
  <c r="AW128" i="1" s="1"/>
  <c r="T160" i="1"/>
  <c r="U160" i="1" s="1"/>
  <c r="V160" i="1" s="1"/>
  <c r="W160" i="1" s="1"/>
  <c r="X160" i="1" s="1"/>
  <c r="Y160" i="1" s="1"/>
  <c r="Z160" i="1" s="1"/>
  <c r="AA160" i="1" s="1"/>
  <c r="AB160" i="1" s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N160" i="1" s="1"/>
  <c r="AO160" i="1" s="1"/>
  <c r="AP160" i="1" s="1"/>
  <c r="AQ160" i="1" s="1"/>
  <c r="AR160" i="1" s="1"/>
  <c r="AS160" i="1" s="1"/>
  <c r="AT160" i="1" s="1"/>
  <c r="AU160" i="1" s="1"/>
  <c r="AV160" i="1" s="1"/>
  <c r="AW160" i="1" s="1"/>
  <c r="S192" i="1"/>
  <c r="BH192" i="1" s="1"/>
  <c r="S208" i="1"/>
  <c r="BH208" i="1" s="1"/>
  <c r="S224" i="1"/>
  <c r="BH224" i="1" s="1"/>
  <c r="S240" i="1"/>
  <c r="BH240" i="1" s="1"/>
  <c r="BH38" i="1"/>
  <c r="BI41" i="1"/>
  <c r="BJ41" i="1" s="1"/>
  <c r="BH59" i="1"/>
  <c r="BH77" i="1"/>
  <c r="BI89" i="1"/>
  <c r="BJ89" i="1" s="1"/>
  <c r="BI95" i="1"/>
  <c r="BJ95" i="1" s="1"/>
  <c r="BH101" i="1"/>
  <c r="BI112" i="1"/>
  <c r="BJ112" i="1" s="1"/>
  <c r="BI134" i="1"/>
  <c r="BJ134" i="1" s="1"/>
  <c r="BI140" i="1"/>
  <c r="BJ140" i="1" s="1"/>
  <c r="BH163" i="1"/>
  <c r="S205" i="1"/>
  <c r="BH205" i="1" s="1"/>
  <c r="T113" i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AV113" i="1" s="1"/>
  <c r="AW113" i="1" s="1"/>
  <c r="S145" i="1"/>
  <c r="BH145" i="1" s="1"/>
  <c r="T161" i="1"/>
  <c r="U161" i="1" s="1"/>
  <c r="V161" i="1" s="1"/>
  <c r="W161" i="1" s="1"/>
  <c r="X161" i="1" s="1"/>
  <c r="Y161" i="1" s="1"/>
  <c r="Z161" i="1" s="1"/>
  <c r="AA161" i="1" s="1"/>
  <c r="AB161" i="1" s="1"/>
  <c r="AC161" i="1" s="1"/>
  <c r="AD161" i="1" s="1"/>
  <c r="AE161" i="1" s="1"/>
  <c r="AF161" i="1" s="1"/>
  <c r="AG161" i="1" s="1"/>
  <c r="AH161" i="1" s="1"/>
  <c r="AI161" i="1" s="1"/>
  <c r="AJ161" i="1" s="1"/>
  <c r="AK161" i="1" s="1"/>
  <c r="AL161" i="1" s="1"/>
  <c r="AM161" i="1" s="1"/>
  <c r="AN161" i="1" s="1"/>
  <c r="AO161" i="1" s="1"/>
  <c r="AP161" i="1" s="1"/>
  <c r="AQ161" i="1" s="1"/>
  <c r="AR161" i="1" s="1"/>
  <c r="AS161" i="1" s="1"/>
  <c r="AT161" i="1" s="1"/>
  <c r="AU161" i="1" s="1"/>
  <c r="AV161" i="1" s="1"/>
  <c r="AW161" i="1" s="1"/>
  <c r="S177" i="1"/>
  <c r="BH177" i="1" s="1"/>
  <c r="S193" i="1"/>
  <c r="BH193" i="1" s="1"/>
  <c r="S209" i="1"/>
  <c r="BH209" i="1" s="1"/>
  <c r="S225" i="1"/>
  <c r="BH225" i="1" s="1"/>
  <c r="S241" i="1"/>
  <c r="BH241" i="1" s="1"/>
  <c r="BH35" i="1"/>
  <c r="BI38" i="1"/>
  <c r="BJ38" i="1" s="1"/>
  <c r="BH52" i="1"/>
  <c r="BI59" i="1"/>
  <c r="BJ59" i="1" s="1"/>
  <c r="BH65" i="1"/>
  <c r="BI77" i="1"/>
  <c r="BJ77" i="1" s="1"/>
  <c r="BI101" i="1"/>
  <c r="BJ101" i="1" s="1"/>
  <c r="BH107" i="1"/>
  <c r="BH118" i="1"/>
  <c r="BH129" i="1"/>
  <c r="BH141" i="1"/>
  <c r="BI163" i="1"/>
  <c r="BJ163" i="1" s="1"/>
  <c r="BH198" i="1"/>
  <c r="BH218" i="1"/>
  <c r="S146" i="1"/>
  <c r="BH146" i="1" s="1"/>
  <c r="S162" i="1"/>
  <c r="BH162" i="1" s="1"/>
  <c r="S178" i="1"/>
  <c r="BH178" i="1" s="1"/>
  <c r="S194" i="1"/>
  <c r="BH194" i="1" s="1"/>
  <c r="S210" i="1"/>
  <c r="BH210" i="1" s="1"/>
  <c r="S226" i="1"/>
  <c r="BH226" i="1" s="1"/>
  <c r="S242" i="1"/>
  <c r="BH242" i="1" s="1"/>
  <c r="BB180" i="1"/>
  <c r="BH32" i="1"/>
  <c r="BI35" i="1"/>
  <c r="BJ35" i="1" s="1"/>
  <c r="BH45" i="1"/>
  <c r="BI52" i="1"/>
  <c r="BJ52" i="1" s="1"/>
  <c r="BI65" i="1"/>
  <c r="BJ65" i="1" s="1"/>
  <c r="BH78" i="1"/>
  <c r="BH84" i="1"/>
  <c r="BH90" i="1"/>
  <c r="BH96" i="1"/>
  <c r="BI107" i="1"/>
  <c r="BJ107" i="1" s="1"/>
  <c r="BH124" i="1"/>
  <c r="BI129" i="1"/>
  <c r="BJ129" i="1" s="1"/>
  <c r="BH135" i="1"/>
  <c r="BH153" i="1"/>
  <c r="BH200" i="1"/>
  <c r="BH219" i="1"/>
  <c r="T51" i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S67" i="1"/>
  <c r="BH67" i="1" s="1"/>
  <c r="S83" i="1"/>
  <c r="BH83" i="1" s="1"/>
  <c r="S99" i="1"/>
  <c r="BH99" i="1" s="1"/>
  <c r="S147" i="1"/>
  <c r="BH147" i="1" s="1"/>
  <c r="T179" i="1"/>
  <c r="U179" i="1" s="1"/>
  <c r="V179" i="1" s="1"/>
  <c r="W179" i="1" s="1"/>
  <c r="X179" i="1" s="1"/>
  <c r="Y179" i="1" s="1"/>
  <c r="Z179" i="1" s="1"/>
  <c r="AA179" i="1" s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N179" i="1" s="1"/>
  <c r="AO179" i="1" s="1"/>
  <c r="AP179" i="1" s="1"/>
  <c r="AQ179" i="1" s="1"/>
  <c r="AR179" i="1" s="1"/>
  <c r="AS179" i="1" s="1"/>
  <c r="AT179" i="1" s="1"/>
  <c r="AU179" i="1" s="1"/>
  <c r="AV179" i="1" s="1"/>
  <c r="AW179" i="1" s="1"/>
  <c r="S195" i="1"/>
  <c r="BH195" i="1" s="1"/>
  <c r="S211" i="1"/>
  <c r="BH211" i="1" s="1"/>
  <c r="S227" i="1"/>
  <c r="S243" i="1"/>
  <c r="BH243" i="1" s="1"/>
  <c r="BB181" i="1"/>
  <c r="BH29" i="1"/>
  <c r="BI32" i="1"/>
  <c r="BJ32" i="1" s="1"/>
  <c r="BI45" i="1"/>
  <c r="BJ45" i="1" s="1"/>
  <c r="BH56" i="1"/>
  <c r="BH66" i="1"/>
  <c r="BH72" i="1"/>
  <c r="BI78" i="1"/>
  <c r="BJ78" i="1" s="1"/>
  <c r="BI84" i="1"/>
  <c r="BJ84" i="1" s="1"/>
  <c r="BI90" i="1"/>
  <c r="BJ90" i="1" s="1"/>
  <c r="BI96" i="1"/>
  <c r="BJ96" i="1" s="1"/>
  <c r="BH102" i="1"/>
  <c r="BH113" i="1"/>
  <c r="BH119" i="1"/>
  <c r="BI124" i="1"/>
  <c r="BJ124" i="1" s="1"/>
  <c r="BI135" i="1"/>
  <c r="BJ135" i="1" s="1"/>
  <c r="BH142" i="1"/>
  <c r="BH171" i="1"/>
  <c r="BH179" i="1"/>
  <c r="S164" i="1"/>
  <c r="BH164" i="1" s="1"/>
  <c r="S180" i="1"/>
  <c r="BH180" i="1" s="1"/>
  <c r="S196" i="1"/>
  <c r="BH196" i="1" s="1"/>
  <c r="S212" i="1"/>
  <c r="BH212" i="1" s="1"/>
  <c r="S228" i="1"/>
  <c r="BH228" i="1" s="1"/>
  <c r="S244" i="1"/>
  <c r="BH244" i="1" s="1"/>
  <c r="BB182" i="1"/>
  <c r="BH26" i="1"/>
  <c r="BI29" i="1"/>
  <c r="BJ29" i="1" s="1"/>
  <c r="BH42" i="1"/>
  <c r="BH49" i="1"/>
  <c r="BI56" i="1"/>
  <c r="BJ56" i="1" s="1"/>
  <c r="BH60" i="1"/>
  <c r="BI66" i="1"/>
  <c r="BJ66" i="1" s="1"/>
  <c r="BI102" i="1"/>
  <c r="BJ102" i="1" s="1"/>
  <c r="BH108" i="1"/>
  <c r="BI119" i="1"/>
  <c r="BJ119" i="1" s="1"/>
  <c r="BH130" i="1"/>
  <c r="BI142" i="1"/>
  <c r="BJ142" i="1" s="1"/>
  <c r="BH148" i="1"/>
  <c r="BH159" i="1"/>
  <c r="S117" i="1"/>
  <c r="BH117" i="1" s="1"/>
  <c r="T149" i="1"/>
  <c r="U149" i="1" s="1"/>
  <c r="V149" i="1" s="1"/>
  <c r="W149" i="1" s="1"/>
  <c r="X149" i="1" s="1"/>
  <c r="Y149" i="1" s="1"/>
  <c r="Z149" i="1" s="1"/>
  <c r="AA149" i="1" s="1"/>
  <c r="AB149" i="1" s="1"/>
  <c r="AC149" i="1" s="1"/>
  <c r="AD149" i="1" s="1"/>
  <c r="AE149" i="1" s="1"/>
  <c r="AF149" i="1" s="1"/>
  <c r="AG149" i="1" s="1"/>
  <c r="AH149" i="1" s="1"/>
  <c r="AI149" i="1" s="1"/>
  <c r="AJ149" i="1" s="1"/>
  <c r="AK149" i="1" s="1"/>
  <c r="AL149" i="1" s="1"/>
  <c r="AM149" i="1" s="1"/>
  <c r="AN149" i="1" s="1"/>
  <c r="AO149" i="1" s="1"/>
  <c r="AP149" i="1" s="1"/>
  <c r="AQ149" i="1" s="1"/>
  <c r="AR149" i="1" s="1"/>
  <c r="AS149" i="1" s="1"/>
  <c r="AT149" i="1" s="1"/>
  <c r="AU149" i="1" s="1"/>
  <c r="AV149" i="1" s="1"/>
  <c r="AW149" i="1" s="1"/>
  <c r="T165" i="1"/>
  <c r="U165" i="1" s="1"/>
  <c r="V165" i="1" s="1"/>
  <c r="W165" i="1" s="1"/>
  <c r="X165" i="1" s="1"/>
  <c r="Y165" i="1" s="1"/>
  <c r="Z165" i="1" s="1"/>
  <c r="AA165" i="1" s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N165" i="1" s="1"/>
  <c r="AO165" i="1" s="1"/>
  <c r="AP165" i="1" s="1"/>
  <c r="AQ165" i="1" s="1"/>
  <c r="AR165" i="1" s="1"/>
  <c r="AS165" i="1" s="1"/>
  <c r="AT165" i="1" s="1"/>
  <c r="AU165" i="1" s="1"/>
  <c r="AV165" i="1" s="1"/>
  <c r="AW165" i="1" s="1"/>
  <c r="T181" i="1"/>
  <c r="U181" i="1" s="1"/>
  <c r="V181" i="1" s="1"/>
  <c r="W181" i="1" s="1"/>
  <c r="X181" i="1" s="1"/>
  <c r="Y181" i="1" s="1"/>
  <c r="Z181" i="1" s="1"/>
  <c r="AA181" i="1" s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N181" i="1" s="1"/>
  <c r="AO181" i="1" s="1"/>
  <c r="AP181" i="1" s="1"/>
  <c r="AQ181" i="1" s="1"/>
  <c r="AR181" i="1" s="1"/>
  <c r="AS181" i="1" s="1"/>
  <c r="AT181" i="1" s="1"/>
  <c r="AU181" i="1" s="1"/>
  <c r="AV181" i="1" s="1"/>
  <c r="AW181" i="1" s="1"/>
  <c r="S197" i="1"/>
  <c r="BH197" i="1" s="1"/>
  <c r="T213" i="1"/>
  <c r="U213" i="1" s="1"/>
  <c r="V213" i="1" s="1"/>
  <c r="W213" i="1" s="1"/>
  <c r="X213" i="1" s="1"/>
  <c r="Y213" i="1" s="1"/>
  <c r="Z213" i="1" s="1"/>
  <c r="AA213" i="1" s="1"/>
  <c r="AB213" i="1" s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M213" i="1" s="1"/>
  <c r="AN213" i="1" s="1"/>
  <c r="AO213" i="1" s="1"/>
  <c r="AP213" i="1" s="1"/>
  <c r="AQ213" i="1" s="1"/>
  <c r="AR213" i="1" s="1"/>
  <c r="AS213" i="1" s="1"/>
  <c r="AT213" i="1" s="1"/>
  <c r="AU213" i="1" s="1"/>
  <c r="AV213" i="1" s="1"/>
  <c r="AW213" i="1" s="1"/>
  <c r="S229" i="1"/>
  <c r="BH229" i="1" s="1"/>
  <c r="BB183" i="1"/>
  <c r="BI26" i="1"/>
  <c r="BJ26" i="1" s="1"/>
  <c r="BH39" i="1"/>
  <c r="BI42" i="1"/>
  <c r="BJ42" i="1" s="1"/>
  <c r="BI49" i="1"/>
  <c r="BJ49" i="1" s="1"/>
  <c r="BH73" i="1"/>
  <c r="BH79" i="1"/>
  <c r="BH85" i="1"/>
  <c r="BH91" i="1"/>
  <c r="BH97" i="1"/>
  <c r="BH103" i="1"/>
  <c r="BI108" i="1"/>
  <c r="BJ108" i="1" s="1"/>
  <c r="BH114" i="1"/>
  <c r="BH125" i="1"/>
  <c r="BI130" i="1"/>
  <c r="BJ130" i="1" s="1"/>
  <c r="BH143" i="1"/>
  <c r="BI148" i="1"/>
  <c r="BJ148" i="1" s="1"/>
  <c r="BI159" i="1"/>
  <c r="BJ159" i="1" s="1"/>
  <c r="BH172" i="1"/>
  <c r="T150" i="1"/>
  <c r="U150" i="1" s="1"/>
  <c r="V150" i="1" s="1"/>
  <c r="W150" i="1" s="1"/>
  <c r="X150" i="1" s="1"/>
  <c r="Y150" i="1" s="1"/>
  <c r="Z150" i="1" s="1"/>
  <c r="AA150" i="1" s="1"/>
  <c r="AB150" i="1" s="1"/>
  <c r="AC150" i="1" s="1"/>
  <c r="AD150" i="1" s="1"/>
  <c r="AE150" i="1" s="1"/>
  <c r="AF150" i="1" s="1"/>
  <c r="AG150" i="1" s="1"/>
  <c r="AH150" i="1" s="1"/>
  <c r="AI150" i="1" s="1"/>
  <c r="AJ150" i="1" s="1"/>
  <c r="AK150" i="1" s="1"/>
  <c r="AL150" i="1" s="1"/>
  <c r="AM150" i="1" s="1"/>
  <c r="AN150" i="1" s="1"/>
  <c r="AO150" i="1" s="1"/>
  <c r="AP150" i="1" s="1"/>
  <c r="AQ150" i="1" s="1"/>
  <c r="AR150" i="1" s="1"/>
  <c r="AS150" i="1" s="1"/>
  <c r="AT150" i="1" s="1"/>
  <c r="AU150" i="1" s="1"/>
  <c r="AV150" i="1" s="1"/>
  <c r="AW150" i="1" s="1"/>
  <c r="S166" i="1"/>
  <c r="BH166" i="1" s="1"/>
  <c r="T182" i="1"/>
  <c r="U182" i="1" s="1"/>
  <c r="V182" i="1" s="1"/>
  <c r="W182" i="1" s="1"/>
  <c r="X182" i="1" s="1"/>
  <c r="Y182" i="1" s="1"/>
  <c r="Z182" i="1" s="1"/>
  <c r="AA182" i="1" s="1"/>
  <c r="AB182" i="1" s="1"/>
  <c r="AC182" i="1" s="1"/>
  <c r="AD182" i="1" s="1"/>
  <c r="AE182" i="1" s="1"/>
  <c r="AF182" i="1" s="1"/>
  <c r="AG182" i="1" s="1"/>
  <c r="AH182" i="1" s="1"/>
  <c r="AI182" i="1" s="1"/>
  <c r="AJ182" i="1" s="1"/>
  <c r="AK182" i="1" s="1"/>
  <c r="AL182" i="1" s="1"/>
  <c r="AM182" i="1" s="1"/>
  <c r="AN182" i="1" s="1"/>
  <c r="AO182" i="1" s="1"/>
  <c r="AP182" i="1" s="1"/>
  <c r="AQ182" i="1" s="1"/>
  <c r="AR182" i="1" s="1"/>
  <c r="AS182" i="1" s="1"/>
  <c r="AT182" i="1" s="1"/>
  <c r="AU182" i="1" s="1"/>
  <c r="AV182" i="1" s="1"/>
  <c r="AW182" i="1" s="1"/>
  <c r="T198" i="1"/>
  <c r="U198" i="1" s="1"/>
  <c r="V198" i="1" s="1"/>
  <c r="W198" i="1" s="1"/>
  <c r="X198" i="1" s="1"/>
  <c r="Y198" i="1" s="1"/>
  <c r="Z198" i="1" s="1"/>
  <c r="AA198" i="1" s="1"/>
  <c r="AB198" i="1" s="1"/>
  <c r="AC198" i="1" s="1"/>
  <c r="AD198" i="1" s="1"/>
  <c r="AE198" i="1" s="1"/>
  <c r="AF198" i="1" s="1"/>
  <c r="AG198" i="1" s="1"/>
  <c r="AH198" i="1" s="1"/>
  <c r="AI198" i="1" s="1"/>
  <c r="AJ198" i="1" s="1"/>
  <c r="AK198" i="1" s="1"/>
  <c r="AL198" i="1" s="1"/>
  <c r="AM198" i="1" s="1"/>
  <c r="AN198" i="1" s="1"/>
  <c r="AO198" i="1" s="1"/>
  <c r="AP198" i="1" s="1"/>
  <c r="AQ198" i="1" s="1"/>
  <c r="AR198" i="1" s="1"/>
  <c r="AS198" i="1" s="1"/>
  <c r="AT198" i="1" s="1"/>
  <c r="AU198" i="1" s="1"/>
  <c r="AV198" i="1" s="1"/>
  <c r="AW198" i="1" s="1"/>
  <c r="S214" i="1"/>
  <c r="BH214" i="1" s="1"/>
  <c r="S230" i="1"/>
  <c r="BH230" i="1" s="1"/>
  <c r="BB184" i="1"/>
  <c r="BH36" i="1"/>
  <c r="BI39" i="1"/>
  <c r="BJ39" i="1" s="1"/>
  <c r="BH53" i="1"/>
  <c r="BH61" i="1"/>
  <c r="BI73" i="1"/>
  <c r="BJ73" i="1" s="1"/>
  <c r="BI79" i="1"/>
  <c r="BJ79" i="1" s="1"/>
  <c r="BI85" i="1"/>
  <c r="BJ85" i="1" s="1"/>
  <c r="BI91" i="1"/>
  <c r="BJ91" i="1" s="1"/>
  <c r="BI97" i="1"/>
  <c r="BJ97" i="1" s="1"/>
  <c r="BI103" i="1"/>
  <c r="BJ103" i="1" s="1"/>
  <c r="BH109" i="1"/>
  <c r="BI114" i="1"/>
  <c r="BJ114" i="1" s="1"/>
  <c r="BH120" i="1"/>
  <c r="BI125" i="1"/>
  <c r="BJ125" i="1" s="1"/>
  <c r="BH137" i="1"/>
  <c r="BH154" i="1"/>
  <c r="BI172" i="1"/>
  <c r="BJ172" i="1" s="1"/>
  <c r="BH190" i="1"/>
  <c r="T118" i="1"/>
  <c r="U118" i="1" s="1"/>
  <c r="V118" i="1" s="1"/>
  <c r="W118" i="1" s="1"/>
  <c r="X118" i="1" s="1"/>
  <c r="Y118" i="1" s="1"/>
  <c r="Z118" i="1" s="1"/>
  <c r="AA118" i="1" s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N118" i="1" s="1"/>
  <c r="AO118" i="1" s="1"/>
  <c r="AP118" i="1" s="1"/>
  <c r="AQ118" i="1" s="1"/>
  <c r="AR118" i="1" s="1"/>
  <c r="AS118" i="1" s="1"/>
  <c r="AT118" i="1" s="1"/>
  <c r="AU118" i="1" s="1"/>
  <c r="AV118" i="1" s="1"/>
  <c r="AW118" i="1" s="1"/>
  <c r="S71" i="1"/>
  <c r="BH71" i="1" s="1"/>
  <c r="S87" i="1"/>
  <c r="S151" i="1"/>
  <c r="BH151" i="1" s="1"/>
  <c r="T167" i="1"/>
  <c r="U167" i="1" s="1"/>
  <c r="V167" i="1" s="1"/>
  <c r="W167" i="1" s="1"/>
  <c r="X167" i="1" s="1"/>
  <c r="Y167" i="1" s="1"/>
  <c r="Z167" i="1" s="1"/>
  <c r="AA167" i="1" s="1"/>
  <c r="AB167" i="1" s="1"/>
  <c r="AC167" i="1" s="1"/>
  <c r="AD167" i="1" s="1"/>
  <c r="AE167" i="1" s="1"/>
  <c r="AF167" i="1" s="1"/>
  <c r="AG167" i="1" s="1"/>
  <c r="AH167" i="1" s="1"/>
  <c r="AI167" i="1" s="1"/>
  <c r="AJ167" i="1" s="1"/>
  <c r="AK167" i="1" s="1"/>
  <c r="AL167" i="1" s="1"/>
  <c r="AM167" i="1" s="1"/>
  <c r="AN167" i="1" s="1"/>
  <c r="AO167" i="1" s="1"/>
  <c r="AP167" i="1" s="1"/>
  <c r="AQ167" i="1" s="1"/>
  <c r="AR167" i="1" s="1"/>
  <c r="AS167" i="1" s="1"/>
  <c r="AT167" i="1" s="1"/>
  <c r="AU167" i="1" s="1"/>
  <c r="AV167" i="1" s="1"/>
  <c r="AW167" i="1" s="1"/>
  <c r="S183" i="1"/>
  <c r="BH183" i="1" s="1"/>
  <c r="S199" i="1"/>
  <c r="BH199" i="1" s="1"/>
  <c r="S215" i="1"/>
  <c r="BH215" i="1" s="1"/>
  <c r="S231" i="1"/>
  <c r="BH231" i="1" s="1"/>
  <c r="BB185" i="1"/>
  <c r="BH33" i="1"/>
  <c r="BI36" i="1"/>
  <c r="BJ36" i="1" s="1"/>
  <c r="BH46" i="1"/>
  <c r="BI53" i="1"/>
  <c r="BJ53" i="1" s="1"/>
  <c r="BH57" i="1"/>
  <c r="BI61" i="1"/>
  <c r="BJ61" i="1" s="1"/>
  <c r="BH98" i="1"/>
  <c r="BI109" i="1"/>
  <c r="BJ109" i="1" s="1"/>
  <c r="BI120" i="1"/>
  <c r="BJ120" i="1" s="1"/>
  <c r="BH131" i="1"/>
  <c r="BI137" i="1"/>
  <c r="BJ137" i="1" s="1"/>
  <c r="BH144" i="1"/>
  <c r="BH149" i="1"/>
  <c r="BH155" i="1"/>
  <c r="BH165" i="1"/>
  <c r="BH173" i="1"/>
  <c r="BH234" i="1"/>
  <c r="T72" i="1"/>
  <c r="U72" i="1" s="1"/>
  <c r="V72" i="1" s="1"/>
  <c r="W72" i="1" s="1"/>
  <c r="X72" i="1" s="1"/>
  <c r="Y72" i="1" s="1"/>
  <c r="Z72" i="1" s="1"/>
  <c r="AA72" i="1" s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AR72" i="1" s="1"/>
  <c r="AS72" i="1" s="1"/>
  <c r="AT72" i="1" s="1"/>
  <c r="AU72" i="1" s="1"/>
  <c r="AV72" i="1" s="1"/>
  <c r="AW72" i="1" s="1"/>
  <c r="T88" i="1"/>
  <c r="U88" i="1" s="1"/>
  <c r="V88" i="1" s="1"/>
  <c r="W88" i="1" s="1"/>
  <c r="X88" i="1" s="1"/>
  <c r="Y88" i="1" s="1"/>
  <c r="Z88" i="1" s="1"/>
  <c r="AA88" i="1" s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N88" i="1" s="1"/>
  <c r="AO88" i="1" s="1"/>
  <c r="AP88" i="1" s="1"/>
  <c r="AQ88" i="1" s="1"/>
  <c r="AR88" i="1" s="1"/>
  <c r="AS88" i="1" s="1"/>
  <c r="AT88" i="1" s="1"/>
  <c r="AU88" i="1" s="1"/>
  <c r="AV88" i="1" s="1"/>
  <c r="AW88" i="1" s="1"/>
  <c r="S104" i="1"/>
  <c r="BH104" i="1" s="1"/>
  <c r="S136" i="1"/>
  <c r="BH136" i="1" s="1"/>
  <c r="S168" i="1"/>
  <c r="BH168" i="1" s="1"/>
  <c r="S184" i="1"/>
  <c r="BH184" i="1" s="1"/>
  <c r="T200" i="1"/>
  <c r="U200" i="1" s="1"/>
  <c r="V200" i="1" s="1"/>
  <c r="W200" i="1" s="1"/>
  <c r="X200" i="1" s="1"/>
  <c r="Y200" i="1" s="1"/>
  <c r="Z200" i="1" s="1"/>
  <c r="AA200" i="1" s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N200" i="1" s="1"/>
  <c r="AO200" i="1" s="1"/>
  <c r="AP200" i="1" s="1"/>
  <c r="AQ200" i="1" s="1"/>
  <c r="AR200" i="1" s="1"/>
  <c r="AS200" i="1" s="1"/>
  <c r="AT200" i="1" s="1"/>
  <c r="AU200" i="1" s="1"/>
  <c r="AV200" i="1" s="1"/>
  <c r="AW200" i="1" s="1"/>
  <c r="S216" i="1"/>
  <c r="BH216" i="1" s="1"/>
  <c r="S232" i="1"/>
  <c r="BH232" i="1" s="1"/>
  <c r="BB186" i="1"/>
  <c r="BH30" i="1"/>
  <c r="BI33" i="1"/>
  <c r="BJ33" i="1" s="1"/>
  <c r="BI46" i="1"/>
  <c r="BJ46" i="1" s="1"/>
  <c r="BI57" i="1"/>
  <c r="BJ57" i="1" s="1"/>
  <c r="BH62" i="1"/>
  <c r="BH68" i="1"/>
  <c r="BH74" i="1"/>
  <c r="BH80" i="1"/>
  <c r="BH86" i="1"/>
  <c r="BH92" i="1"/>
  <c r="BI98" i="1"/>
  <c r="BJ98" i="1" s="1"/>
  <c r="BH115" i="1"/>
  <c r="BH126" i="1"/>
  <c r="BI131" i="1"/>
  <c r="BJ131" i="1" s="1"/>
  <c r="BI144" i="1"/>
  <c r="BJ144" i="1" s="1"/>
  <c r="BI155" i="1"/>
  <c r="BJ155" i="1" s="1"/>
  <c r="BH160" i="1"/>
  <c r="BH181" i="1"/>
  <c r="BH238" i="1"/>
  <c r="T60" i="1"/>
  <c r="U60" i="1" s="1"/>
  <c r="V60" i="1" s="1"/>
  <c r="W60" i="1" s="1"/>
  <c r="X60" i="1" s="1"/>
  <c r="Y60" i="1" s="1"/>
  <c r="Z60" i="1" s="1"/>
  <c r="AA60" i="1" s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N60" i="1" s="1"/>
  <c r="AO60" i="1" s="1"/>
  <c r="AP60" i="1" s="1"/>
  <c r="AQ60" i="1" s="1"/>
  <c r="AR60" i="1" s="1"/>
  <c r="AS60" i="1" s="1"/>
  <c r="AT60" i="1" s="1"/>
  <c r="AU60" i="1" s="1"/>
  <c r="AV60" i="1" s="1"/>
  <c r="AW60" i="1" s="1"/>
  <c r="S188" i="1"/>
  <c r="BH188" i="1" s="1"/>
  <c r="T153" i="1"/>
  <c r="U153" i="1" s="1"/>
  <c r="V153" i="1" s="1"/>
  <c r="W153" i="1" s="1"/>
  <c r="X153" i="1" s="1"/>
  <c r="Y153" i="1" s="1"/>
  <c r="Z153" i="1" s="1"/>
  <c r="AA153" i="1" s="1"/>
  <c r="AB153" i="1" s="1"/>
  <c r="AC153" i="1" s="1"/>
  <c r="AD153" i="1" s="1"/>
  <c r="AE153" i="1" s="1"/>
  <c r="AF153" i="1" s="1"/>
  <c r="AG153" i="1" s="1"/>
  <c r="AH153" i="1" s="1"/>
  <c r="AI153" i="1" s="1"/>
  <c r="AJ153" i="1" s="1"/>
  <c r="AK153" i="1" s="1"/>
  <c r="AL153" i="1" s="1"/>
  <c r="AM153" i="1" s="1"/>
  <c r="AN153" i="1" s="1"/>
  <c r="AO153" i="1" s="1"/>
  <c r="AP153" i="1" s="1"/>
  <c r="AQ153" i="1" s="1"/>
  <c r="AR153" i="1" s="1"/>
  <c r="AS153" i="1" s="1"/>
  <c r="AT153" i="1" s="1"/>
  <c r="AU153" i="1" s="1"/>
  <c r="AV153" i="1" s="1"/>
  <c r="AW153" i="1" s="1"/>
  <c r="T169" i="1"/>
  <c r="U169" i="1" s="1"/>
  <c r="V169" i="1" s="1"/>
  <c r="W169" i="1" s="1"/>
  <c r="X169" i="1" s="1"/>
  <c r="Y169" i="1" s="1"/>
  <c r="Z169" i="1" s="1"/>
  <c r="AA169" i="1" s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N169" i="1" s="1"/>
  <c r="AO169" i="1" s="1"/>
  <c r="AP169" i="1" s="1"/>
  <c r="AQ169" i="1" s="1"/>
  <c r="AR169" i="1" s="1"/>
  <c r="AS169" i="1" s="1"/>
  <c r="AT169" i="1" s="1"/>
  <c r="AU169" i="1" s="1"/>
  <c r="AV169" i="1" s="1"/>
  <c r="AW169" i="1" s="1"/>
  <c r="S185" i="1"/>
  <c r="BH185" i="1" s="1"/>
  <c r="S201" i="1"/>
  <c r="BH201" i="1" s="1"/>
  <c r="S217" i="1"/>
  <c r="BH217" i="1" s="1"/>
  <c r="S233" i="1"/>
  <c r="BH233" i="1" s="1"/>
  <c r="BB187" i="1"/>
  <c r="BH27" i="1"/>
  <c r="BI30" i="1"/>
  <c r="BJ30" i="1" s="1"/>
  <c r="BH43" i="1"/>
  <c r="BH50" i="1"/>
  <c r="BI62" i="1"/>
  <c r="BJ62" i="1" s="1"/>
  <c r="BI68" i="1"/>
  <c r="BJ68" i="1" s="1"/>
  <c r="BI74" i="1"/>
  <c r="BJ74" i="1" s="1"/>
  <c r="BI80" i="1"/>
  <c r="BJ80" i="1" s="1"/>
  <c r="BI86" i="1"/>
  <c r="BJ86" i="1" s="1"/>
  <c r="BH110" i="1"/>
  <c r="BI115" i="1"/>
  <c r="BJ115" i="1" s="1"/>
  <c r="BH121" i="1"/>
  <c r="BI126" i="1"/>
  <c r="BJ126" i="1" s="1"/>
  <c r="BH132" i="1"/>
  <c r="BH138" i="1"/>
  <c r="T76" i="1"/>
  <c r="U76" i="1" s="1"/>
  <c r="V76" i="1" s="1"/>
  <c r="W76" i="1" s="1"/>
  <c r="X76" i="1" s="1"/>
  <c r="Y76" i="1" s="1"/>
  <c r="Z76" i="1" s="1"/>
  <c r="AA76" i="1" s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AR76" i="1" s="1"/>
  <c r="AS76" i="1" s="1"/>
  <c r="AT76" i="1" s="1"/>
  <c r="AU76" i="1" s="1"/>
  <c r="AV76" i="1" s="1"/>
  <c r="AW76" i="1" s="1"/>
  <c r="S220" i="1"/>
  <c r="BH220" i="1" s="1"/>
  <c r="T141" i="1"/>
  <c r="U141" i="1" s="1"/>
  <c r="V141" i="1" s="1"/>
  <c r="W141" i="1" s="1"/>
  <c r="X141" i="1" s="1"/>
  <c r="Y141" i="1" s="1"/>
  <c r="Z141" i="1" s="1"/>
  <c r="AA141" i="1" s="1"/>
  <c r="AB141" i="1" s="1"/>
  <c r="AC141" i="1" s="1"/>
  <c r="AD141" i="1" s="1"/>
  <c r="AE141" i="1" s="1"/>
  <c r="AF141" i="1" s="1"/>
  <c r="AG141" i="1" s="1"/>
  <c r="AH141" i="1" s="1"/>
  <c r="AI141" i="1" s="1"/>
  <c r="AJ141" i="1" s="1"/>
  <c r="AK141" i="1" s="1"/>
  <c r="AL141" i="1" s="1"/>
  <c r="AM141" i="1" s="1"/>
  <c r="AN141" i="1" s="1"/>
  <c r="AO141" i="1" s="1"/>
  <c r="AP141" i="1" s="1"/>
  <c r="AQ141" i="1" s="1"/>
  <c r="AR141" i="1" s="1"/>
  <c r="AS141" i="1" s="1"/>
  <c r="AT141" i="1" s="1"/>
  <c r="AU141" i="1" s="1"/>
  <c r="AV141" i="1" s="1"/>
  <c r="AW141" i="1" s="1"/>
  <c r="S122" i="1"/>
  <c r="BH122" i="1" s="1"/>
  <c r="T138" i="1"/>
  <c r="U138" i="1" s="1"/>
  <c r="V138" i="1" s="1"/>
  <c r="W138" i="1" s="1"/>
  <c r="X138" i="1" s="1"/>
  <c r="Y138" i="1" s="1"/>
  <c r="Z138" i="1" s="1"/>
  <c r="AA138" i="1" s="1"/>
  <c r="AB138" i="1" s="1"/>
  <c r="AC138" i="1" s="1"/>
  <c r="AD138" i="1" s="1"/>
  <c r="AE138" i="1" s="1"/>
  <c r="AF138" i="1" s="1"/>
  <c r="AG138" i="1" s="1"/>
  <c r="AH138" i="1" s="1"/>
  <c r="AI138" i="1" s="1"/>
  <c r="AJ138" i="1" s="1"/>
  <c r="AK138" i="1" s="1"/>
  <c r="AL138" i="1" s="1"/>
  <c r="AM138" i="1" s="1"/>
  <c r="AN138" i="1" s="1"/>
  <c r="AO138" i="1" s="1"/>
  <c r="AP138" i="1" s="1"/>
  <c r="AQ138" i="1" s="1"/>
  <c r="AR138" i="1" s="1"/>
  <c r="AS138" i="1" s="1"/>
  <c r="AT138" i="1" s="1"/>
  <c r="AU138" i="1" s="1"/>
  <c r="AV138" i="1" s="1"/>
  <c r="AW138" i="1" s="1"/>
  <c r="T154" i="1"/>
  <c r="U154" i="1" s="1"/>
  <c r="V154" i="1" s="1"/>
  <c r="W154" i="1" s="1"/>
  <c r="X154" i="1" s="1"/>
  <c r="Y154" i="1" s="1"/>
  <c r="Z154" i="1" s="1"/>
  <c r="AA154" i="1" s="1"/>
  <c r="AB154" i="1" s="1"/>
  <c r="AC154" i="1" s="1"/>
  <c r="AD154" i="1" s="1"/>
  <c r="AE154" i="1" s="1"/>
  <c r="AF154" i="1" s="1"/>
  <c r="AG154" i="1" s="1"/>
  <c r="AH154" i="1" s="1"/>
  <c r="AI154" i="1" s="1"/>
  <c r="AJ154" i="1" s="1"/>
  <c r="AK154" i="1" s="1"/>
  <c r="AL154" i="1" s="1"/>
  <c r="AM154" i="1" s="1"/>
  <c r="AN154" i="1" s="1"/>
  <c r="AO154" i="1" s="1"/>
  <c r="AP154" i="1" s="1"/>
  <c r="AQ154" i="1" s="1"/>
  <c r="AR154" i="1" s="1"/>
  <c r="AS154" i="1" s="1"/>
  <c r="AT154" i="1" s="1"/>
  <c r="AU154" i="1" s="1"/>
  <c r="AV154" i="1" s="1"/>
  <c r="AW154" i="1" s="1"/>
  <c r="S170" i="1"/>
  <c r="BH170" i="1" s="1"/>
  <c r="S186" i="1"/>
  <c r="BH186" i="1" s="1"/>
  <c r="S202" i="1"/>
  <c r="T218" i="1"/>
  <c r="U218" i="1" s="1"/>
  <c r="V218" i="1" s="1"/>
  <c r="W218" i="1" s="1"/>
  <c r="X218" i="1" s="1"/>
  <c r="Y218" i="1" s="1"/>
  <c r="Z218" i="1" s="1"/>
  <c r="AA218" i="1" s="1"/>
  <c r="AB218" i="1" s="1"/>
  <c r="AC218" i="1" s="1"/>
  <c r="AD218" i="1" s="1"/>
  <c r="AE218" i="1" s="1"/>
  <c r="AF218" i="1" s="1"/>
  <c r="AG218" i="1" s="1"/>
  <c r="AH218" i="1" s="1"/>
  <c r="AI218" i="1" s="1"/>
  <c r="AJ218" i="1" s="1"/>
  <c r="AK218" i="1" s="1"/>
  <c r="AL218" i="1" s="1"/>
  <c r="AM218" i="1" s="1"/>
  <c r="AN218" i="1" s="1"/>
  <c r="AO218" i="1" s="1"/>
  <c r="AP218" i="1" s="1"/>
  <c r="AQ218" i="1" s="1"/>
  <c r="AR218" i="1" s="1"/>
  <c r="AS218" i="1" s="1"/>
  <c r="AT218" i="1" s="1"/>
  <c r="AU218" i="1" s="1"/>
  <c r="AV218" i="1" s="1"/>
  <c r="AW218" i="1" s="1"/>
  <c r="T234" i="1"/>
  <c r="U234" i="1" s="1"/>
  <c r="V234" i="1" s="1"/>
  <c r="W234" i="1" s="1"/>
  <c r="X234" i="1" s="1"/>
  <c r="Y234" i="1" s="1"/>
  <c r="Z234" i="1" s="1"/>
  <c r="AA234" i="1" s="1"/>
  <c r="AB234" i="1" s="1"/>
  <c r="AC234" i="1" s="1"/>
  <c r="AD234" i="1" s="1"/>
  <c r="AE234" i="1" s="1"/>
  <c r="AF234" i="1" s="1"/>
  <c r="AG234" i="1" s="1"/>
  <c r="AH234" i="1" s="1"/>
  <c r="AI234" i="1" s="1"/>
  <c r="AJ234" i="1" s="1"/>
  <c r="AK234" i="1" s="1"/>
  <c r="AL234" i="1" s="1"/>
  <c r="AM234" i="1" s="1"/>
  <c r="AN234" i="1" s="1"/>
  <c r="AO234" i="1" s="1"/>
  <c r="AP234" i="1" s="1"/>
  <c r="AQ234" i="1" s="1"/>
  <c r="AR234" i="1" s="1"/>
  <c r="AS234" i="1" s="1"/>
  <c r="AT234" i="1" s="1"/>
  <c r="AU234" i="1" s="1"/>
  <c r="AV234" i="1" s="1"/>
  <c r="AW234" i="1" s="1"/>
  <c r="BB188" i="1"/>
  <c r="BI27" i="1"/>
  <c r="BJ27" i="1" s="1"/>
  <c r="BH40" i="1"/>
  <c r="BI43" i="1"/>
  <c r="BJ43" i="1" s="1"/>
  <c r="BI50" i="1"/>
  <c r="BJ50" i="1" s="1"/>
  <c r="BH54" i="1"/>
  <c r="BH93" i="1"/>
  <c r="BH105" i="1"/>
  <c r="BI110" i="1"/>
  <c r="BJ110" i="1" s="1"/>
  <c r="BI121" i="1"/>
  <c r="BJ121" i="1" s="1"/>
  <c r="BI132" i="1"/>
  <c r="BJ132" i="1" s="1"/>
  <c r="BH150" i="1"/>
  <c r="BH182" i="1"/>
  <c r="T92" i="1"/>
  <c r="U92" i="1" s="1"/>
  <c r="V92" i="1" s="1"/>
  <c r="W92" i="1" s="1"/>
  <c r="X92" i="1" s="1"/>
  <c r="Y92" i="1" s="1"/>
  <c r="Z92" i="1" s="1"/>
  <c r="AA92" i="1" s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N92" i="1" s="1"/>
  <c r="AO92" i="1" s="1"/>
  <c r="AP92" i="1" s="1"/>
  <c r="AQ92" i="1" s="1"/>
  <c r="AR92" i="1" s="1"/>
  <c r="AS92" i="1" s="1"/>
  <c r="AT92" i="1" s="1"/>
  <c r="AU92" i="1" s="1"/>
  <c r="AV92" i="1" s="1"/>
  <c r="AW92" i="1" s="1"/>
  <c r="S204" i="1"/>
  <c r="BH204" i="1" s="1"/>
  <c r="T123" i="1"/>
  <c r="U123" i="1" s="1"/>
  <c r="V123" i="1" s="1"/>
  <c r="W123" i="1" s="1"/>
  <c r="X123" i="1" s="1"/>
  <c r="Y123" i="1" s="1"/>
  <c r="Z123" i="1" s="1"/>
  <c r="AA123" i="1" s="1"/>
  <c r="AB123" i="1" s="1"/>
  <c r="AC123" i="1" s="1"/>
  <c r="AD123" i="1" s="1"/>
  <c r="AE123" i="1" s="1"/>
  <c r="AF123" i="1" s="1"/>
  <c r="AG123" i="1" s="1"/>
  <c r="AH123" i="1" s="1"/>
  <c r="AI123" i="1" s="1"/>
  <c r="AJ123" i="1" s="1"/>
  <c r="AK123" i="1" s="1"/>
  <c r="AL123" i="1" s="1"/>
  <c r="AM123" i="1" s="1"/>
  <c r="AN123" i="1" s="1"/>
  <c r="AO123" i="1" s="1"/>
  <c r="AP123" i="1" s="1"/>
  <c r="AQ123" i="1" s="1"/>
  <c r="AR123" i="1" s="1"/>
  <c r="AS123" i="1" s="1"/>
  <c r="AT123" i="1" s="1"/>
  <c r="AU123" i="1" s="1"/>
  <c r="AV123" i="1" s="1"/>
  <c r="AW123" i="1" s="1"/>
  <c r="T171" i="1"/>
  <c r="U171" i="1" s="1"/>
  <c r="V171" i="1" s="1"/>
  <c r="W171" i="1" s="1"/>
  <c r="X171" i="1" s="1"/>
  <c r="Y171" i="1" s="1"/>
  <c r="Z171" i="1" s="1"/>
  <c r="AA171" i="1" s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N171" i="1" s="1"/>
  <c r="AO171" i="1" s="1"/>
  <c r="AP171" i="1" s="1"/>
  <c r="AQ171" i="1" s="1"/>
  <c r="AR171" i="1" s="1"/>
  <c r="AS171" i="1" s="1"/>
  <c r="AT171" i="1" s="1"/>
  <c r="AU171" i="1" s="1"/>
  <c r="AV171" i="1" s="1"/>
  <c r="AW171" i="1" s="1"/>
  <c r="S187" i="1"/>
  <c r="BH187" i="1" s="1"/>
  <c r="S203" i="1"/>
  <c r="BH203" i="1" s="1"/>
  <c r="T219" i="1"/>
  <c r="U219" i="1" s="1"/>
  <c r="V219" i="1" s="1"/>
  <c r="W219" i="1" s="1"/>
  <c r="X219" i="1" s="1"/>
  <c r="Y219" i="1" s="1"/>
  <c r="Z219" i="1" s="1"/>
  <c r="AA219" i="1" s="1"/>
  <c r="AB219" i="1" s="1"/>
  <c r="AC219" i="1" s="1"/>
  <c r="AD219" i="1" s="1"/>
  <c r="AE219" i="1" s="1"/>
  <c r="AF219" i="1" s="1"/>
  <c r="AG219" i="1" s="1"/>
  <c r="AH219" i="1" s="1"/>
  <c r="AI219" i="1" s="1"/>
  <c r="AJ219" i="1" s="1"/>
  <c r="AK219" i="1" s="1"/>
  <c r="AL219" i="1" s="1"/>
  <c r="AM219" i="1" s="1"/>
  <c r="AN219" i="1" s="1"/>
  <c r="AO219" i="1" s="1"/>
  <c r="AP219" i="1" s="1"/>
  <c r="AQ219" i="1" s="1"/>
  <c r="AR219" i="1" s="1"/>
  <c r="AS219" i="1" s="1"/>
  <c r="AT219" i="1" s="1"/>
  <c r="AU219" i="1" s="1"/>
  <c r="AV219" i="1" s="1"/>
  <c r="AW219" i="1" s="1"/>
  <c r="S235" i="1"/>
  <c r="BH235" i="1" s="1"/>
  <c r="BH11" i="1"/>
  <c r="BH37" i="1"/>
  <c r="BI40" i="1"/>
  <c r="BJ40" i="1" s="1"/>
  <c r="BI54" i="1"/>
  <c r="BJ54" i="1" s="1"/>
  <c r="BH58" i="1"/>
  <c r="BH63" i="1"/>
  <c r="BH69" i="1"/>
  <c r="BH75" i="1"/>
  <c r="BH81" i="1"/>
  <c r="BI93" i="1"/>
  <c r="BJ93" i="1" s="1"/>
  <c r="BI105" i="1"/>
  <c r="BJ105" i="1" s="1"/>
  <c r="BH116" i="1"/>
  <c r="BH139" i="1"/>
  <c r="BH156" i="1"/>
  <c r="BH161" i="1"/>
  <c r="BH167" i="1"/>
  <c r="L11" i="7"/>
  <c r="L12" i="7" s="1"/>
  <c r="L13" i="7" s="1"/>
  <c r="K27" i="7"/>
  <c r="K28" i="7" s="1"/>
  <c r="K29" i="7" s="1"/>
  <c r="K30" i="7" s="1"/>
  <c r="K31" i="7" s="1"/>
  <c r="K32" i="7" s="1"/>
  <c r="K33" i="7" s="1"/>
  <c r="K26" i="7"/>
  <c r="E37" i="5"/>
  <c r="K48" i="5"/>
  <c r="E33" i="5"/>
  <c r="E55" i="5"/>
  <c r="I44" i="5"/>
  <c r="E24" i="5"/>
  <c r="G36" i="5"/>
  <c r="K37" i="5"/>
  <c r="H36" i="5"/>
  <c r="E49" i="5"/>
  <c r="K39" i="5"/>
  <c r="K52" i="5"/>
  <c r="E39" i="5"/>
  <c r="G53" i="5"/>
  <c r="H53" i="5"/>
  <c r="E45" i="5"/>
  <c r="G37" i="5"/>
  <c r="H45" i="5"/>
  <c r="I53" i="5"/>
  <c r="K40" i="5"/>
  <c r="H37" i="5"/>
  <c r="I45" i="5"/>
  <c r="E54" i="5"/>
  <c r="K43" i="5"/>
  <c r="H46" i="5"/>
  <c r="K54" i="5"/>
  <c r="I39" i="5"/>
  <c r="I55" i="5"/>
  <c r="K55" i="5"/>
  <c r="E35" i="5"/>
  <c r="K57" i="5"/>
  <c r="E57" i="5"/>
  <c r="H35" i="5"/>
  <c r="I43" i="5"/>
  <c r="H51" i="5"/>
  <c r="I57" i="5"/>
  <c r="G45" i="5"/>
  <c r="K23" i="5"/>
  <c r="E53" i="5"/>
  <c r="G23" i="5"/>
  <c r="I23" i="5"/>
  <c r="I38" i="5"/>
  <c r="H44" i="5"/>
  <c r="G51" i="5"/>
  <c r="K32" i="5"/>
  <c r="E20" i="5"/>
  <c r="I24" i="5"/>
  <c r="G39" i="5"/>
  <c r="H52" i="5"/>
  <c r="K51" i="5"/>
  <c r="K36" i="5"/>
  <c r="G20" i="5"/>
  <c r="I25" i="5"/>
  <c r="I20" i="5"/>
  <c r="K18" i="5"/>
  <c r="K38" i="5"/>
  <c r="E21" i="5"/>
  <c r="E41" i="5"/>
  <c r="G21" i="5"/>
  <c r="H28" i="5"/>
  <c r="G41" i="5"/>
  <c r="K41" i="5"/>
  <c r="I21" i="5"/>
  <c r="I28" i="5"/>
  <c r="K21" i="5"/>
  <c r="K44" i="5"/>
  <c r="G55" i="5"/>
  <c r="E38" i="5"/>
  <c r="K28" i="5"/>
  <c r="K46" i="5"/>
  <c r="E26" i="5"/>
  <c r="G28" i="5"/>
  <c r="E42" i="5"/>
  <c r="G44" i="5"/>
  <c r="I46" i="5"/>
  <c r="G26" i="5"/>
  <c r="G42" i="5"/>
  <c r="H26" i="5"/>
  <c r="E31" i="5"/>
  <c r="G33" i="5"/>
  <c r="I35" i="5"/>
  <c r="H42" i="5"/>
  <c r="E47" i="5"/>
  <c r="G49" i="5"/>
  <c r="I51" i="5"/>
  <c r="G24" i="5"/>
  <c r="I26" i="5"/>
  <c r="H33" i="5"/>
  <c r="G40" i="5"/>
  <c r="I42" i="5"/>
  <c r="H49" i="5"/>
  <c r="G56" i="5"/>
  <c r="E13" i="5"/>
  <c r="H24" i="5"/>
  <c r="G31" i="5"/>
  <c r="I33" i="5"/>
  <c r="H40" i="5"/>
  <c r="G47" i="5"/>
  <c r="I49" i="5"/>
  <c r="H56" i="5"/>
  <c r="H31" i="5"/>
  <c r="E36" i="5"/>
  <c r="G38" i="5"/>
  <c r="I40" i="5"/>
  <c r="H47" i="5"/>
  <c r="E52" i="5"/>
  <c r="G54" i="5"/>
  <c r="I56" i="5"/>
  <c r="G13" i="5"/>
  <c r="E27" i="5"/>
  <c r="I31" i="5"/>
  <c r="E43" i="5"/>
  <c r="I47" i="5"/>
  <c r="H54" i="5"/>
  <c r="E34" i="5"/>
  <c r="E50" i="5"/>
  <c r="G52" i="5"/>
  <c r="I13" i="5"/>
  <c r="H20" i="5"/>
  <c r="E25" i="5"/>
  <c r="G27" i="5"/>
  <c r="H13" i="5"/>
  <c r="G18" i="5"/>
  <c r="H27" i="5"/>
  <c r="E32" i="5"/>
  <c r="G34" i="5"/>
  <c r="H43" i="5"/>
  <c r="E48" i="5"/>
  <c r="G50" i="5"/>
  <c r="H18" i="5"/>
  <c r="E23" i="5"/>
  <c r="G25" i="5"/>
  <c r="I27" i="5"/>
  <c r="H34" i="5"/>
  <c r="H50" i="5"/>
  <c r="I18" i="5"/>
  <c r="H25" i="5"/>
  <c r="G32" i="5"/>
  <c r="I34" i="5"/>
  <c r="H41" i="5"/>
  <c r="E46" i="5"/>
  <c r="G48" i="5"/>
  <c r="I50" i="5"/>
  <c r="H57" i="5"/>
  <c r="H32" i="5"/>
  <c r="H48" i="5"/>
  <c r="E8" i="5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V410" i="1"/>
  <c r="BU410" i="1"/>
  <c r="BT410" i="1"/>
  <c r="BQ410" i="1"/>
  <c r="BO410" i="1"/>
  <c r="BP410" i="1" s="1"/>
  <c r="DC410" i="1" s="1"/>
  <c r="BE410" i="1"/>
  <c r="BC410" i="1"/>
  <c r="BD410" i="1" s="1"/>
  <c r="BB410" i="1"/>
  <c r="BA410" i="1"/>
  <c r="AY410" i="1"/>
  <c r="AZ410" i="1" s="1"/>
  <c r="BV409" i="1"/>
  <c r="BU409" i="1"/>
  <c r="BT409" i="1"/>
  <c r="BQ409" i="1"/>
  <c r="BO409" i="1"/>
  <c r="BP409" i="1" s="1"/>
  <c r="DC409" i="1" s="1"/>
  <c r="BE409" i="1"/>
  <c r="BC409" i="1"/>
  <c r="BD409" i="1" s="1"/>
  <c r="BB409" i="1"/>
  <c r="BA409" i="1"/>
  <c r="AY409" i="1"/>
  <c r="AZ409" i="1" s="1"/>
  <c r="BV408" i="1"/>
  <c r="BU408" i="1"/>
  <c r="BT408" i="1"/>
  <c r="BQ408" i="1"/>
  <c r="BO408" i="1"/>
  <c r="BP408" i="1" s="1"/>
  <c r="DC408" i="1" s="1"/>
  <c r="BE408" i="1"/>
  <c r="BC408" i="1"/>
  <c r="BD408" i="1" s="1"/>
  <c r="BB408" i="1"/>
  <c r="BA408" i="1"/>
  <c r="AY408" i="1"/>
  <c r="AZ408" i="1" s="1"/>
  <c r="BV407" i="1"/>
  <c r="BU407" i="1"/>
  <c r="BT407" i="1"/>
  <c r="BQ407" i="1"/>
  <c r="BO407" i="1"/>
  <c r="BP407" i="1" s="1"/>
  <c r="DC407" i="1" s="1"/>
  <c r="BE407" i="1"/>
  <c r="BC407" i="1"/>
  <c r="BD407" i="1" s="1"/>
  <c r="BB407" i="1"/>
  <c r="BA407" i="1"/>
  <c r="AY407" i="1"/>
  <c r="AZ407" i="1" s="1"/>
  <c r="BV406" i="1"/>
  <c r="BU406" i="1"/>
  <c r="BT406" i="1"/>
  <c r="BQ406" i="1"/>
  <c r="BO406" i="1"/>
  <c r="BP406" i="1" s="1"/>
  <c r="DC406" i="1" s="1"/>
  <c r="BE406" i="1"/>
  <c r="BC406" i="1"/>
  <c r="BD406" i="1" s="1"/>
  <c r="BB406" i="1"/>
  <c r="BA406" i="1"/>
  <c r="AY406" i="1"/>
  <c r="AZ406" i="1" s="1"/>
  <c r="BV405" i="1"/>
  <c r="BU405" i="1"/>
  <c r="BT405" i="1"/>
  <c r="BQ405" i="1"/>
  <c r="BO405" i="1"/>
  <c r="BP405" i="1" s="1"/>
  <c r="DC405" i="1" s="1"/>
  <c r="BE405" i="1"/>
  <c r="BC405" i="1"/>
  <c r="BD405" i="1" s="1"/>
  <c r="BB405" i="1"/>
  <c r="BA405" i="1"/>
  <c r="AY405" i="1"/>
  <c r="AZ405" i="1" s="1"/>
  <c r="BV404" i="1"/>
  <c r="BU404" i="1"/>
  <c r="BT404" i="1"/>
  <c r="BQ404" i="1"/>
  <c r="BO404" i="1"/>
  <c r="BP404" i="1" s="1"/>
  <c r="DC404" i="1" s="1"/>
  <c r="BE404" i="1"/>
  <c r="BC404" i="1"/>
  <c r="BD404" i="1" s="1"/>
  <c r="BB404" i="1"/>
  <c r="BA404" i="1"/>
  <c r="AY404" i="1"/>
  <c r="AZ404" i="1" s="1"/>
  <c r="BV403" i="1"/>
  <c r="BU403" i="1"/>
  <c r="BT403" i="1"/>
  <c r="BQ403" i="1"/>
  <c r="BO403" i="1"/>
  <c r="BP403" i="1" s="1"/>
  <c r="DC403" i="1" s="1"/>
  <c r="BE403" i="1"/>
  <c r="BC403" i="1"/>
  <c r="BD403" i="1" s="1"/>
  <c r="BB403" i="1"/>
  <c r="BA403" i="1"/>
  <c r="AY403" i="1"/>
  <c r="AZ403" i="1" s="1"/>
  <c r="BV402" i="1"/>
  <c r="BU402" i="1"/>
  <c r="BT402" i="1"/>
  <c r="BQ402" i="1"/>
  <c r="BO402" i="1"/>
  <c r="BP402" i="1" s="1"/>
  <c r="DC402" i="1" s="1"/>
  <c r="BE402" i="1"/>
  <c r="BC402" i="1"/>
  <c r="BD402" i="1" s="1"/>
  <c r="BB402" i="1"/>
  <c r="BA402" i="1"/>
  <c r="AY402" i="1"/>
  <c r="AZ402" i="1" s="1"/>
  <c r="BV401" i="1"/>
  <c r="BU401" i="1"/>
  <c r="BT401" i="1"/>
  <c r="BQ401" i="1"/>
  <c r="BO401" i="1"/>
  <c r="BP401" i="1" s="1"/>
  <c r="DC401" i="1" s="1"/>
  <c r="BE401" i="1"/>
  <c r="BC401" i="1"/>
  <c r="BD401" i="1" s="1"/>
  <c r="BB401" i="1"/>
  <c r="BA401" i="1"/>
  <c r="AY401" i="1"/>
  <c r="AZ401" i="1" s="1"/>
  <c r="BV400" i="1"/>
  <c r="BU400" i="1"/>
  <c r="BT400" i="1"/>
  <c r="BQ400" i="1"/>
  <c r="BO400" i="1"/>
  <c r="BP400" i="1" s="1"/>
  <c r="DC400" i="1" s="1"/>
  <c r="BE400" i="1"/>
  <c r="BC400" i="1"/>
  <c r="BD400" i="1" s="1"/>
  <c r="BB400" i="1"/>
  <c r="BA400" i="1"/>
  <c r="AY400" i="1"/>
  <c r="AZ400" i="1" s="1"/>
  <c r="BV399" i="1"/>
  <c r="BU399" i="1"/>
  <c r="BT399" i="1"/>
  <c r="BQ399" i="1"/>
  <c r="BO399" i="1"/>
  <c r="BP399" i="1" s="1"/>
  <c r="DC399" i="1" s="1"/>
  <c r="BE399" i="1"/>
  <c r="BC399" i="1"/>
  <c r="BD399" i="1" s="1"/>
  <c r="BB399" i="1"/>
  <c r="BA399" i="1"/>
  <c r="AY399" i="1"/>
  <c r="AZ399" i="1" s="1"/>
  <c r="BV398" i="1"/>
  <c r="BU398" i="1"/>
  <c r="BT398" i="1"/>
  <c r="BQ398" i="1"/>
  <c r="BO398" i="1"/>
  <c r="BP398" i="1" s="1"/>
  <c r="DC398" i="1" s="1"/>
  <c r="BE398" i="1"/>
  <c r="BC398" i="1"/>
  <c r="BD398" i="1" s="1"/>
  <c r="BB398" i="1"/>
  <c r="BA398" i="1"/>
  <c r="AY398" i="1"/>
  <c r="AZ398" i="1" s="1"/>
  <c r="BV397" i="1"/>
  <c r="BU397" i="1"/>
  <c r="BT397" i="1"/>
  <c r="BQ397" i="1"/>
  <c r="BO397" i="1"/>
  <c r="BP397" i="1" s="1"/>
  <c r="DC397" i="1" s="1"/>
  <c r="BE397" i="1"/>
  <c r="BC397" i="1"/>
  <c r="BD397" i="1" s="1"/>
  <c r="BB397" i="1"/>
  <c r="BA397" i="1"/>
  <c r="AY397" i="1"/>
  <c r="AZ397" i="1" s="1"/>
  <c r="BV396" i="1"/>
  <c r="BU396" i="1"/>
  <c r="BT396" i="1"/>
  <c r="BQ396" i="1"/>
  <c r="BO396" i="1"/>
  <c r="BP396" i="1" s="1"/>
  <c r="DC396" i="1" s="1"/>
  <c r="BE396" i="1"/>
  <c r="BC396" i="1"/>
  <c r="BD396" i="1" s="1"/>
  <c r="BB396" i="1"/>
  <c r="BA396" i="1"/>
  <c r="AY396" i="1"/>
  <c r="AZ396" i="1" s="1"/>
  <c r="BV395" i="1"/>
  <c r="BU395" i="1"/>
  <c r="BT395" i="1"/>
  <c r="BQ395" i="1"/>
  <c r="BO395" i="1"/>
  <c r="BP395" i="1" s="1"/>
  <c r="DC395" i="1" s="1"/>
  <c r="BE395" i="1"/>
  <c r="BC395" i="1"/>
  <c r="BD395" i="1" s="1"/>
  <c r="BB395" i="1"/>
  <c r="BA395" i="1"/>
  <c r="AY395" i="1"/>
  <c r="AZ395" i="1" s="1"/>
  <c r="BV394" i="1"/>
  <c r="BU394" i="1"/>
  <c r="BT394" i="1"/>
  <c r="BQ394" i="1"/>
  <c r="BO394" i="1"/>
  <c r="BP394" i="1" s="1"/>
  <c r="DC394" i="1" s="1"/>
  <c r="BE394" i="1"/>
  <c r="BC394" i="1"/>
  <c r="BD394" i="1" s="1"/>
  <c r="BB394" i="1"/>
  <c r="BA394" i="1"/>
  <c r="AY394" i="1"/>
  <c r="AZ394" i="1" s="1"/>
  <c r="BV393" i="1"/>
  <c r="BU393" i="1"/>
  <c r="BT393" i="1"/>
  <c r="BQ393" i="1"/>
  <c r="BO393" i="1"/>
  <c r="BP393" i="1" s="1"/>
  <c r="DC393" i="1" s="1"/>
  <c r="BE393" i="1"/>
  <c r="BC393" i="1"/>
  <c r="BD393" i="1" s="1"/>
  <c r="BB393" i="1"/>
  <c r="BA393" i="1"/>
  <c r="AY393" i="1"/>
  <c r="AZ393" i="1" s="1"/>
  <c r="BV392" i="1"/>
  <c r="BU392" i="1"/>
  <c r="BT392" i="1"/>
  <c r="BQ392" i="1"/>
  <c r="BO392" i="1"/>
  <c r="BP392" i="1" s="1"/>
  <c r="DC392" i="1" s="1"/>
  <c r="BE392" i="1"/>
  <c r="BC392" i="1"/>
  <c r="BD392" i="1" s="1"/>
  <c r="BB392" i="1"/>
  <c r="BA392" i="1"/>
  <c r="AY392" i="1"/>
  <c r="AZ392" i="1" s="1"/>
  <c r="BV391" i="1"/>
  <c r="BU391" i="1"/>
  <c r="BT391" i="1"/>
  <c r="BQ391" i="1"/>
  <c r="BO391" i="1"/>
  <c r="BP391" i="1" s="1"/>
  <c r="DC391" i="1" s="1"/>
  <c r="BE391" i="1"/>
  <c r="BC391" i="1"/>
  <c r="BD391" i="1" s="1"/>
  <c r="BB391" i="1"/>
  <c r="BA391" i="1"/>
  <c r="AY391" i="1"/>
  <c r="AZ391" i="1" s="1"/>
  <c r="BV390" i="1"/>
  <c r="BU390" i="1"/>
  <c r="BT390" i="1"/>
  <c r="BQ390" i="1"/>
  <c r="BO390" i="1"/>
  <c r="BP390" i="1" s="1"/>
  <c r="DC390" i="1" s="1"/>
  <c r="BE390" i="1"/>
  <c r="BC390" i="1"/>
  <c r="BD390" i="1" s="1"/>
  <c r="BB390" i="1"/>
  <c r="BA390" i="1"/>
  <c r="AY390" i="1"/>
  <c r="AZ390" i="1" s="1"/>
  <c r="BV389" i="1"/>
  <c r="BU389" i="1"/>
  <c r="BT389" i="1"/>
  <c r="BQ389" i="1"/>
  <c r="BO389" i="1"/>
  <c r="BP389" i="1" s="1"/>
  <c r="DC389" i="1" s="1"/>
  <c r="BE389" i="1"/>
  <c r="BC389" i="1"/>
  <c r="BD389" i="1" s="1"/>
  <c r="BB389" i="1"/>
  <c r="BA389" i="1"/>
  <c r="AY389" i="1"/>
  <c r="AZ389" i="1" s="1"/>
  <c r="BV388" i="1"/>
  <c r="BU388" i="1"/>
  <c r="BT388" i="1"/>
  <c r="BQ388" i="1"/>
  <c r="BO388" i="1"/>
  <c r="BP388" i="1" s="1"/>
  <c r="DC388" i="1" s="1"/>
  <c r="BE388" i="1"/>
  <c r="BC388" i="1"/>
  <c r="BD388" i="1" s="1"/>
  <c r="BB388" i="1"/>
  <c r="BA388" i="1"/>
  <c r="AY388" i="1"/>
  <c r="AZ388" i="1" s="1"/>
  <c r="BV387" i="1"/>
  <c r="BU387" i="1"/>
  <c r="BT387" i="1"/>
  <c r="BQ387" i="1"/>
  <c r="BO387" i="1"/>
  <c r="BP387" i="1" s="1"/>
  <c r="DC387" i="1" s="1"/>
  <c r="BE387" i="1"/>
  <c r="BC387" i="1"/>
  <c r="BD387" i="1" s="1"/>
  <c r="BB387" i="1"/>
  <c r="BA387" i="1"/>
  <c r="AY387" i="1"/>
  <c r="AZ387" i="1" s="1"/>
  <c r="BV386" i="1"/>
  <c r="BU386" i="1"/>
  <c r="BT386" i="1"/>
  <c r="BQ386" i="1"/>
  <c r="BO386" i="1"/>
  <c r="BP386" i="1" s="1"/>
  <c r="DC386" i="1" s="1"/>
  <c r="BE386" i="1"/>
  <c r="BC386" i="1"/>
  <c r="BD386" i="1" s="1"/>
  <c r="BB386" i="1"/>
  <c r="BA386" i="1"/>
  <c r="AY386" i="1"/>
  <c r="AZ386" i="1" s="1"/>
  <c r="BV385" i="1"/>
  <c r="BU385" i="1"/>
  <c r="BT385" i="1"/>
  <c r="BQ385" i="1"/>
  <c r="BO385" i="1"/>
  <c r="BP385" i="1" s="1"/>
  <c r="DC385" i="1" s="1"/>
  <c r="BE385" i="1"/>
  <c r="BC385" i="1"/>
  <c r="BD385" i="1" s="1"/>
  <c r="BB385" i="1"/>
  <c r="BA385" i="1"/>
  <c r="AY385" i="1"/>
  <c r="AZ385" i="1" s="1"/>
  <c r="BV384" i="1"/>
  <c r="BU384" i="1"/>
  <c r="BT384" i="1"/>
  <c r="BQ384" i="1"/>
  <c r="BO384" i="1"/>
  <c r="BP384" i="1" s="1"/>
  <c r="DC384" i="1" s="1"/>
  <c r="BE384" i="1"/>
  <c r="BC384" i="1"/>
  <c r="BD384" i="1" s="1"/>
  <c r="BB384" i="1"/>
  <c r="BA384" i="1"/>
  <c r="AY384" i="1"/>
  <c r="AZ384" i="1" s="1"/>
  <c r="BV383" i="1"/>
  <c r="BU383" i="1"/>
  <c r="BT383" i="1"/>
  <c r="BQ383" i="1"/>
  <c r="BO383" i="1"/>
  <c r="BP383" i="1" s="1"/>
  <c r="DC383" i="1" s="1"/>
  <c r="BE383" i="1"/>
  <c r="BC383" i="1"/>
  <c r="BD383" i="1" s="1"/>
  <c r="BB383" i="1"/>
  <c r="BA383" i="1"/>
  <c r="AY383" i="1"/>
  <c r="AZ383" i="1" s="1"/>
  <c r="BV382" i="1"/>
  <c r="BU382" i="1"/>
  <c r="BT382" i="1"/>
  <c r="BQ382" i="1"/>
  <c r="BO382" i="1"/>
  <c r="BP382" i="1" s="1"/>
  <c r="DC382" i="1" s="1"/>
  <c r="BE382" i="1"/>
  <c r="BC382" i="1"/>
  <c r="BD382" i="1" s="1"/>
  <c r="BB382" i="1"/>
  <c r="BA382" i="1"/>
  <c r="AY382" i="1"/>
  <c r="AZ382" i="1" s="1"/>
  <c r="BV381" i="1"/>
  <c r="BU381" i="1"/>
  <c r="BT381" i="1"/>
  <c r="BQ381" i="1"/>
  <c r="BO381" i="1"/>
  <c r="BP381" i="1" s="1"/>
  <c r="DC381" i="1" s="1"/>
  <c r="BE381" i="1"/>
  <c r="BC381" i="1"/>
  <c r="BD381" i="1" s="1"/>
  <c r="BB381" i="1"/>
  <c r="BA381" i="1"/>
  <c r="AY381" i="1"/>
  <c r="AZ381" i="1" s="1"/>
  <c r="BV380" i="1"/>
  <c r="BU380" i="1"/>
  <c r="BT380" i="1"/>
  <c r="BQ380" i="1"/>
  <c r="BO380" i="1"/>
  <c r="BP380" i="1" s="1"/>
  <c r="DC380" i="1" s="1"/>
  <c r="BE380" i="1"/>
  <c r="BC380" i="1"/>
  <c r="BD380" i="1" s="1"/>
  <c r="BB380" i="1"/>
  <c r="BA380" i="1"/>
  <c r="AY380" i="1"/>
  <c r="AZ380" i="1" s="1"/>
  <c r="BV379" i="1"/>
  <c r="BU379" i="1"/>
  <c r="BT379" i="1"/>
  <c r="BQ379" i="1"/>
  <c r="BO379" i="1"/>
  <c r="BP379" i="1" s="1"/>
  <c r="DC379" i="1" s="1"/>
  <c r="BE379" i="1"/>
  <c r="BC379" i="1"/>
  <c r="BD379" i="1" s="1"/>
  <c r="BB379" i="1"/>
  <c r="BA379" i="1"/>
  <c r="AY379" i="1"/>
  <c r="AZ379" i="1" s="1"/>
  <c r="BV378" i="1"/>
  <c r="BU378" i="1"/>
  <c r="BT378" i="1"/>
  <c r="BQ378" i="1"/>
  <c r="BO378" i="1"/>
  <c r="BP378" i="1" s="1"/>
  <c r="DC378" i="1" s="1"/>
  <c r="BE378" i="1"/>
  <c r="BC378" i="1"/>
  <c r="BD378" i="1" s="1"/>
  <c r="BB378" i="1"/>
  <c r="BA378" i="1"/>
  <c r="AY378" i="1"/>
  <c r="AZ378" i="1" s="1"/>
  <c r="BV377" i="1"/>
  <c r="BU377" i="1"/>
  <c r="BT377" i="1"/>
  <c r="BQ377" i="1"/>
  <c r="BO377" i="1"/>
  <c r="BP377" i="1" s="1"/>
  <c r="DC377" i="1" s="1"/>
  <c r="BE377" i="1"/>
  <c r="BC377" i="1"/>
  <c r="BD377" i="1" s="1"/>
  <c r="BB377" i="1"/>
  <c r="BA377" i="1"/>
  <c r="AY377" i="1"/>
  <c r="AZ377" i="1" s="1"/>
  <c r="BV376" i="1"/>
  <c r="BU376" i="1"/>
  <c r="BT376" i="1"/>
  <c r="BQ376" i="1"/>
  <c r="BO376" i="1"/>
  <c r="BP376" i="1" s="1"/>
  <c r="DC376" i="1" s="1"/>
  <c r="BE376" i="1"/>
  <c r="BC376" i="1"/>
  <c r="BD376" i="1" s="1"/>
  <c r="BB376" i="1"/>
  <c r="BA376" i="1"/>
  <c r="AY376" i="1"/>
  <c r="AZ376" i="1" s="1"/>
  <c r="BV375" i="1"/>
  <c r="BU375" i="1"/>
  <c r="BT375" i="1"/>
  <c r="BQ375" i="1"/>
  <c r="BO375" i="1"/>
  <c r="BP375" i="1" s="1"/>
  <c r="DC375" i="1" s="1"/>
  <c r="BE375" i="1"/>
  <c r="BC375" i="1"/>
  <c r="BD375" i="1" s="1"/>
  <c r="BB375" i="1"/>
  <c r="BA375" i="1"/>
  <c r="AY375" i="1"/>
  <c r="AZ375" i="1" s="1"/>
  <c r="BV374" i="1"/>
  <c r="BU374" i="1"/>
  <c r="BT374" i="1"/>
  <c r="BQ374" i="1"/>
  <c r="BO374" i="1"/>
  <c r="BP374" i="1" s="1"/>
  <c r="DC374" i="1" s="1"/>
  <c r="BE374" i="1"/>
  <c r="BC374" i="1"/>
  <c r="BD374" i="1" s="1"/>
  <c r="BB374" i="1"/>
  <c r="BA374" i="1"/>
  <c r="AY374" i="1"/>
  <c r="AZ374" i="1" s="1"/>
  <c r="BV373" i="1"/>
  <c r="BU373" i="1"/>
  <c r="BT373" i="1"/>
  <c r="BQ373" i="1"/>
  <c r="BO373" i="1"/>
  <c r="BP373" i="1" s="1"/>
  <c r="DC373" i="1" s="1"/>
  <c r="BE373" i="1"/>
  <c r="BC373" i="1"/>
  <c r="BD373" i="1" s="1"/>
  <c r="BB373" i="1"/>
  <c r="BA373" i="1"/>
  <c r="AY373" i="1"/>
  <c r="AZ373" i="1" s="1"/>
  <c r="BV372" i="1"/>
  <c r="BU372" i="1"/>
  <c r="BT372" i="1"/>
  <c r="BQ372" i="1"/>
  <c r="BO372" i="1"/>
  <c r="BP372" i="1" s="1"/>
  <c r="DC372" i="1" s="1"/>
  <c r="BE372" i="1"/>
  <c r="BC372" i="1"/>
  <c r="BD372" i="1" s="1"/>
  <c r="BB372" i="1"/>
  <c r="BA372" i="1"/>
  <c r="AY372" i="1"/>
  <c r="AZ372" i="1" s="1"/>
  <c r="BV371" i="1"/>
  <c r="BU371" i="1"/>
  <c r="BT371" i="1"/>
  <c r="BQ371" i="1"/>
  <c r="BO371" i="1"/>
  <c r="BP371" i="1" s="1"/>
  <c r="DC371" i="1" s="1"/>
  <c r="BE371" i="1"/>
  <c r="BC371" i="1"/>
  <c r="BD371" i="1" s="1"/>
  <c r="BB371" i="1"/>
  <c r="BA371" i="1"/>
  <c r="AY371" i="1"/>
  <c r="AZ371" i="1" s="1"/>
  <c r="BV370" i="1"/>
  <c r="BU370" i="1"/>
  <c r="BT370" i="1"/>
  <c r="BQ370" i="1"/>
  <c r="BO370" i="1"/>
  <c r="BP370" i="1" s="1"/>
  <c r="DC370" i="1" s="1"/>
  <c r="BE370" i="1"/>
  <c r="BC370" i="1"/>
  <c r="BD370" i="1" s="1"/>
  <c r="BB370" i="1"/>
  <c r="BA370" i="1"/>
  <c r="AY370" i="1"/>
  <c r="AZ370" i="1" s="1"/>
  <c r="BV369" i="1"/>
  <c r="BU369" i="1"/>
  <c r="BT369" i="1"/>
  <c r="BQ369" i="1"/>
  <c r="BO369" i="1"/>
  <c r="BP369" i="1" s="1"/>
  <c r="DC369" i="1" s="1"/>
  <c r="BE369" i="1"/>
  <c r="BC369" i="1"/>
  <c r="BD369" i="1" s="1"/>
  <c r="BB369" i="1"/>
  <c r="BA369" i="1"/>
  <c r="AY369" i="1"/>
  <c r="AZ369" i="1" s="1"/>
  <c r="BV368" i="1"/>
  <c r="BU368" i="1"/>
  <c r="BT368" i="1"/>
  <c r="BQ368" i="1"/>
  <c r="BO368" i="1"/>
  <c r="BP368" i="1" s="1"/>
  <c r="DC368" i="1" s="1"/>
  <c r="BE368" i="1"/>
  <c r="BC368" i="1"/>
  <c r="BD368" i="1" s="1"/>
  <c r="BB368" i="1"/>
  <c r="BA368" i="1"/>
  <c r="AY368" i="1"/>
  <c r="AZ368" i="1" s="1"/>
  <c r="BV367" i="1"/>
  <c r="BU367" i="1"/>
  <c r="BT367" i="1"/>
  <c r="BQ367" i="1"/>
  <c r="BO367" i="1"/>
  <c r="BP367" i="1" s="1"/>
  <c r="DC367" i="1" s="1"/>
  <c r="BE367" i="1"/>
  <c r="BC367" i="1"/>
  <c r="BD367" i="1" s="1"/>
  <c r="BB367" i="1"/>
  <c r="BA367" i="1"/>
  <c r="AY367" i="1"/>
  <c r="AZ367" i="1" s="1"/>
  <c r="BV366" i="1"/>
  <c r="BU366" i="1"/>
  <c r="BT366" i="1"/>
  <c r="BQ366" i="1"/>
  <c r="BO366" i="1"/>
  <c r="BP366" i="1" s="1"/>
  <c r="DC366" i="1" s="1"/>
  <c r="BE366" i="1"/>
  <c r="BC366" i="1"/>
  <c r="BD366" i="1" s="1"/>
  <c r="BB366" i="1"/>
  <c r="BA366" i="1"/>
  <c r="AY366" i="1"/>
  <c r="AZ366" i="1" s="1"/>
  <c r="BV365" i="1"/>
  <c r="BU365" i="1"/>
  <c r="BT365" i="1"/>
  <c r="BQ365" i="1"/>
  <c r="BO365" i="1"/>
  <c r="BP365" i="1" s="1"/>
  <c r="DC365" i="1" s="1"/>
  <c r="BE365" i="1"/>
  <c r="BC365" i="1"/>
  <c r="BD365" i="1" s="1"/>
  <c r="BB365" i="1"/>
  <c r="BA365" i="1"/>
  <c r="AY365" i="1"/>
  <c r="AZ365" i="1" s="1"/>
  <c r="BV364" i="1"/>
  <c r="BU364" i="1"/>
  <c r="BT364" i="1"/>
  <c r="BQ364" i="1"/>
  <c r="BO364" i="1"/>
  <c r="BP364" i="1" s="1"/>
  <c r="DC364" i="1" s="1"/>
  <c r="BE364" i="1"/>
  <c r="BC364" i="1"/>
  <c r="BD364" i="1" s="1"/>
  <c r="BB364" i="1"/>
  <c r="BA364" i="1"/>
  <c r="AY364" i="1"/>
  <c r="AZ364" i="1" s="1"/>
  <c r="BV363" i="1"/>
  <c r="BU363" i="1"/>
  <c r="BT363" i="1"/>
  <c r="BQ363" i="1"/>
  <c r="BO363" i="1"/>
  <c r="BP363" i="1" s="1"/>
  <c r="DC363" i="1" s="1"/>
  <c r="BE363" i="1"/>
  <c r="BC363" i="1"/>
  <c r="BD363" i="1" s="1"/>
  <c r="BB363" i="1"/>
  <c r="BA363" i="1"/>
  <c r="AY363" i="1"/>
  <c r="AZ363" i="1" s="1"/>
  <c r="BV362" i="1"/>
  <c r="BU362" i="1"/>
  <c r="BT362" i="1"/>
  <c r="BQ362" i="1"/>
  <c r="BO362" i="1"/>
  <c r="BP362" i="1" s="1"/>
  <c r="DC362" i="1" s="1"/>
  <c r="BE362" i="1"/>
  <c r="BC362" i="1"/>
  <c r="BD362" i="1" s="1"/>
  <c r="BB362" i="1"/>
  <c r="BA362" i="1"/>
  <c r="AY362" i="1"/>
  <c r="AZ362" i="1" s="1"/>
  <c r="BV361" i="1"/>
  <c r="BU361" i="1"/>
  <c r="BT361" i="1"/>
  <c r="BQ361" i="1"/>
  <c r="BO361" i="1"/>
  <c r="BP361" i="1" s="1"/>
  <c r="DC361" i="1" s="1"/>
  <c r="BE361" i="1"/>
  <c r="BC361" i="1"/>
  <c r="BD361" i="1" s="1"/>
  <c r="BB361" i="1"/>
  <c r="BA361" i="1"/>
  <c r="AY361" i="1"/>
  <c r="AZ361" i="1" s="1"/>
  <c r="BV360" i="1"/>
  <c r="BU360" i="1"/>
  <c r="BT360" i="1"/>
  <c r="BQ360" i="1"/>
  <c r="BO360" i="1"/>
  <c r="BP360" i="1" s="1"/>
  <c r="DC360" i="1" s="1"/>
  <c r="BE360" i="1"/>
  <c r="BC360" i="1"/>
  <c r="BD360" i="1" s="1"/>
  <c r="BB360" i="1"/>
  <c r="BA360" i="1"/>
  <c r="AY360" i="1"/>
  <c r="AZ360" i="1" s="1"/>
  <c r="BV359" i="1"/>
  <c r="BU359" i="1"/>
  <c r="BT359" i="1"/>
  <c r="BQ359" i="1"/>
  <c r="BO359" i="1"/>
  <c r="BP359" i="1" s="1"/>
  <c r="DC359" i="1" s="1"/>
  <c r="BE359" i="1"/>
  <c r="BC359" i="1"/>
  <c r="BD359" i="1" s="1"/>
  <c r="BB359" i="1"/>
  <c r="BA359" i="1"/>
  <c r="AY359" i="1"/>
  <c r="AZ359" i="1" s="1"/>
  <c r="BV358" i="1"/>
  <c r="BU358" i="1"/>
  <c r="BT358" i="1"/>
  <c r="BQ358" i="1"/>
  <c r="BO358" i="1"/>
  <c r="BP358" i="1" s="1"/>
  <c r="DC358" i="1" s="1"/>
  <c r="BE358" i="1"/>
  <c r="BC358" i="1"/>
  <c r="BD358" i="1" s="1"/>
  <c r="BB358" i="1"/>
  <c r="BA358" i="1"/>
  <c r="AY358" i="1"/>
  <c r="AZ358" i="1" s="1"/>
  <c r="BV357" i="1"/>
  <c r="BU357" i="1"/>
  <c r="BT357" i="1"/>
  <c r="BQ357" i="1"/>
  <c r="BO357" i="1"/>
  <c r="BP357" i="1" s="1"/>
  <c r="DC357" i="1" s="1"/>
  <c r="BE357" i="1"/>
  <c r="BC357" i="1"/>
  <c r="BD357" i="1" s="1"/>
  <c r="BB357" i="1"/>
  <c r="BA357" i="1"/>
  <c r="AY357" i="1"/>
  <c r="AZ357" i="1" s="1"/>
  <c r="BV356" i="1"/>
  <c r="BU356" i="1"/>
  <c r="BT356" i="1"/>
  <c r="BQ356" i="1"/>
  <c r="BO356" i="1"/>
  <c r="BP356" i="1" s="1"/>
  <c r="DC356" i="1" s="1"/>
  <c r="BE356" i="1"/>
  <c r="BC356" i="1"/>
  <c r="BD356" i="1" s="1"/>
  <c r="BB356" i="1"/>
  <c r="BA356" i="1"/>
  <c r="AY356" i="1"/>
  <c r="AZ356" i="1" s="1"/>
  <c r="BV355" i="1"/>
  <c r="BU355" i="1"/>
  <c r="BT355" i="1"/>
  <c r="BQ355" i="1"/>
  <c r="BO355" i="1"/>
  <c r="BP355" i="1" s="1"/>
  <c r="DC355" i="1" s="1"/>
  <c r="BE355" i="1"/>
  <c r="BC355" i="1"/>
  <c r="BD355" i="1" s="1"/>
  <c r="BB355" i="1"/>
  <c r="BA355" i="1"/>
  <c r="AY355" i="1"/>
  <c r="AZ355" i="1" s="1"/>
  <c r="BV354" i="1"/>
  <c r="BU354" i="1"/>
  <c r="BT354" i="1"/>
  <c r="BQ354" i="1"/>
  <c r="BO354" i="1"/>
  <c r="BP354" i="1" s="1"/>
  <c r="DC354" i="1" s="1"/>
  <c r="BE354" i="1"/>
  <c r="BC354" i="1"/>
  <c r="BD354" i="1" s="1"/>
  <c r="BB354" i="1"/>
  <c r="BA354" i="1"/>
  <c r="AY354" i="1"/>
  <c r="AZ354" i="1" s="1"/>
  <c r="BV353" i="1"/>
  <c r="BU353" i="1"/>
  <c r="BT353" i="1"/>
  <c r="BQ353" i="1"/>
  <c r="BO353" i="1"/>
  <c r="BP353" i="1" s="1"/>
  <c r="DC353" i="1" s="1"/>
  <c r="BE353" i="1"/>
  <c r="BC353" i="1"/>
  <c r="BD353" i="1" s="1"/>
  <c r="BB353" i="1"/>
  <c r="BA353" i="1"/>
  <c r="AY353" i="1"/>
  <c r="AZ353" i="1" s="1"/>
  <c r="BV352" i="1"/>
  <c r="BU352" i="1"/>
  <c r="BT352" i="1"/>
  <c r="BQ352" i="1"/>
  <c r="BO352" i="1"/>
  <c r="BP352" i="1" s="1"/>
  <c r="DC352" i="1" s="1"/>
  <c r="BE352" i="1"/>
  <c r="BC352" i="1"/>
  <c r="BD352" i="1" s="1"/>
  <c r="BB352" i="1"/>
  <c r="BA352" i="1"/>
  <c r="AY352" i="1"/>
  <c r="AZ352" i="1" s="1"/>
  <c r="BV351" i="1"/>
  <c r="BU351" i="1"/>
  <c r="BT351" i="1"/>
  <c r="BQ351" i="1"/>
  <c r="BO351" i="1"/>
  <c r="BP351" i="1" s="1"/>
  <c r="DC351" i="1" s="1"/>
  <c r="BE351" i="1"/>
  <c r="BC351" i="1"/>
  <c r="BD351" i="1" s="1"/>
  <c r="BB351" i="1"/>
  <c r="BA351" i="1"/>
  <c r="AY351" i="1"/>
  <c r="AZ351" i="1" s="1"/>
  <c r="BV350" i="1"/>
  <c r="BU350" i="1"/>
  <c r="BT350" i="1"/>
  <c r="BQ350" i="1"/>
  <c r="BO350" i="1"/>
  <c r="BP350" i="1" s="1"/>
  <c r="DC350" i="1" s="1"/>
  <c r="BE350" i="1"/>
  <c r="BC350" i="1"/>
  <c r="BD350" i="1" s="1"/>
  <c r="BB350" i="1"/>
  <c r="BA350" i="1"/>
  <c r="AY350" i="1"/>
  <c r="AZ350" i="1" s="1"/>
  <c r="BV349" i="1"/>
  <c r="BU349" i="1"/>
  <c r="BT349" i="1"/>
  <c r="BQ349" i="1"/>
  <c r="BO349" i="1"/>
  <c r="BP349" i="1" s="1"/>
  <c r="DC349" i="1" s="1"/>
  <c r="BE349" i="1"/>
  <c r="BC349" i="1"/>
  <c r="BD349" i="1" s="1"/>
  <c r="BB349" i="1"/>
  <c r="BA349" i="1"/>
  <c r="AY349" i="1"/>
  <c r="AZ349" i="1" s="1"/>
  <c r="BV348" i="1"/>
  <c r="BU348" i="1"/>
  <c r="BT348" i="1"/>
  <c r="BQ348" i="1"/>
  <c r="BO348" i="1"/>
  <c r="BP348" i="1" s="1"/>
  <c r="DC348" i="1" s="1"/>
  <c r="BE348" i="1"/>
  <c r="BC348" i="1"/>
  <c r="BD348" i="1" s="1"/>
  <c r="BB348" i="1"/>
  <c r="BA348" i="1"/>
  <c r="AY348" i="1"/>
  <c r="AZ348" i="1" s="1"/>
  <c r="BV347" i="1"/>
  <c r="BU347" i="1"/>
  <c r="BT347" i="1"/>
  <c r="BQ347" i="1"/>
  <c r="BO347" i="1"/>
  <c r="BP347" i="1" s="1"/>
  <c r="DC347" i="1" s="1"/>
  <c r="BE347" i="1"/>
  <c r="BC347" i="1"/>
  <c r="BD347" i="1" s="1"/>
  <c r="BB347" i="1"/>
  <c r="BA347" i="1"/>
  <c r="AY347" i="1"/>
  <c r="AZ347" i="1" s="1"/>
  <c r="BV346" i="1"/>
  <c r="BU346" i="1"/>
  <c r="BT346" i="1"/>
  <c r="BQ346" i="1"/>
  <c r="BO346" i="1"/>
  <c r="BP346" i="1" s="1"/>
  <c r="DC346" i="1" s="1"/>
  <c r="BE346" i="1"/>
  <c r="BC346" i="1"/>
  <c r="BD346" i="1" s="1"/>
  <c r="BB346" i="1"/>
  <c r="BA346" i="1"/>
  <c r="AY346" i="1"/>
  <c r="AZ346" i="1" s="1"/>
  <c r="BV345" i="1"/>
  <c r="BU345" i="1"/>
  <c r="BT345" i="1"/>
  <c r="BQ345" i="1"/>
  <c r="BO345" i="1"/>
  <c r="BP345" i="1" s="1"/>
  <c r="DC345" i="1" s="1"/>
  <c r="BE345" i="1"/>
  <c r="BC345" i="1"/>
  <c r="BD345" i="1" s="1"/>
  <c r="BB345" i="1"/>
  <c r="BA345" i="1"/>
  <c r="AY345" i="1"/>
  <c r="AZ345" i="1" s="1"/>
  <c r="BV344" i="1"/>
  <c r="BU344" i="1"/>
  <c r="BT344" i="1"/>
  <c r="BQ344" i="1"/>
  <c r="BO344" i="1"/>
  <c r="BP344" i="1" s="1"/>
  <c r="DC344" i="1" s="1"/>
  <c r="BE344" i="1"/>
  <c r="BC344" i="1"/>
  <c r="BD344" i="1" s="1"/>
  <c r="BB344" i="1"/>
  <c r="BA344" i="1"/>
  <c r="AY344" i="1"/>
  <c r="AZ344" i="1" s="1"/>
  <c r="BV343" i="1"/>
  <c r="BU343" i="1"/>
  <c r="BT343" i="1"/>
  <c r="BQ343" i="1"/>
  <c r="BO343" i="1"/>
  <c r="BP343" i="1" s="1"/>
  <c r="DC343" i="1" s="1"/>
  <c r="BE343" i="1"/>
  <c r="BC343" i="1"/>
  <c r="BD343" i="1" s="1"/>
  <c r="BB343" i="1"/>
  <c r="BA343" i="1"/>
  <c r="AY343" i="1"/>
  <c r="AZ343" i="1" s="1"/>
  <c r="BV342" i="1"/>
  <c r="BU342" i="1"/>
  <c r="BT342" i="1"/>
  <c r="BQ342" i="1"/>
  <c r="BO342" i="1"/>
  <c r="BP342" i="1" s="1"/>
  <c r="DC342" i="1" s="1"/>
  <c r="BE342" i="1"/>
  <c r="BC342" i="1"/>
  <c r="BD342" i="1" s="1"/>
  <c r="BB342" i="1"/>
  <c r="BA342" i="1"/>
  <c r="AY342" i="1"/>
  <c r="AZ342" i="1" s="1"/>
  <c r="BV341" i="1"/>
  <c r="BU341" i="1"/>
  <c r="BT341" i="1"/>
  <c r="BQ341" i="1"/>
  <c r="BO341" i="1"/>
  <c r="BP341" i="1" s="1"/>
  <c r="DC341" i="1" s="1"/>
  <c r="BE341" i="1"/>
  <c r="BC341" i="1"/>
  <c r="BD341" i="1" s="1"/>
  <c r="BB341" i="1"/>
  <c r="BA341" i="1"/>
  <c r="AY341" i="1"/>
  <c r="AZ341" i="1" s="1"/>
  <c r="BV340" i="1"/>
  <c r="BU340" i="1"/>
  <c r="BT340" i="1"/>
  <c r="BQ340" i="1"/>
  <c r="BO340" i="1"/>
  <c r="BP340" i="1" s="1"/>
  <c r="DC340" i="1" s="1"/>
  <c r="BE340" i="1"/>
  <c r="BC340" i="1"/>
  <c r="BD340" i="1" s="1"/>
  <c r="BB340" i="1"/>
  <c r="BA340" i="1"/>
  <c r="AY340" i="1"/>
  <c r="AZ340" i="1" s="1"/>
  <c r="BV339" i="1"/>
  <c r="BU339" i="1"/>
  <c r="BT339" i="1"/>
  <c r="BQ339" i="1"/>
  <c r="BO339" i="1"/>
  <c r="BP339" i="1" s="1"/>
  <c r="DC339" i="1" s="1"/>
  <c r="BE339" i="1"/>
  <c r="BC339" i="1"/>
  <c r="BD339" i="1" s="1"/>
  <c r="BB339" i="1"/>
  <c r="BA339" i="1"/>
  <c r="AY339" i="1"/>
  <c r="AZ339" i="1" s="1"/>
  <c r="BV338" i="1"/>
  <c r="BU338" i="1"/>
  <c r="BT338" i="1"/>
  <c r="BQ338" i="1"/>
  <c r="BO338" i="1"/>
  <c r="BP338" i="1" s="1"/>
  <c r="DC338" i="1" s="1"/>
  <c r="BE338" i="1"/>
  <c r="BC338" i="1"/>
  <c r="BD338" i="1" s="1"/>
  <c r="BB338" i="1"/>
  <c r="BA338" i="1"/>
  <c r="AY338" i="1"/>
  <c r="AZ338" i="1" s="1"/>
  <c r="BV337" i="1"/>
  <c r="BU337" i="1"/>
  <c r="BT337" i="1"/>
  <c r="BQ337" i="1"/>
  <c r="BO337" i="1"/>
  <c r="BP337" i="1" s="1"/>
  <c r="DC337" i="1" s="1"/>
  <c r="BE337" i="1"/>
  <c r="BC337" i="1"/>
  <c r="BD337" i="1" s="1"/>
  <c r="BB337" i="1"/>
  <c r="BA337" i="1"/>
  <c r="AY337" i="1"/>
  <c r="AZ337" i="1" s="1"/>
  <c r="BV336" i="1"/>
  <c r="BU336" i="1"/>
  <c r="BT336" i="1"/>
  <c r="BQ336" i="1"/>
  <c r="BO336" i="1"/>
  <c r="BP336" i="1" s="1"/>
  <c r="DC336" i="1" s="1"/>
  <c r="BE336" i="1"/>
  <c r="BC336" i="1"/>
  <c r="BD336" i="1" s="1"/>
  <c r="BB336" i="1"/>
  <c r="BA336" i="1"/>
  <c r="AY336" i="1"/>
  <c r="AZ336" i="1" s="1"/>
  <c r="BV335" i="1"/>
  <c r="BU335" i="1"/>
  <c r="BT335" i="1"/>
  <c r="BQ335" i="1"/>
  <c r="BO335" i="1"/>
  <c r="BP335" i="1" s="1"/>
  <c r="DC335" i="1" s="1"/>
  <c r="BE335" i="1"/>
  <c r="BC335" i="1"/>
  <c r="BD335" i="1" s="1"/>
  <c r="BB335" i="1"/>
  <c r="BA335" i="1"/>
  <c r="AY335" i="1"/>
  <c r="AZ335" i="1" s="1"/>
  <c r="BV334" i="1"/>
  <c r="BU334" i="1"/>
  <c r="BT334" i="1"/>
  <c r="BQ334" i="1"/>
  <c r="BO334" i="1"/>
  <c r="BP334" i="1" s="1"/>
  <c r="DC334" i="1" s="1"/>
  <c r="BE334" i="1"/>
  <c r="BC334" i="1"/>
  <c r="BD334" i="1" s="1"/>
  <c r="BB334" i="1"/>
  <c r="BA334" i="1"/>
  <c r="AY334" i="1"/>
  <c r="AZ334" i="1" s="1"/>
  <c r="BV333" i="1"/>
  <c r="BU333" i="1"/>
  <c r="BT333" i="1"/>
  <c r="BQ333" i="1"/>
  <c r="BO333" i="1"/>
  <c r="BP333" i="1" s="1"/>
  <c r="DC333" i="1" s="1"/>
  <c r="BE333" i="1"/>
  <c r="BC333" i="1"/>
  <c r="BD333" i="1" s="1"/>
  <c r="BB333" i="1"/>
  <c r="BA333" i="1"/>
  <c r="AY333" i="1"/>
  <c r="AZ333" i="1" s="1"/>
  <c r="BV332" i="1"/>
  <c r="BU332" i="1"/>
  <c r="BT332" i="1"/>
  <c r="BQ332" i="1"/>
  <c r="BO332" i="1"/>
  <c r="BP332" i="1" s="1"/>
  <c r="DC332" i="1" s="1"/>
  <c r="BE332" i="1"/>
  <c r="BC332" i="1"/>
  <c r="BD332" i="1" s="1"/>
  <c r="BB332" i="1"/>
  <c r="BA332" i="1"/>
  <c r="AY332" i="1"/>
  <c r="AZ332" i="1" s="1"/>
  <c r="BV331" i="1"/>
  <c r="BU331" i="1"/>
  <c r="BT331" i="1"/>
  <c r="BQ331" i="1"/>
  <c r="BO331" i="1"/>
  <c r="BP331" i="1" s="1"/>
  <c r="DC331" i="1" s="1"/>
  <c r="BE331" i="1"/>
  <c r="BC331" i="1"/>
  <c r="BD331" i="1" s="1"/>
  <c r="BB331" i="1"/>
  <c r="BA331" i="1"/>
  <c r="AY331" i="1"/>
  <c r="AZ331" i="1" s="1"/>
  <c r="BV330" i="1"/>
  <c r="BU330" i="1"/>
  <c r="BT330" i="1"/>
  <c r="BQ330" i="1"/>
  <c r="BO330" i="1"/>
  <c r="BP330" i="1" s="1"/>
  <c r="DC330" i="1" s="1"/>
  <c r="BE330" i="1"/>
  <c r="BC330" i="1"/>
  <c r="BD330" i="1" s="1"/>
  <c r="BB330" i="1"/>
  <c r="BA330" i="1"/>
  <c r="AY330" i="1"/>
  <c r="AZ330" i="1" s="1"/>
  <c r="BV329" i="1"/>
  <c r="BU329" i="1"/>
  <c r="BT329" i="1"/>
  <c r="BQ329" i="1"/>
  <c r="BO329" i="1"/>
  <c r="BP329" i="1" s="1"/>
  <c r="DC329" i="1" s="1"/>
  <c r="BE329" i="1"/>
  <c r="BC329" i="1"/>
  <c r="BD329" i="1" s="1"/>
  <c r="BB329" i="1"/>
  <c r="BA329" i="1"/>
  <c r="AY329" i="1"/>
  <c r="AZ329" i="1" s="1"/>
  <c r="BV328" i="1"/>
  <c r="BU328" i="1"/>
  <c r="BT328" i="1"/>
  <c r="BQ328" i="1"/>
  <c r="BO328" i="1"/>
  <c r="BP328" i="1" s="1"/>
  <c r="DC328" i="1" s="1"/>
  <c r="BE328" i="1"/>
  <c r="BC328" i="1"/>
  <c r="BD328" i="1" s="1"/>
  <c r="BB328" i="1"/>
  <c r="BA328" i="1"/>
  <c r="AY328" i="1"/>
  <c r="AZ328" i="1" s="1"/>
  <c r="BV327" i="1"/>
  <c r="BU327" i="1"/>
  <c r="BT327" i="1"/>
  <c r="BQ327" i="1"/>
  <c r="BO327" i="1"/>
  <c r="BP327" i="1" s="1"/>
  <c r="DC327" i="1" s="1"/>
  <c r="BE327" i="1"/>
  <c r="BC327" i="1"/>
  <c r="BD327" i="1" s="1"/>
  <c r="BB327" i="1"/>
  <c r="BA327" i="1"/>
  <c r="AY327" i="1"/>
  <c r="AZ327" i="1" s="1"/>
  <c r="BV326" i="1"/>
  <c r="BU326" i="1"/>
  <c r="BT326" i="1"/>
  <c r="BQ326" i="1"/>
  <c r="BO326" i="1"/>
  <c r="BP326" i="1" s="1"/>
  <c r="DC326" i="1" s="1"/>
  <c r="BE326" i="1"/>
  <c r="BC326" i="1"/>
  <c r="BD326" i="1" s="1"/>
  <c r="BB326" i="1"/>
  <c r="BA326" i="1"/>
  <c r="AY326" i="1"/>
  <c r="AZ326" i="1" s="1"/>
  <c r="BV325" i="1"/>
  <c r="BU325" i="1"/>
  <c r="BT325" i="1"/>
  <c r="BQ325" i="1"/>
  <c r="BO325" i="1"/>
  <c r="BP325" i="1" s="1"/>
  <c r="DC325" i="1" s="1"/>
  <c r="BE325" i="1"/>
  <c r="BC325" i="1"/>
  <c r="BD325" i="1" s="1"/>
  <c r="BB325" i="1"/>
  <c r="BA325" i="1"/>
  <c r="AY325" i="1"/>
  <c r="AZ325" i="1" s="1"/>
  <c r="BV324" i="1"/>
  <c r="BU324" i="1"/>
  <c r="BT324" i="1"/>
  <c r="BQ324" i="1"/>
  <c r="BO324" i="1"/>
  <c r="BP324" i="1" s="1"/>
  <c r="DC324" i="1" s="1"/>
  <c r="BE324" i="1"/>
  <c r="BC324" i="1"/>
  <c r="BD324" i="1" s="1"/>
  <c r="BB324" i="1"/>
  <c r="BA324" i="1"/>
  <c r="AY324" i="1"/>
  <c r="AZ324" i="1" s="1"/>
  <c r="BV323" i="1"/>
  <c r="BU323" i="1"/>
  <c r="BT323" i="1"/>
  <c r="BQ323" i="1"/>
  <c r="BO323" i="1"/>
  <c r="BP323" i="1" s="1"/>
  <c r="DC323" i="1" s="1"/>
  <c r="BE323" i="1"/>
  <c r="BC323" i="1"/>
  <c r="BD323" i="1" s="1"/>
  <c r="BB323" i="1"/>
  <c r="BA323" i="1"/>
  <c r="AY323" i="1"/>
  <c r="AZ323" i="1" s="1"/>
  <c r="BV322" i="1"/>
  <c r="BU322" i="1"/>
  <c r="BT322" i="1"/>
  <c r="BQ322" i="1"/>
  <c r="BO322" i="1"/>
  <c r="BP322" i="1" s="1"/>
  <c r="DC322" i="1" s="1"/>
  <c r="BE322" i="1"/>
  <c r="BC322" i="1"/>
  <c r="BD322" i="1" s="1"/>
  <c r="BB322" i="1"/>
  <c r="BA322" i="1"/>
  <c r="AY322" i="1"/>
  <c r="AZ322" i="1" s="1"/>
  <c r="BV321" i="1"/>
  <c r="BU321" i="1"/>
  <c r="BT321" i="1"/>
  <c r="BQ321" i="1"/>
  <c r="BO321" i="1"/>
  <c r="BP321" i="1" s="1"/>
  <c r="DC321" i="1" s="1"/>
  <c r="BE321" i="1"/>
  <c r="BC321" i="1"/>
  <c r="BD321" i="1" s="1"/>
  <c r="BB321" i="1"/>
  <c r="BA321" i="1"/>
  <c r="AY321" i="1"/>
  <c r="AZ321" i="1" s="1"/>
  <c r="BV320" i="1"/>
  <c r="BU320" i="1"/>
  <c r="BT320" i="1"/>
  <c r="BQ320" i="1"/>
  <c r="BO320" i="1"/>
  <c r="BP320" i="1" s="1"/>
  <c r="DC320" i="1" s="1"/>
  <c r="BE320" i="1"/>
  <c r="BC320" i="1"/>
  <c r="BD320" i="1" s="1"/>
  <c r="BB320" i="1"/>
  <c r="BA320" i="1"/>
  <c r="AY320" i="1"/>
  <c r="AZ320" i="1" s="1"/>
  <c r="BV319" i="1"/>
  <c r="BU319" i="1"/>
  <c r="BT319" i="1"/>
  <c r="BQ319" i="1"/>
  <c r="BO319" i="1"/>
  <c r="BP319" i="1" s="1"/>
  <c r="DC319" i="1" s="1"/>
  <c r="BE319" i="1"/>
  <c r="BC319" i="1"/>
  <c r="BD319" i="1" s="1"/>
  <c r="BB319" i="1"/>
  <c r="BA319" i="1"/>
  <c r="AY319" i="1"/>
  <c r="AZ319" i="1" s="1"/>
  <c r="BV318" i="1"/>
  <c r="BU318" i="1"/>
  <c r="BT318" i="1"/>
  <c r="BQ318" i="1"/>
  <c r="BO318" i="1"/>
  <c r="BP318" i="1" s="1"/>
  <c r="DC318" i="1" s="1"/>
  <c r="BE318" i="1"/>
  <c r="BC318" i="1"/>
  <c r="BD318" i="1" s="1"/>
  <c r="BB318" i="1"/>
  <c r="BA318" i="1"/>
  <c r="AY318" i="1"/>
  <c r="AZ318" i="1" s="1"/>
  <c r="BV317" i="1"/>
  <c r="BU317" i="1"/>
  <c r="BT317" i="1"/>
  <c r="BQ317" i="1"/>
  <c r="BO317" i="1"/>
  <c r="BP317" i="1" s="1"/>
  <c r="DC317" i="1" s="1"/>
  <c r="BE317" i="1"/>
  <c r="BC317" i="1"/>
  <c r="BD317" i="1" s="1"/>
  <c r="BB317" i="1"/>
  <c r="BA317" i="1"/>
  <c r="AY317" i="1"/>
  <c r="AZ317" i="1" s="1"/>
  <c r="BV316" i="1"/>
  <c r="BU316" i="1"/>
  <c r="BT316" i="1"/>
  <c r="BQ316" i="1"/>
  <c r="BO316" i="1"/>
  <c r="BP316" i="1" s="1"/>
  <c r="DC316" i="1" s="1"/>
  <c r="BE316" i="1"/>
  <c r="BC316" i="1"/>
  <c r="BD316" i="1" s="1"/>
  <c r="BB316" i="1"/>
  <c r="BA316" i="1"/>
  <c r="AY316" i="1"/>
  <c r="AZ316" i="1" s="1"/>
  <c r="BV315" i="1"/>
  <c r="BU315" i="1"/>
  <c r="BT315" i="1"/>
  <c r="BQ315" i="1"/>
  <c r="BO315" i="1"/>
  <c r="BP315" i="1" s="1"/>
  <c r="DC315" i="1" s="1"/>
  <c r="BE315" i="1"/>
  <c r="BC315" i="1"/>
  <c r="BD315" i="1" s="1"/>
  <c r="BB315" i="1"/>
  <c r="BA315" i="1"/>
  <c r="AY315" i="1"/>
  <c r="AZ315" i="1" s="1"/>
  <c r="BV314" i="1"/>
  <c r="BU314" i="1"/>
  <c r="BT314" i="1"/>
  <c r="BQ314" i="1"/>
  <c r="BO314" i="1"/>
  <c r="BP314" i="1" s="1"/>
  <c r="DC314" i="1" s="1"/>
  <c r="BE314" i="1"/>
  <c r="BC314" i="1"/>
  <c r="BD314" i="1" s="1"/>
  <c r="BB314" i="1"/>
  <c r="BA314" i="1"/>
  <c r="AY314" i="1"/>
  <c r="AZ314" i="1" s="1"/>
  <c r="BV313" i="1"/>
  <c r="BU313" i="1"/>
  <c r="BT313" i="1"/>
  <c r="BQ313" i="1"/>
  <c r="BO313" i="1"/>
  <c r="BP313" i="1" s="1"/>
  <c r="DC313" i="1" s="1"/>
  <c r="BE313" i="1"/>
  <c r="BC313" i="1"/>
  <c r="BD313" i="1" s="1"/>
  <c r="BB313" i="1"/>
  <c r="BA313" i="1"/>
  <c r="AY313" i="1"/>
  <c r="AZ313" i="1" s="1"/>
  <c r="BV312" i="1"/>
  <c r="BU312" i="1"/>
  <c r="BT312" i="1"/>
  <c r="BQ312" i="1"/>
  <c r="BO312" i="1"/>
  <c r="BP312" i="1" s="1"/>
  <c r="DC312" i="1" s="1"/>
  <c r="BE312" i="1"/>
  <c r="BC312" i="1"/>
  <c r="BD312" i="1" s="1"/>
  <c r="BB312" i="1"/>
  <c r="BA312" i="1"/>
  <c r="AY312" i="1"/>
  <c r="AZ312" i="1" s="1"/>
  <c r="BV311" i="1"/>
  <c r="BU311" i="1"/>
  <c r="BT311" i="1"/>
  <c r="BQ311" i="1"/>
  <c r="BO311" i="1"/>
  <c r="BP311" i="1" s="1"/>
  <c r="DC311" i="1" s="1"/>
  <c r="BE311" i="1"/>
  <c r="BC311" i="1"/>
  <c r="BD311" i="1" s="1"/>
  <c r="BB311" i="1"/>
  <c r="BA311" i="1"/>
  <c r="AY311" i="1"/>
  <c r="AZ311" i="1" s="1"/>
  <c r="BV310" i="1"/>
  <c r="BU310" i="1"/>
  <c r="BT310" i="1"/>
  <c r="BQ310" i="1"/>
  <c r="BO310" i="1"/>
  <c r="BP310" i="1" s="1"/>
  <c r="DC310" i="1" s="1"/>
  <c r="BE310" i="1"/>
  <c r="BC310" i="1"/>
  <c r="BD310" i="1" s="1"/>
  <c r="BB310" i="1"/>
  <c r="BA310" i="1"/>
  <c r="AY310" i="1"/>
  <c r="AZ310" i="1" s="1"/>
  <c r="BV309" i="1"/>
  <c r="BU309" i="1"/>
  <c r="BT309" i="1"/>
  <c r="BQ309" i="1"/>
  <c r="BO309" i="1"/>
  <c r="BP309" i="1" s="1"/>
  <c r="DC309" i="1" s="1"/>
  <c r="BE309" i="1"/>
  <c r="BC309" i="1"/>
  <c r="BD309" i="1" s="1"/>
  <c r="BB309" i="1"/>
  <c r="BA309" i="1"/>
  <c r="AY309" i="1"/>
  <c r="AZ309" i="1" s="1"/>
  <c r="BV308" i="1"/>
  <c r="BU308" i="1"/>
  <c r="BT308" i="1"/>
  <c r="BQ308" i="1"/>
  <c r="BO308" i="1"/>
  <c r="BP308" i="1" s="1"/>
  <c r="DC308" i="1" s="1"/>
  <c r="BE308" i="1"/>
  <c r="BC308" i="1"/>
  <c r="BD308" i="1" s="1"/>
  <c r="BB308" i="1"/>
  <c r="BA308" i="1"/>
  <c r="AY308" i="1"/>
  <c r="AZ308" i="1" s="1"/>
  <c r="BV307" i="1"/>
  <c r="BU307" i="1"/>
  <c r="BT307" i="1"/>
  <c r="BQ307" i="1"/>
  <c r="BO307" i="1"/>
  <c r="BP307" i="1" s="1"/>
  <c r="DC307" i="1" s="1"/>
  <c r="BE307" i="1"/>
  <c r="BC307" i="1"/>
  <c r="BD307" i="1" s="1"/>
  <c r="BB307" i="1"/>
  <c r="BA307" i="1"/>
  <c r="AY307" i="1"/>
  <c r="AZ307" i="1" s="1"/>
  <c r="BV306" i="1"/>
  <c r="BU306" i="1"/>
  <c r="BT306" i="1"/>
  <c r="BQ306" i="1"/>
  <c r="BO306" i="1"/>
  <c r="BP306" i="1" s="1"/>
  <c r="DC306" i="1" s="1"/>
  <c r="BE306" i="1"/>
  <c r="BC306" i="1"/>
  <c r="BD306" i="1" s="1"/>
  <c r="BB306" i="1"/>
  <c r="BA306" i="1"/>
  <c r="AY306" i="1"/>
  <c r="AZ306" i="1" s="1"/>
  <c r="BV305" i="1"/>
  <c r="BU305" i="1"/>
  <c r="BT305" i="1"/>
  <c r="BQ305" i="1"/>
  <c r="BO305" i="1"/>
  <c r="BP305" i="1" s="1"/>
  <c r="DC305" i="1" s="1"/>
  <c r="BE305" i="1"/>
  <c r="BC305" i="1"/>
  <c r="BD305" i="1" s="1"/>
  <c r="BB305" i="1"/>
  <c r="BA305" i="1"/>
  <c r="AY305" i="1"/>
  <c r="AZ305" i="1" s="1"/>
  <c r="BV304" i="1"/>
  <c r="BU304" i="1"/>
  <c r="BT304" i="1"/>
  <c r="BQ304" i="1"/>
  <c r="BO304" i="1"/>
  <c r="BP304" i="1" s="1"/>
  <c r="DC304" i="1" s="1"/>
  <c r="BE304" i="1"/>
  <c r="BC304" i="1"/>
  <c r="BD304" i="1" s="1"/>
  <c r="BB304" i="1"/>
  <c r="BA304" i="1"/>
  <c r="AY304" i="1"/>
  <c r="AZ304" i="1" s="1"/>
  <c r="BV303" i="1"/>
  <c r="BU303" i="1"/>
  <c r="BT303" i="1"/>
  <c r="BQ303" i="1"/>
  <c r="BO303" i="1"/>
  <c r="BP303" i="1" s="1"/>
  <c r="DC303" i="1" s="1"/>
  <c r="BE303" i="1"/>
  <c r="BC303" i="1"/>
  <c r="BD303" i="1" s="1"/>
  <c r="BB303" i="1"/>
  <c r="BA303" i="1"/>
  <c r="AY303" i="1"/>
  <c r="AZ303" i="1" s="1"/>
  <c r="BV302" i="1"/>
  <c r="BU302" i="1"/>
  <c r="BT302" i="1"/>
  <c r="BQ302" i="1"/>
  <c r="BO302" i="1"/>
  <c r="BP302" i="1" s="1"/>
  <c r="DC302" i="1" s="1"/>
  <c r="BE302" i="1"/>
  <c r="BC302" i="1"/>
  <c r="BD302" i="1" s="1"/>
  <c r="BB302" i="1"/>
  <c r="BA302" i="1"/>
  <c r="AY302" i="1"/>
  <c r="AZ302" i="1" s="1"/>
  <c r="BV301" i="1"/>
  <c r="BU301" i="1"/>
  <c r="BT301" i="1"/>
  <c r="BQ301" i="1"/>
  <c r="BO301" i="1"/>
  <c r="BP301" i="1" s="1"/>
  <c r="DC301" i="1" s="1"/>
  <c r="BE301" i="1"/>
  <c r="BC301" i="1"/>
  <c r="BD301" i="1" s="1"/>
  <c r="BB301" i="1"/>
  <c r="BA301" i="1"/>
  <c r="AY301" i="1"/>
  <c r="AZ301" i="1" s="1"/>
  <c r="BV300" i="1"/>
  <c r="BU300" i="1"/>
  <c r="BT300" i="1"/>
  <c r="BQ300" i="1"/>
  <c r="BO300" i="1"/>
  <c r="BP300" i="1" s="1"/>
  <c r="DC300" i="1" s="1"/>
  <c r="BE300" i="1"/>
  <c r="BC300" i="1"/>
  <c r="BD300" i="1" s="1"/>
  <c r="BB300" i="1"/>
  <c r="BA300" i="1"/>
  <c r="AY300" i="1"/>
  <c r="AZ300" i="1" s="1"/>
  <c r="BV299" i="1"/>
  <c r="BU299" i="1"/>
  <c r="BT299" i="1"/>
  <c r="BQ299" i="1"/>
  <c r="BO299" i="1"/>
  <c r="BP299" i="1" s="1"/>
  <c r="DC299" i="1" s="1"/>
  <c r="BE299" i="1"/>
  <c r="BC299" i="1"/>
  <c r="BD299" i="1" s="1"/>
  <c r="BB299" i="1"/>
  <c r="BA299" i="1"/>
  <c r="AY299" i="1"/>
  <c r="AZ299" i="1" s="1"/>
  <c r="BV298" i="1"/>
  <c r="BU298" i="1"/>
  <c r="BT298" i="1"/>
  <c r="BQ298" i="1"/>
  <c r="BO298" i="1"/>
  <c r="BP298" i="1" s="1"/>
  <c r="DC298" i="1" s="1"/>
  <c r="BE298" i="1"/>
  <c r="BC298" i="1"/>
  <c r="BD298" i="1" s="1"/>
  <c r="BB298" i="1"/>
  <c r="BA298" i="1"/>
  <c r="AY298" i="1"/>
  <c r="AZ298" i="1" s="1"/>
  <c r="BV297" i="1"/>
  <c r="BU297" i="1"/>
  <c r="BT297" i="1"/>
  <c r="BQ297" i="1"/>
  <c r="BO297" i="1"/>
  <c r="BP297" i="1" s="1"/>
  <c r="DC297" i="1" s="1"/>
  <c r="BE297" i="1"/>
  <c r="BC297" i="1"/>
  <c r="BD297" i="1" s="1"/>
  <c r="BB297" i="1"/>
  <c r="BA297" i="1"/>
  <c r="AY297" i="1"/>
  <c r="AZ297" i="1" s="1"/>
  <c r="BV296" i="1"/>
  <c r="BU296" i="1"/>
  <c r="BT296" i="1"/>
  <c r="BQ296" i="1"/>
  <c r="BO296" i="1"/>
  <c r="BP296" i="1" s="1"/>
  <c r="DC296" i="1" s="1"/>
  <c r="BE296" i="1"/>
  <c r="BC296" i="1"/>
  <c r="BD296" i="1" s="1"/>
  <c r="BB296" i="1"/>
  <c r="BA296" i="1"/>
  <c r="AY296" i="1"/>
  <c r="AZ296" i="1" s="1"/>
  <c r="BV295" i="1"/>
  <c r="BU295" i="1"/>
  <c r="BT295" i="1"/>
  <c r="BQ295" i="1"/>
  <c r="BO295" i="1"/>
  <c r="BP295" i="1" s="1"/>
  <c r="DC295" i="1" s="1"/>
  <c r="BE295" i="1"/>
  <c r="BC295" i="1"/>
  <c r="BD295" i="1" s="1"/>
  <c r="BB295" i="1"/>
  <c r="BA295" i="1"/>
  <c r="AY295" i="1"/>
  <c r="AZ295" i="1" s="1"/>
  <c r="BV294" i="1"/>
  <c r="BU294" i="1"/>
  <c r="BT294" i="1"/>
  <c r="BQ294" i="1"/>
  <c r="BO294" i="1"/>
  <c r="BP294" i="1" s="1"/>
  <c r="DC294" i="1" s="1"/>
  <c r="BE294" i="1"/>
  <c r="BC294" i="1"/>
  <c r="BD294" i="1" s="1"/>
  <c r="BB294" i="1"/>
  <c r="BA294" i="1"/>
  <c r="AY294" i="1"/>
  <c r="AZ294" i="1" s="1"/>
  <c r="BV293" i="1"/>
  <c r="BU293" i="1"/>
  <c r="BT293" i="1"/>
  <c r="BQ293" i="1"/>
  <c r="BO293" i="1"/>
  <c r="BP293" i="1" s="1"/>
  <c r="DC293" i="1" s="1"/>
  <c r="BE293" i="1"/>
  <c r="BC293" i="1"/>
  <c r="BD293" i="1" s="1"/>
  <c r="BB293" i="1"/>
  <c r="BA293" i="1"/>
  <c r="AY293" i="1"/>
  <c r="AZ293" i="1" s="1"/>
  <c r="BV292" i="1"/>
  <c r="BU292" i="1"/>
  <c r="BT292" i="1"/>
  <c r="BQ292" i="1"/>
  <c r="BO292" i="1"/>
  <c r="BP292" i="1" s="1"/>
  <c r="DC292" i="1" s="1"/>
  <c r="BE292" i="1"/>
  <c r="BC292" i="1"/>
  <c r="BD292" i="1" s="1"/>
  <c r="BB292" i="1"/>
  <c r="BA292" i="1"/>
  <c r="AY292" i="1"/>
  <c r="AZ292" i="1" s="1"/>
  <c r="BV291" i="1"/>
  <c r="BU291" i="1"/>
  <c r="BT291" i="1"/>
  <c r="BQ291" i="1"/>
  <c r="BO291" i="1"/>
  <c r="BP291" i="1" s="1"/>
  <c r="DC291" i="1" s="1"/>
  <c r="BE291" i="1"/>
  <c r="BC291" i="1"/>
  <c r="BD291" i="1" s="1"/>
  <c r="BB291" i="1"/>
  <c r="BA291" i="1"/>
  <c r="AY291" i="1"/>
  <c r="AZ291" i="1" s="1"/>
  <c r="BV290" i="1"/>
  <c r="BU290" i="1"/>
  <c r="BT290" i="1"/>
  <c r="BQ290" i="1"/>
  <c r="BO290" i="1"/>
  <c r="BP290" i="1" s="1"/>
  <c r="DC290" i="1" s="1"/>
  <c r="BE290" i="1"/>
  <c r="BC290" i="1"/>
  <c r="BD290" i="1" s="1"/>
  <c r="BB290" i="1"/>
  <c r="BA290" i="1"/>
  <c r="AY290" i="1"/>
  <c r="AZ290" i="1" s="1"/>
  <c r="BV289" i="1"/>
  <c r="BU289" i="1"/>
  <c r="BT289" i="1"/>
  <c r="BQ289" i="1"/>
  <c r="BO289" i="1"/>
  <c r="BP289" i="1" s="1"/>
  <c r="DC289" i="1" s="1"/>
  <c r="BE289" i="1"/>
  <c r="BC289" i="1"/>
  <c r="BD289" i="1" s="1"/>
  <c r="BB289" i="1"/>
  <c r="BA289" i="1"/>
  <c r="AY289" i="1"/>
  <c r="AZ289" i="1" s="1"/>
  <c r="BV288" i="1"/>
  <c r="BU288" i="1"/>
  <c r="BT288" i="1"/>
  <c r="BQ288" i="1"/>
  <c r="BO288" i="1"/>
  <c r="BP288" i="1" s="1"/>
  <c r="DC288" i="1" s="1"/>
  <c r="BE288" i="1"/>
  <c r="BC288" i="1"/>
  <c r="BD288" i="1" s="1"/>
  <c r="BB288" i="1"/>
  <c r="BA288" i="1"/>
  <c r="AY288" i="1"/>
  <c r="AZ288" i="1" s="1"/>
  <c r="BV287" i="1"/>
  <c r="BU287" i="1"/>
  <c r="BT287" i="1"/>
  <c r="BQ287" i="1"/>
  <c r="BO287" i="1"/>
  <c r="BP287" i="1" s="1"/>
  <c r="DC287" i="1" s="1"/>
  <c r="BE287" i="1"/>
  <c r="BC287" i="1"/>
  <c r="BD287" i="1" s="1"/>
  <c r="BB287" i="1"/>
  <c r="BA287" i="1"/>
  <c r="AY287" i="1"/>
  <c r="AZ287" i="1" s="1"/>
  <c r="BV286" i="1"/>
  <c r="BU286" i="1"/>
  <c r="BT286" i="1"/>
  <c r="BQ286" i="1"/>
  <c r="BO286" i="1"/>
  <c r="BP286" i="1" s="1"/>
  <c r="DC286" i="1" s="1"/>
  <c r="BE286" i="1"/>
  <c r="BC286" i="1"/>
  <c r="BD286" i="1" s="1"/>
  <c r="BB286" i="1"/>
  <c r="BA286" i="1"/>
  <c r="AY286" i="1"/>
  <c r="AZ286" i="1" s="1"/>
  <c r="BV285" i="1"/>
  <c r="BU285" i="1"/>
  <c r="BT285" i="1"/>
  <c r="BQ285" i="1"/>
  <c r="BO285" i="1"/>
  <c r="BP285" i="1" s="1"/>
  <c r="DC285" i="1" s="1"/>
  <c r="BE285" i="1"/>
  <c r="BC285" i="1"/>
  <c r="BD285" i="1" s="1"/>
  <c r="BB285" i="1"/>
  <c r="BA285" i="1"/>
  <c r="AY285" i="1"/>
  <c r="AZ285" i="1" s="1"/>
  <c r="BV284" i="1"/>
  <c r="BU284" i="1"/>
  <c r="BT284" i="1"/>
  <c r="BQ284" i="1"/>
  <c r="BO284" i="1"/>
  <c r="BP284" i="1" s="1"/>
  <c r="DC284" i="1" s="1"/>
  <c r="BE284" i="1"/>
  <c r="BC284" i="1"/>
  <c r="BD284" i="1" s="1"/>
  <c r="BB284" i="1"/>
  <c r="BA284" i="1"/>
  <c r="AY284" i="1"/>
  <c r="AZ284" i="1" s="1"/>
  <c r="BV283" i="1"/>
  <c r="BU283" i="1"/>
  <c r="BT283" i="1"/>
  <c r="BQ283" i="1"/>
  <c r="BO283" i="1"/>
  <c r="BP283" i="1" s="1"/>
  <c r="DC283" i="1" s="1"/>
  <c r="BE283" i="1"/>
  <c r="BC283" i="1"/>
  <c r="BD283" i="1" s="1"/>
  <c r="BB283" i="1"/>
  <c r="BA283" i="1"/>
  <c r="AY283" i="1"/>
  <c r="AZ283" i="1" s="1"/>
  <c r="BV282" i="1"/>
  <c r="BU282" i="1"/>
  <c r="BT282" i="1"/>
  <c r="BQ282" i="1"/>
  <c r="BO282" i="1"/>
  <c r="BP282" i="1" s="1"/>
  <c r="DC282" i="1" s="1"/>
  <c r="BE282" i="1"/>
  <c r="BC282" i="1"/>
  <c r="BD282" i="1" s="1"/>
  <c r="BB282" i="1"/>
  <c r="BA282" i="1"/>
  <c r="AY282" i="1"/>
  <c r="AZ282" i="1" s="1"/>
  <c r="BV281" i="1"/>
  <c r="BU281" i="1"/>
  <c r="BT281" i="1"/>
  <c r="BQ281" i="1"/>
  <c r="BO281" i="1"/>
  <c r="BP281" i="1" s="1"/>
  <c r="DC281" i="1" s="1"/>
  <c r="BE281" i="1"/>
  <c r="BC281" i="1"/>
  <c r="BD281" i="1" s="1"/>
  <c r="BB281" i="1"/>
  <c r="BA281" i="1"/>
  <c r="AY281" i="1"/>
  <c r="AZ281" i="1" s="1"/>
  <c r="BV280" i="1"/>
  <c r="BU280" i="1"/>
  <c r="BT280" i="1"/>
  <c r="BQ280" i="1"/>
  <c r="BO280" i="1"/>
  <c r="BP280" i="1" s="1"/>
  <c r="DC280" i="1" s="1"/>
  <c r="BE280" i="1"/>
  <c r="BC280" i="1"/>
  <c r="BD280" i="1" s="1"/>
  <c r="BB280" i="1"/>
  <c r="BA280" i="1"/>
  <c r="AY280" i="1"/>
  <c r="AZ280" i="1" s="1"/>
  <c r="BV279" i="1"/>
  <c r="BU279" i="1"/>
  <c r="BT279" i="1"/>
  <c r="BQ279" i="1"/>
  <c r="BO279" i="1"/>
  <c r="BP279" i="1" s="1"/>
  <c r="DC279" i="1" s="1"/>
  <c r="BE279" i="1"/>
  <c r="BC279" i="1"/>
  <c r="BD279" i="1" s="1"/>
  <c r="BB279" i="1"/>
  <c r="BA279" i="1"/>
  <c r="AY279" i="1"/>
  <c r="AZ279" i="1" s="1"/>
  <c r="BV278" i="1"/>
  <c r="BU278" i="1"/>
  <c r="BT278" i="1"/>
  <c r="BQ278" i="1"/>
  <c r="BO278" i="1"/>
  <c r="BP278" i="1" s="1"/>
  <c r="DC278" i="1" s="1"/>
  <c r="BE278" i="1"/>
  <c r="BC278" i="1"/>
  <c r="BD278" i="1" s="1"/>
  <c r="BB278" i="1"/>
  <c r="BA278" i="1"/>
  <c r="AY278" i="1"/>
  <c r="AZ278" i="1" s="1"/>
  <c r="BV277" i="1"/>
  <c r="BU277" i="1"/>
  <c r="BT277" i="1"/>
  <c r="BQ277" i="1"/>
  <c r="BO277" i="1"/>
  <c r="BP277" i="1" s="1"/>
  <c r="DC277" i="1" s="1"/>
  <c r="BE277" i="1"/>
  <c r="BC277" i="1"/>
  <c r="BD277" i="1" s="1"/>
  <c r="BB277" i="1"/>
  <c r="BA277" i="1"/>
  <c r="AY277" i="1"/>
  <c r="AZ277" i="1" s="1"/>
  <c r="BV276" i="1"/>
  <c r="BU276" i="1"/>
  <c r="BT276" i="1"/>
  <c r="BQ276" i="1"/>
  <c r="BO276" i="1"/>
  <c r="BP276" i="1" s="1"/>
  <c r="DC276" i="1" s="1"/>
  <c r="BE276" i="1"/>
  <c r="BC276" i="1"/>
  <c r="BD276" i="1" s="1"/>
  <c r="BB276" i="1"/>
  <c r="BA276" i="1"/>
  <c r="AY276" i="1"/>
  <c r="AZ276" i="1" s="1"/>
  <c r="BV275" i="1"/>
  <c r="BU275" i="1"/>
  <c r="BT275" i="1"/>
  <c r="BQ275" i="1"/>
  <c r="BO275" i="1"/>
  <c r="BP275" i="1" s="1"/>
  <c r="DC275" i="1" s="1"/>
  <c r="BE275" i="1"/>
  <c r="BC275" i="1"/>
  <c r="BD275" i="1" s="1"/>
  <c r="BB275" i="1"/>
  <c r="BA275" i="1"/>
  <c r="AY275" i="1"/>
  <c r="AZ275" i="1" s="1"/>
  <c r="BV274" i="1"/>
  <c r="BU274" i="1"/>
  <c r="BT274" i="1"/>
  <c r="BQ274" i="1"/>
  <c r="BO274" i="1"/>
  <c r="BP274" i="1" s="1"/>
  <c r="DC274" i="1" s="1"/>
  <c r="BE274" i="1"/>
  <c r="BC274" i="1"/>
  <c r="BD274" i="1" s="1"/>
  <c r="BB274" i="1"/>
  <c r="BA274" i="1"/>
  <c r="AY274" i="1"/>
  <c r="AZ274" i="1" s="1"/>
  <c r="BV273" i="1"/>
  <c r="BU273" i="1"/>
  <c r="BT273" i="1"/>
  <c r="BQ273" i="1"/>
  <c r="BO273" i="1"/>
  <c r="BP273" i="1" s="1"/>
  <c r="DC273" i="1" s="1"/>
  <c r="BE273" i="1"/>
  <c r="BC273" i="1"/>
  <c r="BD273" i="1" s="1"/>
  <c r="BB273" i="1"/>
  <c r="BA273" i="1"/>
  <c r="AY273" i="1"/>
  <c r="AZ273" i="1" s="1"/>
  <c r="BV272" i="1"/>
  <c r="BU272" i="1"/>
  <c r="BT272" i="1"/>
  <c r="BQ272" i="1"/>
  <c r="BO272" i="1"/>
  <c r="BP272" i="1" s="1"/>
  <c r="DC272" i="1" s="1"/>
  <c r="BE272" i="1"/>
  <c r="BC272" i="1"/>
  <c r="BD272" i="1" s="1"/>
  <c r="BB272" i="1"/>
  <c r="BA272" i="1"/>
  <c r="AY272" i="1"/>
  <c r="AZ272" i="1" s="1"/>
  <c r="BV271" i="1"/>
  <c r="BU271" i="1"/>
  <c r="BT271" i="1"/>
  <c r="BQ271" i="1"/>
  <c r="BO271" i="1"/>
  <c r="BP271" i="1" s="1"/>
  <c r="DC271" i="1" s="1"/>
  <c r="BE271" i="1"/>
  <c r="BC271" i="1"/>
  <c r="BD271" i="1" s="1"/>
  <c r="BB271" i="1"/>
  <c r="BA271" i="1"/>
  <c r="AY271" i="1"/>
  <c r="AZ271" i="1" s="1"/>
  <c r="BV270" i="1"/>
  <c r="BU270" i="1"/>
  <c r="BT270" i="1"/>
  <c r="BQ270" i="1"/>
  <c r="BO270" i="1"/>
  <c r="BP270" i="1" s="1"/>
  <c r="DC270" i="1" s="1"/>
  <c r="BE270" i="1"/>
  <c r="BC270" i="1"/>
  <c r="BD270" i="1" s="1"/>
  <c r="BB270" i="1"/>
  <c r="BA270" i="1"/>
  <c r="AY270" i="1"/>
  <c r="AZ270" i="1" s="1"/>
  <c r="BV269" i="1"/>
  <c r="BU269" i="1"/>
  <c r="BT269" i="1"/>
  <c r="BQ269" i="1"/>
  <c r="BO269" i="1"/>
  <c r="BP269" i="1" s="1"/>
  <c r="DC269" i="1" s="1"/>
  <c r="BE269" i="1"/>
  <c r="BC269" i="1"/>
  <c r="BD269" i="1" s="1"/>
  <c r="BB269" i="1"/>
  <c r="BA269" i="1"/>
  <c r="AY269" i="1"/>
  <c r="AZ269" i="1" s="1"/>
  <c r="BV268" i="1"/>
  <c r="BU268" i="1"/>
  <c r="BT268" i="1"/>
  <c r="BQ268" i="1"/>
  <c r="BO268" i="1"/>
  <c r="BP268" i="1" s="1"/>
  <c r="DC268" i="1" s="1"/>
  <c r="BE268" i="1"/>
  <c r="BC268" i="1"/>
  <c r="BD268" i="1" s="1"/>
  <c r="BB268" i="1"/>
  <c r="BA268" i="1"/>
  <c r="AY268" i="1"/>
  <c r="AZ268" i="1" s="1"/>
  <c r="BV267" i="1"/>
  <c r="BU267" i="1"/>
  <c r="BT267" i="1"/>
  <c r="BQ267" i="1"/>
  <c r="BO267" i="1"/>
  <c r="BP267" i="1" s="1"/>
  <c r="DC267" i="1" s="1"/>
  <c r="BE267" i="1"/>
  <c r="BC267" i="1"/>
  <c r="BD267" i="1" s="1"/>
  <c r="BB267" i="1"/>
  <c r="BA267" i="1"/>
  <c r="AY267" i="1"/>
  <c r="AZ267" i="1" s="1"/>
  <c r="BV266" i="1"/>
  <c r="BU266" i="1"/>
  <c r="BT266" i="1"/>
  <c r="BQ266" i="1"/>
  <c r="BO266" i="1"/>
  <c r="BP266" i="1" s="1"/>
  <c r="DC266" i="1" s="1"/>
  <c r="BE266" i="1"/>
  <c r="BC266" i="1"/>
  <c r="BD266" i="1" s="1"/>
  <c r="BB266" i="1"/>
  <c r="BA266" i="1"/>
  <c r="AY266" i="1"/>
  <c r="AZ266" i="1" s="1"/>
  <c r="BV265" i="1"/>
  <c r="BU265" i="1"/>
  <c r="BT265" i="1"/>
  <c r="BQ265" i="1"/>
  <c r="BO265" i="1"/>
  <c r="BP265" i="1" s="1"/>
  <c r="DC265" i="1" s="1"/>
  <c r="BE265" i="1"/>
  <c r="BC265" i="1"/>
  <c r="BD265" i="1" s="1"/>
  <c r="BB265" i="1"/>
  <c r="BA265" i="1"/>
  <c r="AY265" i="1"/>
  <c r="AZ265" i="1" s="1"/>
  <c r="BV264" i="1"/>
  <c r="BU264" i="1"/>
  <c r="BT264" i="1"/>
  <c r="BQ264" i="1"/>
  <c r="BO264" i="1"/>
  <c r="BP264" i="1" s="1"/>
  <c r="DC264" i="1" s="1"/>
  <c r="BE264" i="1"/>
  <c r="BC264" i="1"/>
  <c r="BD264" i="1" s="1"/>
  <c r="BB264" i="1"/>
  <c r="BA264" i="1"/>
  <c r="AY264" i="1"/>
  <c r="AZ264" i="1" s="1"/>
  <c r="BV263" i="1"/>
  <c r="BU263" i="1"/>
  <c r="BT263" i="1"/>
  <c r="BQ263" i="1"/>
  <c r="BO263" i="1"/>
  <c r="BP263" i="1" s="1"/>
  <c r="DC263" i="1" s="1"/>
  <c r="BE263" i="1"/>
  <c r="BC263" i="1"/>
  <c r="BD263" i="1" s="1"/>
  <c r="BB263" i="1"/>
  <c r="BA263" i="1"/>
  <c r="AY263" i="1"/>
  <c r="AZ263" i="1" s="1"/>
  <c r="BV262" i="1"/>
  <c r="BU262" i="1"/>
  <c r="BT262" i="1"/>
  <c r="BQ262" i="1"/>
  <c r="BO262" i="1"/>
  <c r="BP262" i="1" s="1"/>
  <c r="DC262" i="1" s="1"/>
  <c r="BE262" i="1"/>
  <c r="BC262" i="1"/>
  <c r="BD262" i="1" s="1"/>
  <c r="BB262" i="1"/>
  <c r="BA262" i="1"/>
  <c r="AY262" i="1"/>
  <c r="AZ262" i="1" s="1"/>
  <c r="BV261" i="1"/>
  <c r="BU261" i="1"/>
  <c r="BT261" i="1"/>
  <c r="BQ261" i="1"/>
  <c r="BO261" i="1"/>
  <c r="BP261" i="1" s="1"/>
  <c r="DC261" i="1" s="1"/>
  <c r="BE261" i="1"/>
  <c r="BC261" i="1"/>
  <c r="BD261" i="1" s="1"/>
  <c r="BB261" i="1"/>
  <c r="BA261" i="1"/>
  <c r="AY261" i="1"/>
  <c r="AZ261" i="1" s="1"/>
  <c r="BV260" i="1"/>
  <c r="BU260" i="1"/>
  <c r="BT260" i="1"/>
  <c r="BQ260" i="1"/>
  <c r="BO260" i="1"/>
  <c r="BP260" i="1" s="1"/>
  <c r="DC260" i="1" s="1"/>
  <c r="BE260" i="1"/>
  <c r="BC260" i="1"/>
  <c r="BD260" i="1" s="1"/>
  <c r="BB260" i="1"/>
  <c r="BA260" i="1"/>
  <c r="AY260" i="1"/>
  <c r="AZ260" i="1" s="1"/>
  <c r="BV259" i="1"/>
  <c r="BU259" i="1"/>
  <c r="BT259" i="1"/>
  <c r="BQ259" i="1"/>
  <c r="BO259" i="1"/>
  <c r="BP259" i="1" s="1"/>
  <c r="DC259" i="1" s="1"/>
  <c r="BE259" i="1"/>
  <c r="BC259" i="1"/>
  <c r="BD259" i="1" s="1"/>
  <c r="BB259" i="1"/>
  <c r="BA259" i="1"/>
  <c r="AY259" i="1"/>
  <c r="AZ259" i="1" s="1"/>
  <c r="BV258" i="1"/>
  <c r="BU258" i="1"/>
  <c r="BT258" i="1"/>
  <c r="BQ258" i="1"/>
  <c r="BO258" i="1"/>
  <c r="BP258" i="1" s="1"/>
  <c r="DC258" i="1" s="1"/>
  <c r="BE258" i="1"/>
  <c r="BC258" i="1"/>
  <c r="BD258" i="1" s="1"/>
  <c r="BB258" i="1"/>
  <c r="BA258" i="1"/>
  <c r="AY258" i="1"/>
  <c r="AZ258" i="1" s="1"/>
  <c r="BV257" i="1"/>
  <c r="BU257" i="1"/>
  <c r="BT257" i="1"/>
  <c r="BQ257" i="1"/>
  <c r="BO257" i="1"/>
  <c r="BP257" i="1" s="1"/>
  <c r="DC257" i="1" s="1"/>
  <c r="BE257" i="1"/>
  <c r="BC257" i="1"/>
  <c r="BD257" i="1" s="1"/>
  <c r="BB257" i="1"/>
  <c r="BA257" i="1"/>
  <c r="AY257" i="1"/>
  <c r="AZ257" i="1" s="1"/>
  <c r="BV256" i="1"/>
  <c r="BU256" i="1"/>
  <c r="BT256" i="1"/>
  <c r="BQ256" i="1"/>
  <c r="BO256" i="1"/>
  <c r="BP256" i="1" s="1"/>
  <c r="DC256" i="1" s="1"/>
  <c r="BE256" i="1"/>
  <c r="BC256" i="1"/>
  <c r="BD256" i="1" s="1"/>
  <c r="BB256" i="1"/>
  <c r="BA256" i="1"/>
  <c r="AY256" i="1"/>
  <c r="AZ256" i="1" s="1"/>
  <c r="BV255" i="1"/>
  <c r="BU255" i="1"/>
  <c r="BT255" i="1"/>
  <c r="BQ255" i="1"/>
  <c r="BO255" i="1"/>
  <c r="BP255" i="1" s="1"/>
  <c r="DC255" i="1" s="1"/>
  <c r="BE255" i="1"/>
  <c r="BC255" i="1"/>
  <c r="BD255" i="1" s="1"/>
  <c r="BB255" i="1"/>
  <c r="BA255" i="1"/>
  <c r="AY255" i="1"/>
  <c r="AZ255" i="1" s="1"/>
  <c r="BV254" i="1"/>
  <c r="BU254" i="1"/>
  <c r="BT254" i="1"/>
  <c r="BQ254" i="1"/>
  <c r="BO254" i="1"/>
  <c r="BP254" i="1" s="1"/>
  <c r="DC254" i="1" s="1"/>
  <c r="BE254" i="1"/>
  <c r="BC254" i="1"/>
  <c r="BD254" i="1" s="1"/>
  <c r="BB254" i="1"/>
  <c r="BA254" i="1"/>
  <c r="AY254" i="1"/>
  <c r="AZ254" i="1" s="1"/>
  <c r="BV253" i="1"/>
  <c r="BU253" i="1"/>
  <c r="BT253" i="1"/>
  <c r="BQ253" i="1"/>
  <c r="BO253" i="1"/>
  <c r="BP253" i="1" s="1"/>
  <c r="DC253" i="1" s="1"/>
  <c r="BE253" i="1"/>
  <c r="BC253" i="1"/>
  <c r="BD253" i="1" s="1"/>
  <c r="BB253" i="1"/>
  <c r="BA253" i="1"/>
  <c r="AY253" i="1"/>
  <c r="AZ253" i="1" s="1"/>
  <c r="BV252" i="1"/>
  <c r="BU252" i="1"/>
  <c r="BT252" i="1"/>
  <c r="BQ252" i="1"/>
  <c r="BO252" i="1"/>
  <c r="BP252" i="1" s="1"/>
  <c r="DC252" i="1" s="1"/>
  <c r="BE252" i="1"/>
  <c r="BC252" i="1"/>
  <c r="BD252" i="1" s="1"/>
  <c r="BB252" i="1"/>
  <c r="BA252" i="1"/>
  <c r="AY252" i="1"/>
  <c r="AZ252" i="1" s="1"/>
  <c r="BV251" i="1"/>
  <c r="BU251" i="1"/>
  <c r="BT251" i="1"/>
  <c r="BQ251" i="1"/>
  <c r="BO251" i="1"/>
  <c r="BP251" i="1" s="1"/>
  <c r="DC251" i="1" s="1"/>
  <c r="BE251" i="1"/>
  <c r="BC251" i="1"/>
  <c r="BD251" i="1" s="1"/>
  <c r="BB251" i="1"/>
  <c r="BA251" i="1"/>
  <c r="AY251" i="1"/>
  <c r="AZ251" i="1" s="1"/>
  <c r="BV250" i="1"/>
  <c r="BU250" i="1"/>
  <c r="BT250" i="1"/>
  <c r="BQ250" i="1"/>
  <c r="BO250" i="1"/>
  <c r="BP250" i="1" s="1"/>
  <c r="DC250" i="1" s="1"/>
  <c r="BE250" i="1"/>
  <c r="BC250" i="1"/>
  <c r="BD250" i="1" s="1"/>
  <c r="BB250" i="1"/>
  <c r="BA250" i="1"/>
  <c r="AY250" i="1"/>
  <c r="AZ250" i="1" s="1"/>
  <c r="BV249" i="1"/>
  <c r="BU249" i="1"/>
  <c r="BT249" i="1"/>
  <c r="BQ249" i="1"/>
  <c r="BO249" i="1"/>
  <c r="BP249" i="1" s="1"/>
  <c r="DC249" i="1" s="1"/>
  <c r="BE249" i="1"/>
  <c r="BC249" i="1"/>
  <c r="BD249" i="1" s="1"/>
  <c r="BB249" i="1"/>
  <c r="BA249" i="1"/>
  <c r="AY249" i="1"/>
  <c r="AZ249" i="1" s="1"/>
  <c r="BV248" i="1"/>
  <c r="BU248" i="1"/>
  <c r="BT248" i="1"/>
  <c r="BQ248" i="1"/>
  <c r="BO248" i="1"/>
  <c r="BP248" i="1" s="1"/>
  <c r="DC248" i="1" s="1"/>
  <c r="BE248" i="1"/>
  <c r="BC248" i="1"/>
  <c r="BD248" i="1" s="1"/>
  <c r="BB248" i="1"/>
  <c r="BA248" i="1"/>
  <c r="AY248" i="1"/>
  <c r="AZ248" i="1" s="1"/>
  <c r="BV247" i="1"/>
  <c r="BU247" i="1"/>
  <c r="BT247" i="1"/>
  <c r="BQ247" i="1"/>
  <c r="BO247" i="1"/>
  <c r="BP247" i="1" s="1"/>
  <c r="DC247" i="1" s="1"/>
  <c r="BE247" i="1"/>
  <c r="BC247" i="1"/>
  <c r="BD247" i="1" s="1"/>
  <c r="BB247" i="1"/>
  <c r="BA247" i="1"/>
  <c r="AY247" i="1"/>
  <c r="AZ247" i="1" s="1"/>
  <c r="BV246" i="1"/>
  <c r="BU246" i="1"/>
  <c r="BT246" i="1"/>
  <c r="BQ246" i="1"/>
  <c r="BO246" i="1"/>
  <c r="BP246" i="1" s="1"/>
  <c r="DC246" i="1" s="1"/>
  <c r="BE246" i="1"/>
  <c r="BC246" i="1"/>
  <c r="BD246" i="1" s="1"/>
  <c r="BB246" i="1"/>
  <c r="BA246" i="1"/>
  <c r="AY246" i="1"/>
  <c r="AZ246" i="1" s="1"/>
  <c r="BV245" i="1"/>
  <c r="BU245" i="1"/>
  <c r="BT245" i="1"/>
  <c r="BQ245" i="1"/>
  <c r="BO245" i="1"/>
  <c r="BP245" i="1" s="1"/>
  <c r="DC245" i="1" s="1"/>
  <c r="BE245" i="1"/>
  <c r="BC245" i="1"/>
  <c r="BD245" i="1" s="1"/>
  <c r="BB245" i="1"/>
  <c r="BA245" i="1"/>
  <c r="AY245" i="1"/>
  <c r="AZ245" i="1" s="1"/>
  <c r="E7" i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E6" i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BK53" i="1" l="1" a="1"/>
  <c r="BK53" i="1" s="1"/>
  <c r="BK39" i="1" a="1"/>
  <c r="BK39" i="1" s="1"/>
  <c r="BK124" i="1" a="1"/>
  <c r="BK124" i="1" s="1"/>
  <c r="BK134" i="1" a="1"/>
  <c r="BK134" i="1" s="1"/>
  <c r="BK86" i="1" a="1"/>
  <c r="BK86" i="1" s="1"/>
  <c r="BK172" i="1" a="1"/>
  <c r="BK172" i="1" s="1"/>
  <c r="BK107" i="1" a="1"/>
  <c r="BK107" i="1" s="1"/>
  <c r="BK38" i="1" a="1"/>
  <c r="BK38" i="1" s="1"/>
  <c r="BK112" i="1" a="1"/>
  <c r="BK112" i="1" s="1"/>
  <c r="BK28" i="1" a="1"/>
  <c r="BK28" i="1" s="1"/>
  <c r="BK82" i="1" a="1"/>
  <c r="BK82" i="1" s="1"/>
  <c r="BK156" i="1" a="1"/>
  <c r="BK156" i="1" s="1"/>
  <c r="BK55" i="1" a="1"/>
  <c r="BK55" i="1" s="1"/>
  <c r="BK80" i="1" a="1"/>
  <c r="BK80" i="1" s="1"/>
  <c r="BK36" i="1" a="1"/>
  <c r="BK36" i="1" s="1"/>
  <c r="BK108" i="1" a="1"/>
  <c r="BK108" i="1" s="1"/>
  <c r="BK29" i="1" a="1"/>
  <c r="BK29" i="1" s="1"/>
  <c r="BK139" i="1" a="1"/>
  <c r="BK139" i="1" s="1"/>
  <c r="BK11" i="1" a="1"/>
  <c r="BK11" i="1" s="1"/>
  <c r="BK59" i="1" a="1"/>
  <c r="BK59" i="1" s="1"/>
  <c r="BK74" i="1" a="1"/>
  <c r="BK74" i="1" s="1"/>
  <c r="BK57" i="1" a="1"/>
  <c r="BK57" i="1" s="1"/>
  <c r="BK95" i="1" a="1"/>
  <c r="BK95" i="1" s="1"/>
  <c r="BK133" i="1" a="1"/>
  <c r="BK133" i="1" s="1"/>
  <c r="BK54" i="1" a="1"/>
  <c r="BK54" i="1" s="1"/>
  <c r="BK132" i="1" a="1"/>
  <c r="BK132" i="1" s="1"/>
  <c r="BK68" i="1" a="1"/>
  <c r="BK68" i="1" s="1"/>
  <c r="BK46" i="1" a="1"/>
  <c r="BK46" i="1" s="1"/>
  <c r="BK125" i="1" a="1"/>
  <c r="BK125" i="1" s="1"/>
  <c r="BK96" i="1" a="1"/>
  <c r="BK96" i="1" s="1"/>
  <c r="BK89" i="1" a="1"/>
  <c r="BK89" i="1" s="1"/>
  <c r="BK116" i="1" a="1"/>
  <c r="BK116" i="1" s="1"/>
  <c r="BK40" i="1" a="1"/>
  <c r="BK40" i="1" s="1"/>
  <c r="BK121" i="1" a="1"/>
  <c r="BK121" i="1" s="1"/>
  <c r="BK62" i="1" a="1"/>
  <c r="BK62" i="1" s="1"/>
  <c r="BK33" i="1" a="1"/>
  <c r="BK33" i="1" s="1"/>
  <c r="BK90" i="1" a="1"/>
  <c r="BK90" i="1" s="1"/>
  <c r="BK152" i="1" a="1"/>
  <c r="BK152" i="1" s="1"/>
  <c r="BK111" i="1" a="1"/>
  <c r="BK111" i="1" s="1"/>
  <c r="BK135" i="1" a="1"/>
  <c r="BK135" i="1" s="1"/>
  <c r="BK110" i="1" a="1"/>
  <c r="BK110" i="1" s="1"/>
  <c r="BK114" i="1" a="1"/>
  <c r="BK114" i="1" s="1"/>
  <c r="BK84" i="1" a="1"/>
  <c r="BK84" i="1" s="1"/>
  <c r="BK65" i="1" a="1"/>
  <c r="BK65" i="1" s="1"/>
  <c r="BK31" i="1" a="1"/>
  <c r="BK31" i="1" s="1"/>
  <c r="BK100" i="1" a="1"/>
  <c r="BK100" i="1" s="1"/>
  <c r="BK130" i="1" a="1"/>
  <c r="BK130" i="1" s="1"/>
  <c r="BK155" i="1" a="1"/>
  <c r="BK155" i="1" s="1"/>
  <c r="BK78" i="1" a="1"/>
  <c r="BK78" i="1" s="1"/>
  <c r="BK52" i="1" a="1"/>
  <c r="BK52" i="1" s="1"/>
  <c r="BK163" i="1" a="1"/>
  <c r="BK163" i="1" s="1"/>
  <c r="BK41" i="1" a="1"/>
  <c r="BK41" i="1" s="1"/>
  <c r="BK94" i="1" a="1"/>
  <c r="BK94" i="1" s="1"/>
  <c r="BK30" i="1" a="1"/>
  <c r="BK30" i="1" s="1"/>
  <c r="BK144" i="1" a="1"/>
  <c r="BK144" i="1" s="1"/>
  <c r="BK103" i="1" a="1"/>
  <c r="BK103" i="1" s="1"/>
  <c r="BK142" i="1" a="1"/>
  <c r="BK142" i="1" s="1"/>
  <c r="BK81" i="1" a="1"/>
  <c r="BK81" i="1" s="1"/>
  <c r="BK56" i="1" a="1"/>
  <c r="BK56" i="1" s="1"/>
  <c r="BK131" i="1" a="1"/>
  <c r="BK131" i="1" s="1"/>
  <c r="BK137" i="1" a="1"/>
  <c r="BK137" i="1" s="1"/>
  <c r="BK97" i="1" a="1"/>
  <c r="BK97" i="1" s="1"/>
  <c r="BK49" i="1" a="1"/>
  <c r="BK49" i="1" s="1"/>
  <c r="BK35" i="1" a="1"/>
  <c r="BK35" i="1" s="1"/>
  <c r="BK75" i="1" a="1"/>
  <c r="BK75" i="1" s="1"/>
  <c r="BK140" i="1" a="1"/>
  <c r="BK140" i="1" s="1"/>
  <c r="BK50" i="1" a="1"/>
  <c r="BK50" i="1" s="1"/>
  <c r="BK91" i="1" a="1"/>
  <c r="BK91" i="1" s="1"/>
  <c r="BK42" i="1" a="1"/>
  <c r="BK42" i="1" s="1"/>
  <c r="BK119" i="1" a="1"/>
  <c r="BK119" i="1" s="1"/>
  <c r="BK106" i="1" a="1"/>
  <c r="BK106" i="1" s="1"/>
  <c r="BK69" i="1" a="1"/>
  <c r="BK69" i="1" s="1"/>
  <c r="BK43" i="1" a="1"/>
  <c r="BK43" i="1" s="1"/>
  <c r="BK120" i="1" a="1"/>
  <c r="BK120" i="1" s="1"/>
  <c r="BK85" i="1" a="1"/>
  <c r="BK85" i="1" s="1"/>
  <c r="BK45" i="1" a="1"/>
  <c r="BK45" i="1" s="1"/>
  <c r="BK34" i="1" a="1"/>
  <c r="BK34" i="1" s="1"/>
  <c r="BK63" i="1" a="1"/>
  <c r="BK63" i="1" s="1"/>
  <c r="BK98" i="1" a="1"/>
  <c r="BK98" i="1" s="1"/>
  <c r="BK109" i="1" a="1"/>
  <c r="BK109" i="1" s="1"/>
  <c r="BK79" i="1" a="1"/>
  <c r="BK79" i="1" s="1"/>
  <c r="BK159" i="1" a="1"/>
  <c r="BK159" i="1" s="1"/>
  <c r="BK26" i="1" a="1"/>
  <c r="BK26" i="1" s="1"/>
  <c r="BK102" i="1" a="1"/>
  <c r="BK102" i="1" s="1"/>
  <c r="BK32" i="1" a="1"/>
  <c r="BK32" i="1" s="1"/>
  <c r="BK101" i="1" a="1"/>
  <c r="BK101" i="1" s="1"/>
  <c r="BK58" i="1" a="1"/>
  <c r="BK58" i="1" s="1"/>
  <c r="BK129" i="1" a="1"/>
  <c r="BK129" i="1" s="1"/>
  <c r="BK105" i="1" a="1"/>
  <c r="BK105" i="1" s="1"/>
  <c r="BK27" i="1" a="1"/>
  <c r="BK27" i="1" s="1"/>
  <c r="BK126" i="1" a="1"/>
  <c r="BK126" i="1" s="1"/>
  <c r="BK73" i="1" a="1"/>
  <c r="BK73" i="1" s="1"/>
  <c r="BK148" i="1" a="1"/>
  <c r="BK148" i="1" s="1"/>
  <c r="BK66" i="1" a="1"/>
  <c r="BK66" i="1" s="1"/>
  <c r="BK77" i="1" a="1"/>
  <c r="BK77" i="1" s="1"/>
  <c r="BK70" i="1" a="1"/>
  <c r="BK70" i="1" s="1"/>
  <c r="BK115" i="1" a="1"/>
  <c r="BK115" i="1" s="1"/>
  <c r="BK93" i="1" a="1"/>
  <c r="BK93" i="1" s="1"/>
  <c r="BK61" i="1" a="1"/>
  <c r="BK61" i="1" s="1"/>
  <c r="BK64" i="1" a="1"/>
  <c r="BK64" i="1" s="1"/>
  <c r="BK176" i="1" a="1"/>
  <c r="BK176" i="1" s="1"/>
  <c r="BK37" i="1" a="1"/>
  <c r="BK37" i="1" s="1"/>
  <c r="DD277" i="1"/>
  <c r="DH277" i="1"/>
  <c r="DD293" i="1"/>
  <c r="DH293" i="1"/>
  <c r="DD301" i="1"/>
  <c r="DH301" i="1"/>
  <c r="DD309" i="1"/>
  <c r="DH309" i="1"/>
  <c r="DD317" i="1"/>
  <c r="DH317" i="1"/>
  <c r="DD325" i="1"/>
  <c r="DH325" i="1"/>
  <c r="DD333" i="1"/>
  <c r="DH333" i="1"/>
  <c r="DD341" i="1"/>
  <c r="DH341" i="1"/>
  <c r="DD349" i="1"/>
  <c r="DH349" i="1"/>
  <c r="DD357" i="1"/>
  <c r="DH357" i="1"/>
  <c r="DD365" i="1"/>
  <c r="DH365" i="1"/>
  <c r="DD373" i="1"/>
  <c r="DH373" i="1"/>
  <c r="DD381" i="1"/>
  <c r="DH381" i="1"/>
  <c r="DD389" i="1"/>
  <c r="DH389" i="1"/>
  <c r="DD397" i="1"/>
  <c r="DH397" i="1"/>
  <c r="DD405" i="1"/>
  <c r="DH405" i="1"/>
  <c r="DD253" i="1"/>
  <c r="DH253" i="1"/>
  <c r="DD269" i="1"/>
  <c r="DH269" i="1"/>
  <c r="DD261" i="1"/>
  <c r="DH261" i="1"/>
  <c r="DD285" i="1"/>
  <c r="DH285" i="1"/>
  <c r="DH258" i="1"/>
  <c r="DD258" i="1"/>
  <c r="DH274" i="1"/>
  <c r="DD274" i="1"/>
  <c r="DH282" i="1"/>
  <c r="DD282" i="1"/>
  <c r="DD290" i="1"/>
  <c r="DH290" i="1"/>
  <c r="DD298" i="1"/>
  <c r="DH298" i="1"/>
  <c r="DH306" i="1"/>
  <c r="DD306" i="1"/>
  <c r="DD314" i="1"/>
  <c r="DH314" i="1"/>
  <c r="DH322" i="1"/>
  <c r="DD322" i="1"/>
  <c r="DH330" i="1"/>
  <c r="DD330" i="1"/>
  <c r="DH338" i="1"/>
  <c r="DD338" i="1"/>
  <c r="DH346" i="1"/>
  <c r="DD346" i="1"/>
  <c r="DD354" i="1"/>
  <c r="DH354" i="1"/>
  <c r="DD362" i="1"/>
  <c r="DH362" i="1"/>
  <c r="DH370" i="1"/>
  <c r="DD370" i="1"/>
  <c r="DD378" i="1"/>
  <c r="DH378" i="1"/>
  <c r="DH386" i="1"/>
  <c r="DD386" i="1"/>
  <c r="DH394" i="1"/>
  <c r="DD394" i="1"/>
  <c r="DH402" i="1"/>
  <c r="DD402" i="1"/>
  <c r="DH410" i="1"/>
  <c r="DD410" i="1"/>
  <c r="DD245" i="1"/>
  <c r="DH245" i="1"/>
  <c r="DD250" i="1"/>
  <c r="DH250" i="1"/>
  <c r="DH266" i="1"/>
  <c r="DD266" i="1"/>
  <c r="DD287" i="1"/>
  <c r="DH287" i="1"/>
  <c r="DD295" i="1"/>
  <c r="DH295" i="1"/>
  <c r="DD303" i="1"/>
  <c r="DH303" i="1"/>
  <c r="DD311" i="1"/>
  <c r="DH311" i="1"/>
  <c r="DD319" i="1"/>
  <c r="DH319" i="1"/>
  <c r="DD327" i="1"/>
  <c r="DH327" i="1"/>
  <c r="DD335" i="1"/>
  <c r="DH335" i="1"/>
  <c r="DD343" i="1"/>
  <c r="DH343" i="1"/>
  <c r="DD351" i="1"/>
  <c r="DH351" i="1"/>
  <c r="DD359" i="1"/>
  <c r="DH359" i="1"/>
  <c r="DD367" i="1"/>
  <c r="DH367" i="1"/>
  <c r="DD375" i="1"/>
  <c r="DH375" i="1"/>
  <c r="DD383" i="1"/>
  <c r="DH383" i="1"/>
  <c r="DD391" i="1"/>
  <c r="DH391" i="1"/>
  <c r="DD399" i="1"/>
  <c r="DH399" i="1"/>
  <c r="DD407" i="1"/>
  <c r="DH407" i="1"/>
  <c r="DD279" i="1"/>
  <c r="DH279" i="1"/>
  <c r="DD300" i="1"/>
  <c r="DH300" i="1"/>
  <c r="DD308" i="1"/>
  <c r="DH308" i="1"/>
  <c r="DD316" i="1"/>
  <c r="DH316" i="1"/>
  <c r="DD324" i="1"/>
  <c r="DH324" i="1"/>
  <c r="DD332" i="1"/>
  <c r="DH332" i="1"/>
  <c r="DD340" i="1"/>
  <c r="DH340" i="1"/>
  <c r="DD348" i="1"/>
  <c r="DH348" i="1"/>
  <c r="DD356" i="1"/>
  <c r="DH356" i="1"/>
  <c r="DD364" i="1"/>
  <c r="DH364" i="1"/>
  <c r="DD372" i="1"/>
  <c r="DH372" i="1"/>
  <c r="DD380" i="1"/>
  <c r="DH380" i="1"/>
  <c r="DD388" i="1"/>
  <c r="DH388" i="1"/>
  <c r="DD396" i="1"/>
  <c r="DH396" i="1"/>
  <c r="DD404" i="1"/>
  <c r="DH404" i="1"/>
  <c r="DD255" i="1"/>
  <c r="DH255" i="1"/>
  <c r="DD276" i="1"/>
  <c r="DH276" i="1"/>
  <c r="DD260" i="1"/>
  <c r="DH260" i="1"/>
  <c r="DD284" i="1"/>
  <c r="DH284" i="1"/>
  <c r="DD257" i="1"/>
  <c r="DH257" i="1"/>
  <c r="DD265" i="1"/>
  <c r="DH265" i="1"/>
  <c r="DD273" i="1"/>
  <c r="DH273" i="1"/>
  <c r="DD281" i="1"/>
  <c r="DH281" i="1"/>
  <c r="DD289" i="1"/>
  <c r="DH289" i="1"/>
  <c r="DD297" i="1"/>
  <c r="DH297" i="1"/>
  <c r="DD305" i="1"/>
  <c r="DH305" i="1"/>
  <c r="DD313" i="1"/>
  <c r="DH313" i="1"/>
  <c r="DD321" i="1"/>
  <c r="DH321" i="1"/>
  <c r="DD329" i="1"/>
  <c r="DH329" i="1"/>
  <c r="DD337" i="1"/>
  <c r="DH337" i="1"/>
  <c r="DD345" i="1"/>
  <c r="DH345" i="1"/>
  <c r="DD353" i="1"/>
  <c r="DH353" i="1"/>
  <c r="DD361" i="1"/>
  <c r="DH361" i="1"/>
  <c r="DD369" i="1"/>
  <c r="DH369" i="1"/>
  <c r="DD377" i="1"/>
  <c r="DH377" i="1"/>
  <c r="DD385" i="1"/>
  <c r="DH385" i="1"/>
  <c r="DD393" i="1"/>
  <c r="DH393" i="1"/>
  <c r="DD401" i="1"/>
  <c r="DH401" i="1"/>
  <c r="DD409" i="1"/>
  <c r="DH409" i="1"/>
  <c r="DD268" i="1"/>
  <c r="DH268" i="1"/>
  <c r="DD247" i="1"/>
  <c r="DH247" i="1"/>
  <c r="DD292" i="1"/>
  <c r="DH292" i="1"/>
  <c r="DD262" i="1"/>
  <c r="DH262" i="1"/>
  <c r="DD278" i="1"/>
  <c r="DH278" i="1"/>
  <c r="DD286" i="1"/>
  <c r="DH286" i="1"/>
  <c r="DD294" i="1"/>
  <c r="DH294" i="1"/>
  <c r="DD302" i="1"/>
  <c r="DH302" i="1"/>
  <c r="DD310" i="1"/>
  <c r="DH310" i="1"/>
  <c r="DD318" i="1"/>
  <c r="DH318" i="1"/>
  <c r="DD326" i="1"/>
  <c r="DH326" i="1"/>
  <c r="DH334" i="1"/>
  <c r="DD334" i="1"/>
  <c r="DD342" i="1"/>
  <c r="DH342" i="1"/>
  <c r="DD350" i="1"/>
  <c r="DH350" i="1"/>
  <c r="DD358" i="1"/>
  <c r="DH358" i="1"/>
  <c r="DD366" i="1"/>
  <c r="DH366" i="1"/>
  <c r="DD374" i="1"/>
  <c r="DH374" i="1"/>
  <c r="DH382" i="1"/>
  <c r="DD382" i="1"/>
  <c r="DD390" i="1"/>
  <c r="DH390" i="1"/>
  <c r="DH398" i="1"/>
  <c r="DD398" i="1"/>
  <c r="DD406" i="1"/>
  <c r="DH406" i="1"/>
  <c r="DD246" i="1"/>
  <c r="DH246" i="1"/>
  <c r="DH270" i="1"/>
  <c r="DD270" i="1"/>
  <c r="DD271" i="1"/>
  <c r="DH271" i="1"/>
  <c r="DD249" i="1"/>
  <c r="DH249" i="1"/>
  <c r="DH254" i="1"/>
  <c r="DD254" i="1"/>
  <c r="DD251" i="1"/>
  <c r="DH251" i="1"/>
  <c r="DD259" i="1"/>
  <c r="DH259" i="1"/>
  <c r="DD267" i="1"/>
  <c r="DH267" i="1"/>
  <c r="DD275" i="1"/>
  <c r="DH275" i="1"/>
  <c r="DD283" i="1"/>
  <c r="DH283" i="1"/>
  <c r="DD291" i="1"/>
  <c r="DH291" i="1"/>
  <c r="DD299" i="1"/>
  <c r="DH299" i="1"/>
  <c r="DD307" i="1"/>
  <c r="DH307" i="1"/>
  <c r="DD315" i="1"/>
  <c r="DH315" i="1"/>
  <c r="DD323" i="1"/>
  <c r="DH323" i="1"/>
  <c r="DD331" i="1"/>
  <c r="DH331" i="1"/>
  <c r="DD339" i="1"/>
  <c r="DH339" i="1"/>
  <c r="DD347" i="1"/>
  <c r="DH347" i="1"/>
  <c r="DD355" i="1"/>
  <c r="DH355" i="1"/>
  <c r="DD363" i="1"/>
  <c r="DH363" i="1"/>
  <c r="DD371" i="1"/>
  <c r="DH371" i="1"/>
  <c r="DD379" i="1"/>
  <c r="DH379" i="1"/>
  <c r="DD387" i="1"/>
  <c r="DH387" i="1"/>
  <c r="DD395" i="1"/>
  <c r="DH395" i="1"/>
  <c r="DD403" i="1"/>
  <c r="DH403" i="1"/>
  <c r="DD263" i="1"/>
  <c r="DH263" i="1"/>
  <c r="DD252" i="1"/>
  <c r="DH252" i="1"/>
  <c r="DD248" i="1"/>
  <c r="DH248" i="1"/>
  <c r="DD256" i="1"/>
  <c r="DH256" i="1"/>
  <c r="DD264" i="1"/>
  <c r="DH264" i="1"/>
  <c r="DD272" i="1"/>
  <c r="DH272" i="1"/>
  <c r="DD280" i="1"/>
  <c r="DH280" i="1"/>
  <c r="DD288" i="1"/>
  <c r="DH288" i="1"/>
  <c r="DD296" i="1"/>
  <c r="DH296" i="1"/>
  <c r="DD304" i="1"/>
  <c r="DH304" i="1"/>
  <c r="DD312" i="1"/>
  <c r="DH312" i="1"/>
  <c r="DD320" i="1"/>
  <c r="DH320" i="1"/>
  <c r="DD328" i="1"/>
  <c r="DH328" i="1"/>
  <c r="DD336" i="1"/>
  <c r="DH336" i="1"/>
  <c r="DD344" i="1"/>
  <c r="DH344" i="1"/>
  <c r="DD352" i="1"/>
  <c r="DH352" i="1"/>
  <c r="DD360" i="1"/>
  <c r="DH360" i="1"/>
  <c r="DD368" i="1"/>
  <c r="DH368" i="1"/>
  <c r="DD376" i="1"/>
  <c r="DH376" i="1"/>
  <c r="DD384" i="1"/>
  <c r="DH384" i="1"/>
  <c r="DD392" i="1"/>
  <c r="DH392" i="1"/>
  <c r="DD400" i="1"/>
  <c r="DH400" i="1"/>
  <c r="DD408" i="1"/>
  <c r="DH408" i="1"/>
  <c r="BI179" i="1"/>
  <c r="BJ179" i="1" s="1"/>
  <c r="BI182" i="1"/>
  <c r="BJ182" i="1" s="1"/>
  <c r="BI88" i="1"/>
  <c r="BJ88" i="1" s="1"/>
  <c r="BI143" i="1"/>
  <c r="BJ143" i="1" s="1"/>
  <c r="BI160" i="1"/>
  <c r="BJ160" i="1" s="1"/>
  <c r="BI169" i="1"/>
  <c r="BJ169" i="1" s="1"/>
  <c r="BI150" i="1"/>
  <c r="BJ150" i="1" s="1"/>
  <c r="BI118" i="1"/>
  <c r="BJ118" i="1" s="1"/>
  <c r="BI123" i="1"/>
  <c r="BJ123" i="1" s="1"/>
  <c r="BI181" i="1"/>
  <c r="BJ181" i="1" s="1"/>
  <c r="BI149" i="1"/>
  <c r="BJ149" i="1" s="1"/>
  <c r="BI60" i="1"/>
  <c r="BJ60" i="1" s="1"/>
  <c r="BI47" i="1"/>
  <c r="BJ47" i="1" s="1"/>
  <c r="BI190" i="1"/>
  <c r="BJ190" i="1" s="1"/>
  <c r="BI92" i="1"/>
  <c r="BJ92" i="1" s="1"/>
  <c r="T202" i="1"/>
  <c r="U202" i="1" s="1"/>
  <c r="V202" i="1" s="1"/>
  <c r="W202" i="1" s="1"/>
  <c r="X202" i="1" s="1"/>
  <c r="Y202" i="1" s="1"/>
  <c r="Z202" i="1" s="1"/>
  <c r="AA202" i="1" s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N202" i="1" s="1"/>
  <c r="AO202" i="1" s="1"/>
  <c r="AP202" i="1" s="1"/>
  <c r="AQ202" i="1" s="1"/>
  <c r="AR202" i="1" s="1"/>
  <c r="AS202" i="1" s="1"/>
  <c r="AT202" i="1" s="1"/>
  <c r="AU202" i="1" s="1"/>
  <c r="AV202" i="1" s="1"/>
  <c r="AW202" i="1" s="1"/>
  <c r="T87" i="1"/>
  <c r="U87" i="1" s="1"/>
  <c r="V87" i="1" s="1"/>
  <c r="W87" i="1" s="1"/>
  <c r="X87" i="1" s="1"/>
  <c r="Y87" i="1" s="1"/>
  <c r="Z87" i="1" s="1"/>
  <c r="AA87" i="1" s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N87" i="1" s="1"/>
  <c r="AO87" i="1" s="1"/>
  <c r="AP87" i="1" s="1"/>
  <c r="AQ87" i="1" s="1"/>
  <c r="AR87" i="1" s="1"/>
  <c r="AS87" i="1" s="1"/>
  <c r="AT87" i="1" s="1"/>
  <c r="AU87" i="1" s="1"/>
  <c r="AV87" i="1" s="1"/>
  <c r="AW87" i="1" s="1"/>
  <c r="BI198" i="1"/>
  <c r="BJ198" i="1" s="1"/>
  <c r="T227" i="1"/>
  <c r="U227" i="1" s="1"/>
  <c r="V227" i="1" s="1"/>
  <c r="W227" i="1" s="1"/>
  <c r="X227" i="1" s="1"/>
  <c r="Y227" i="1" s="1"/>
  <c r="Z227" i="1" s="1"/>
  <c r="AA227" i="1" s="1"/>
  <c r="AB227" i="1" s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M227" i="1" s="1"/>
  <c r="AN227" i="1" s="1"/>
  <c r="AO227" i="1" s="1"/>
  <c r="AP227" i="1" s="1"/>
  <c r="AQ227" i="1" s="1"/>
  <c r="AR227" i="1" s="1"/>
  <c r="AS227" i="1" s="1"/>
  <c r="AT227" i="1" s="1"/>
  <c r="AU227" i="1" s="1"/>
  <c r="AV227" i="1" s="1"/>
  <c r="AW227" i="1" s="1"/>
  <c r="BI128" i="1"/>
  <c r="BJ128" i="1" s="1"/>
  <c r="T206" i="1"/>
  <c r="U206" i="1" s="1"/>
  <c r="V206" i="1" s="1"/>
  <c r="W206" i="1" s="1"/>
  <c r="X206" i="1" s="1"/>
  <c r="Y206" i="1" s="1"/>
  <c r="Z206" i="1" s="1"/>
  <c r="AA206" i="1" s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N206" i="1" s="1"/>
  <c r="AO206" i="1" s="1"/>
  <c r="AP206" i="1" s="1"/>
  <c r="AQ206" i="1" s="1"/>
  <c r="AR206" i="1" s="1"/>
  <c r="AS206" i="1" s="1"/>
  <c r="AT206" i="1" s="1"/>
  <c r="AU206" i="1" s="1"/>
  <c r="AV206" i="1" s="1"/>
  <c r="AW206" i="1" s="1"/>
  <c r="T186" i="1"/>
  <c r="U186" i="1" s="1"/>
  <c r="V186" i="1" s="1"/>
  <c r="W186" i="1" s="1"/>
  <c r="X186" i="1" s="1"/>
  <c r="Y186" i="1" s="1"/>
  <c r="Z186" i="1" s="1"/>
  <c r="AA186" i="1" s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N186" i="1" s="1"/>
  <c r="AO186" i="1" s="1"/>
  <c r="AP186" i="1" s="1"/>
  <c r="AQ186" i="1" s="1"/>
  <c r="AR186" i="1" s="1"/>
  <c r="AS186" i="1" s="1"/>
  <c r="AT186" i="1" s="1"/>
  <c r="AU186" i="1" s="1"/>
  <c r="AV186" i="1" s="1"/>
  <c r="AW186" i="1" s="1"/>
  <c r="T184" i="1"/>
  <c r="U184" i="1" s="1"/>
  <c r="V184" i="1" s="1"/>
  <c r="W184" i="1" s="1"/>
  <c r="X184" i="1" s="1"/>
  <c r="Y184" i="1" s="1"/>
  <c r="Z184" i="1" s="1"/>
  <c r="AA184" i="1" s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N184" i="1" s="1"/>
  <c r="AO184" i="1" s="1"/>
  <c r="AP184" i="1" s="1"/>
  <c r="AQ184" i="1" s="1"/>
  <c r="AR184" i="1" s="1"/>
  <c r="AS184" i="1" s="1"/>
  <c r="AT184" i="1" s="1"/>
  <c r="AU184" i="1" s="1"/>
  <c r="AV184" i="1" s="1"/>
  <c r="AW184" i="1" s="1"/>
  <c r="T71" i="1"/>
  <c r="U71" i="1" s="1"/>
  <c r="V71" i="1" s="1"/>
  <c r="W71" i="1" s="1"/>
  <c r="X71" i="1" s="1"/>
  <c r="Y71" i="1" s="1"/>
  <c r="Z71" i="1" s="1"/>
  <c r="AA71" i="1" s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N71" i="1" s="1"/>
  <c r="AO71" i="1" s="1"/>
  <c r="AP71" i="1" s="1"/>
  <c r="AQ71" i="1" s="1"/>
  <c r="AR71" i="1" s="1"/>
  <c r="AS71" i="1" s="1"/>
  <c r="AT71" i="1" s="1"/>
  <c r="AU71" i="1" s="1"/>
  <c r="AV71" i="1" s="1"/>
  <c r="AW71" i="1" s="1"/>
  <c r="T211" i="1"/>
  <c r="U211" i="1" s="1"/>
  <c r="V211" i="1" s="1"/>
  <c r="W211" i="1" s="1"/>
  <c r="X211" i="1" s="1"/>
  <c r="Y211" i="1" s="1"/>
  <c r="Z211" i="1" s="1"/>
  <c r="AA211" i="1" s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N211" i="1" s="1"/>
  <c r="AO211" i="1" s="1"/>
  <c r="AP211" i="1" s="1"/>
  <c r="AQ211" i="1" s="1"/>
  <c r="AR211" i="1" s="1"/>
  <c r="AS211" i="1" s="1"/>
  <c r="AT211" i="1" s="1"/>
  <c r="AU211" i="1" s="1"/>
  <c r="AV211" i="1" s="1"/>
  <c r="AW211" i="1" s="1"/>
  <c r="T145" i="1"/>
  <c r="U145" i="1" s="1"/>
  <c r="V145" i="1" s="1"/>
  <c r="W145" i="1" s="1"/>
  <c r="X145" i="1" s="1"/>
  <c r="Y145" i="1" s="1"/>
  <c r="Z145" i="1" s="1"/>
  <c r="AA145" i="1" s="1"/>
  <c r="AB145" i="1" s="1"/>
  <c r="AC145" i="1" s="1"/>
  <c r="AD145" i="1" s="1"/>
  <c r="AE145" i="1" s="1"/>
  <c r="AF145" i="1" s="1"/>
  <c r="AG145" i="1" s="1"/>
  <c r="AH145" i="1" s="1"/>
  <c r="AI145" i="1" s="1"/>
  <c r="AJ145" i="1" s="1"/>
  <c r="AK145" i="1" s="1"/>
  <c r="AL145" i="1" s="1"/>
  <c r="AM145" i="1" s="1"/>
  <c r="AN145" i="1" s="1"/>
  <c r="AO145" i="1" s="1"/>
  <c r="AP145" i="1" s="1"/>
  <c r="AQ145" i="1" s="1"/>
  <c r="AR145" i="1" s="1"/>
  <c r="AS145" i="1" s="1"/>
  <c r="AT145" i="1" s="1"/>
  <c r="AU145" i="1" s="1"/>
  <c r="AV145" i="1" s="1"/>
  <c r="AW145" i="1" s="1"/>
  <c r="T188" i="1"/>
  <c r="U188" i="1" s="1"/>
  <c r="V188" i="1" s="1"/>
  <c r="W188" i="1" s="1"/>
  <c r="X188" i="1" s="1"/>
  <c r="Y188" i="1" s="1"/>
  <c r="Z188" i="1" s="1"/>
  <c r="AA188" i="1" s="1"/>
  <c r="AB188" i="1" s="1"/>
  <c r="AC188" i="1" s="1"/>
  <c r="AD188" i="1" s="1"/>
  <c r="AE188" i="1" s="1"/>
  <c r="AF188" i="1" s="1"/>
  <c r="AG188" i="1" s="1"/>
  <c r="AH188" i="1" s="1"/>
  <c r="AI188" i="1" s="1"/>
  <c r="AJ188" i="1" s="1"/>
  <c r="AK188" i="1" s="1"/>
  <c r="AL188" i="1" s="1"/>
  <c r="AM188" i="1" s="1"/>
  <c r="AN188" i="1" s="1"/>
  <c r="AO188" i="1" s="1"/>
  <c r="AP188" i="1" s="1"/>
  <c r="AQ188" i="1" s="1"/>
  <c r="AR188" i="1" s="1"/>
  <c r="AS188" i="1" s="1"/>
  <c r="AT188" i="1" s="1"/>
  <c r="AU188" i="1" s="1"/>
  <c r="AV188" i="1" s="1"/>
  <c r="AW188" i="1" s="1"/>
  <c r="T191" i="1"/>
  <c r="U191" i="1" s="1"/>
  <c r="V191" i="1" s="1"/>
  <c r="W191" i="1" s="1"/>
  <c r="X191" i="1" s="1"/>
  <c r="Y191" i="1" s="1"/>
  <c r="Z191" i="1" s="1"/>
  <c r="AA191" i="1" s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N191" i="1" s="1"/>
  <c r="AO191" i="1" s="1"/>
  <c r="AP191" i="1" s="1"/>
  <c r="AQ191" i="1" s="1"/>
  <c r="AR191" i="1" s="1"/>
  <c r="AS191" i="1" s="1"/>
  <c r="AT191" i="1" s="1"/>
  <c r="AU191" i="1" s="1"/>
  <c r="AV191" i="1" s="1"/>
  <c r="AW191" i="1" s="1"/>
  <c r="T187" i="1"/>
  <c r="U187" i="1" s="1"/>
  <c r="V187" i="1" s="1"/>
  <c r="W187" i="1" s="1"/>
  <c r="X187" i="1" s="1"/>
  <c r="Y187" i="1" s="1"/>
  <c r="Z187" i="1" s="1"/>
  <c r="AA187" i="1" s="1"/>
  <c r="AB187" i="1" s="1"/>
  <c r="AC187" i="1" s="1"/>
  <c r="AD187" i="1" s="1"/>
  <c r="AE187" i="1" s="1"/>
  <c r="AF187" i="1" s="1"/>
  <c r="AG187" i="1" s="1"/>
  <c r="AH187" i="1" s="1"/>
  <c r="AI187" i="1" s="1"/>
  <c r="AJ187" i="1" s="1"/>
  <c r="AK187" i="1" s="1"/>
  <c r="AL187" i="1" s="1"/>
  <c r="AM187" i="1" s="1"/>
  <c r="AN187" i="1" s="1"/>
  <c r="AO187" i="1" s="1"/>
  <c r="AP187" i="1" s="1"/>
  <c r="AQ187" i="1" s="1"/>
  <c r="AR187" i="1" s="1"/>
  <c r="AS187" i="1" s="1"/>
  <c r="AT187" i="1" s="1"/>
  <c r="AU187" i="1" s="1"/>
  <c r="AV187" i="1" s="1"/>
  <c r="AW187" i="1" s="1"/>
  <c r="T196" i="1"/>
  <c r="U196" i="1" s="1"/>
  <c r="V196" i="1" s="1"/>
  <c r="W196" i="1" s="1"/>
  <c r="X196" i="1" s="1"/>
  <c r="Y196" i="1" s="1"/>
  <c r="Z196" i="1" s="1"/>
  <c r="AA196" i="1" s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N196" i="1" s="1"/>
  <c r="AO196" i="1" s="1"/>
  <c r="AP196" i="1" s="1"/>
  <c r="AQ196" i="1" s="1"/>
  <c r="AR196" i="1" s="1"/>
  <c r="AS196" i="1" s="1"/>
  <c r="AT196" i="1" s="1"/>
  <c r="AU196" i="1" s="1"/>
  <c r="AV196" i="1" s="1"/>
  <c r="AW196" i="1" s="1"/>
  <c r="T146" i="1"/>
  <c r="U146" i="1" s="1"/>
  <c r="V146" i="1" s="1"/>
  <c r="W146" i="1" s="1"/>
  <c r="X146" i="1" s="1"/>
  <c r="Y146" i="1" s="1"/>
  <c r="Z146" i="1" s="1"/>
  <c r="AA146" i="1" s="1"/>
  <c r="AB146" i="1" s="1"/>
  <c r="AC146" i="1" s="1"/>
  <c r="AD146" i="1" s="1"/>
  <c r="AE146" i="1" s="1"/>
  <c r="AF146" i="1" s="1"/>
  <c r="AG146" i="1" s="1"/>
  <c r="AH146" i="1" s="1"/>
  <c r="AI146" i="1" s="1"/>
  <c r="AJ146" i="1" s="1"/>
  <c r="AK146" i="1" s="1"/>
  <c r="AL146" i="1" s="1"/>
  <c r="AM146" i="1" s="1"/>
  <c r="AN146" i="1" s="1"/>
  <c r="AO146" i="1" s="1"/>
  <c r="AP146" i="1" s="1"/>
  <c r="AQ146" i="1" s="1"/>
  <c r="AR146" i="1" s="1"/>
  <c r="AS146" i="1" s="1"/>
  <c r="AT146" i="1" s="1"/>
  <c r="AU146" i="1" s="1"/>
  <c r="AV146" i="1" s="1"/>
  <c r="AW146" i="1" s="1"/>
  <c r="BI113" i="1"/>
  <c r="BJ113" i="1" s="1"/>
  <c r="T48" i="1"/>
  <c r="U48" i="1" s="1"/>
  <c r="V48" i="1" s="1"/>
  <c r="W48" i="1" s="1"/>
  <c r="X48" i="1" s="1"/>
  <c r="Y48" i="1" s="1"/>
  <c r="Z48" i="1" s="1"/>
  <c r="AA48" i="1" s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T175" i="1"/>
  <c r="U175" i="1" s="1"/>
  <c r="V175" i="1" s="1"/>
  <c r="W175" i="1" s="1"/>
  <c r="X175" i="1" s="1"/>
  <c r="Y175" i="1" s="1"/>
  <c r="Z175" i="1" s="1"/>
  <c r="AA175" i="1" s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N175" i="1" s="1"/>
  <c r="AO175" i="1" s="1"/>
  <c r="AP175" i="1" s="1"/>
  <c r="AQ175" i="1" s="1"/>
  <c r="AR175" i="1" s="1"/>
  <c r="AS175" i="1" s="1"/>
  <c r="AT175" i="1" s="1"/>
  <c r="AU175" i="1" s="1"/>
  <c r="AV175" i="1" s="1"/>
  <c r="AW175" i="1" s="1"/>
  <c r="T203" i="1"/>
  <c r="U203" i="1" s="1"/>
  <c r="V203" i="1" s="1"/>
  <c r="W203" i="1" s="1"/>
  <c r="X203" i="1" s="1"/>
  <c r="Y203" i="1" s="1"/>
  <c r="Z203" i="1" s="1"/>
  <c r="AA203" i="1" s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N203" i="1" s="1"/>
  <c r="AO203" i="1" s="1"/>
  <c r="AP203" i="1" s="1"/>
  <c r="AQ203" i="1" s="1"/>
  <c r="AR203" i="1" s="1"/>
  <c r="AS203" i="1" s="1"/>
  <c r="AT203" i="1" s="1"/>
  <c r="AU203" i="1" s="1"/>
  <c r="AV203" i="1" s="1"/>
  <c r="AW203" i="1" s="1"/>
  <c r="T197" i="1"/>
  <c r="U197" i="1" s="1"/>
  <c r="V197" i="1" s="1"/>
  <c r="W197" i="1" s="1"/>
  <c r="X197" i="1" s="1"/>
  <c r="Y197" i="1" s="1"/>
  <c r="Z197" i="1" s="1"/>
  <c r="AA197" i="1" s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N197" i="1" s="1"/>
  <c r="AO197" i="1" s="1"/>
  <c r="AP197" i="1" s="1"/>
  <c r="AQ197" i="1" s="1"/>
  <c r="AR197" i="1" s="1"/>
  <c r="AS197" i="1" s="1"/>
  <c r="AT197" i="1" s="1"/>
  <c r="AU197" i="1" s="1"/>
  <c r="AV197" i="1" s="1"/>
  <c r="AW197" i="1" s="1"/>
  <c r="T212" i="1"/>
  <c r="U212" i="1" s="1"/>
  <c r="V212" i="1" s="1"/>
  <c r="W212" i="1" s="1"/>
  <c r="X212" i="1" s="1"/>
  <c r="Y212" i="1" s="1"/>
  <c r="Z212" i="1" s="1"/>
  <c r="AA212" i="1" s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N212" i="1" s="1"/>
  <c r="AO212" i="1" s="1"/>
  <c r="AP212" i="1" s="1"/>
  <c r="AQ212" i="1" s="1"/>
  <c r="AR212" i="1" s="1"/>
  <c r="AS212" i="1" s="1"/>
  <c r="AT212" i="1" s="1"/>
  <c r="AU212" i="1" s="1"/>
  <c r="AV212" i="1" s="1"/>
  <c r="AW212" i="1" s="1"/>
  <c r="BI171" i="1"/>
  <c r="BJ171" i="1" s="1"/>
  <c r="T170" i="1"/>
  <c r="U170" i="1" s="1"/>
  <c r="V170" i="1" s="1"/>
  <c r="W170" i="1" s="1"/>
  <c r="X170" i="1" s="1"/>
  <c r="Y170" i="1" s="1"/>
  <c r="Z170" i="1" s="1"/>
  <c r="AA170" i="1" s="1"/>
  <c r="AB170" i="1" s="1"/>
  <c r="AC170" i="1" s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N170" i="1" s="1"/>
  <c r="AO170" i="1" s="1"/>
  <c r="AP170" i="1" s="1"/>
  <c r="AQ170" i="1" s="1"/>
  <c r="AR170" i="1" s="1"/>
  <c r="AS170" i="1" s="1"/>
  <c r="AT170" i="1" s="1"/>
  <c r="AU170" i="1" s="1"/>
  <c r="AV170" i="1" s="1"/>
  <c r="AW170" i="1" s="1"/>
  <c r="T168" i="1"/>
  <c r="U168" i="1" s="1"/>
  <c r="V168" i="1" s="1"/>
  <c r="W168" i="1" s="1"/>
  <c r="X168" i="1" s="1"/>
  <c r="Y168" i="1" s="1"/>
  <c r="Z168" i="1" s="1"/>
  <c r="AA168" i="1" s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N168" i="1" s="1"/>
  <c r="AO168" i="1" s="1"/>
  <c r="AP168" i="1" s="1"/>
  <c r="AQ168" i="1" s="1"/>
  <c r="AR168" i="1" s="1"/>
  <c r="AS168" i="1" s="1"/>
  <c r="AT168" i="1" s="1"/>
  <c r="AU168" i="1" s="1"/>
  <c r="AV168" i="1" s="1"/>
  <c r="AW168" i="1" s="1"/>
  <c r="T231" i="1"/>
  <c r="U231" i="1" s="1"/>
  <c r="V231" i="1" s="1"/>
  <c r="W231" i="1" s="1"/>
  <c r="X231" i="1" s="1"/>
  <c r="Y231" i="1" s="1"/>
  <c r="Z231" i="1" s="1"/>
  <c r="AA231" i="1" s="1"/>
  <c r="AB231" i="1" s="1"/>
  <c r="AC231" i="1" s="1"/>
  <c r="AD231" i="1" s="1"/>
  <c r="AE231" i="1" s="1"/>
  <c r="AF231" i="1" s="1"/>
  <c r="AG231" i="1" s="1"/>
  <c r="AH231" i="1" s="1"/>
  <c r="AI231" i="1" s="1"/>
  <c r="AJ231" i="1" s="1"/>
  <c r="AK231" i="1" s="1"/>
  <c r="AL231" i="1" s="1"/>
  <c r="AM231" i="1" s="1"/>
  <c r="AN231" i="1" s="1"/>
  <c r="AO231" i="1" s="1"/>
  <c r="AP231" i="1" s="1"/>
  <c r="AQ231" i="1" s="1"/>
  <c r="AR231" i="1" s="1"/>
  <c r="AS231" i="1" s="1"/>
  <c r="AT231" i="1" s="1"/>
  <c r="AU231" i="1" s="1"/>
  <c r="AV231" i="1" s="1"/>
  <c r="AW231" i="1" s="1"/>
  <c r="BI165" i="1"/>
  <c r="BJ165" i="1" s="1"/>
  <c r="T195" i="1"/>
  <c r="U195" i="1" s="1"/>
  <c r="V195" i="1" s="1"/>
  <c r="W195" i="1" s="1"/>
  <c r="X195" i="1" s="1"/>
  <c r="Y195" i="1" s="1"/>
  <c r="Z195" i="1" s="1"/>
  <c r="AA195" i="1" s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N195" i="1" s="1"/>
  <c r="AO195" i="1" s="1"/>
  <c r="AP195" i="1" s="1"/>
  <c r="AQ195" i="1" s="1"/>
  <c r="AR195" i="1" s="1"/>
  <c r="AS195" i="1" s="1"/>
  <c r="AT195" i="1" s="1"/>
  <c r="AU195" i="1" s="1"/>
  <c r="AV195" i="1" s="1"/>
  <c r="AW195" i="1" s="1"/>
  <c r="T174" i="1"/>
  <c r="U174" i="1" s="1"/>
  <c r="V174" i="1" s="1"/>
  <c r="W174" i="1" s="1"/>
  <c r="X174" i="1" s="1"/>
  <c r="Y174" i="1" s="1"/>
  <c r="Z174" i="1" s="1"/>
  <c r="AA174" i="1" s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N174" i="1" s="1"/>
  <c r="AO174" i="1" s="1"/>
  <c r="AP174" i="1" s="1"/>
  <c r="AQ174" i="1" s="1"/>
  <c r="AR174" i="1" s="1"/>
  <c r="AS174" i="1" s="1"/>
  <c r="AT174" i="1" s="1"/>
  <c r="AU174" i="1" s="1"/>
  <c r="AV174" i="1" s="1"/>
  <c r="AW174" i="1" s="1"/>
  <c r="T162" i="1"/>
  <c r="U162" i="1" s="1"/>
  <c r="V162" i="1" s="1"/>
  <c r="W162" i="1" s="1"/>
  <c r="X162" i="1" s="1"/>
  <c r="Y162" i="1" s="1"/>
  <c r="Z162" i="1" s="1"/>
  <c r="AA162" i="1" s="1"/>
  <c r="AB162" i="1" s="1"/>
  <c r="AC162" i="1" s="1"/>
  <c r="AD162" i="1" s="1"/>
  <c r="AE162" i="1" s="1"/>
  <c r="AF162" i="1" s="1"/>
  <c r="AG162" i="1" s="1"/>
  <c r="AH162" i="1" s="1"/>
  <c r="AI162" i="1" s="1"/>
  <c r="AJ162" i="1" s="1"/>
  <c r="AK162" i="1" s="1"/>
  <c r="AL162" i="1" s="1"/>
  <c r="AM162" i="1" s="1"/>
  <c r="AN162" i="1" s="1"/>
  <c r="AO162" i="1" s="1"/>
  <c r="AP162" i="1" s="1"/>
  <c r="AQ162" i="1" s="1"/>
  <c r="AR162" i="1" s="1"/>
  <c r="AS162" i="1" s="1"/>
  <c r="AT162" i="1" s="1"/>
  <c r="AU162" i="1" s="1"/>
  <c r="AV162" i="1" s="1"/>
  <c r="AW162" i="1" s="1"/>
  <c r="BI154" i="1"/>
  <c r="BJ154" i="1" s="1"/>
  <c r="T233" i="1"/>
  <c r="U233" i="1" s="1"/>
  <c r="V233" i="1" s="1"/>
  <c r="W233" i="1" s="1"/>
  <c r="X233" i="1" s="1"/>
  <c r="Y233" i="1" s="1"/>
  <c r="Z233" i="1" s="1"/>
  <c r="AA233" i="1" s="1"/>
  <c r="AB233" i="1" s="1"/>
  <c r="AC233" i="1" s="1"/>
  <c r="AD233" i="1" s="1"/>
  <c r="AE233" i="1" s="1"/>
  <c r="AF233" i="1" s="1"/>
  <c r="AG233" i="1" s="1"/>
  <c r="AH233" i="1" s="1"/>
  <c r="AI233" i="1" s="1"/>
  <c r="AJ233" i="1" s="1"/>
  <c r="AK233" i="1" s="1"/>
  <c r="AL233" i="1" s="1"/>
  <c r="AM233" i="1" s="1"/>
  <c r="AN233" i="1" s="1"/>
  <c r="AO233" i="1" s="1"/>
  <c r="AP233" i="1" s="1"/>
  <c r="AQ233" i="1" s="1"/>
  <c r="AR233" i="1" s="1"/>
  <c r="AS233" i="1" s="1"/>
  <c r="AT233" i="1" s="1"/>
  <c r="AU233" i="1" s="1"/>
  <c r="AV233" i="1" s="1"/>
  <c r="AW233" i="1" s="1"/>
  <c r="T166" i="1"/>
  <c r="U166" i="1" s="1"/>
  <c r="V166" i="1" s="1"/>
  <c r="W166" i="1" s="1"/>
  <c r="X166" i="1" s="1"/>
  <c r="Y166" i="1" s="1"/>
  <c r="Z166" i="1" s="1"/>
  <c r="AA166" i="1" s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N166" i="1" s="1"/>
  <c r="AO166" i="1" s="1"/>
  <c r="AP166" i="1" s="1"/>
  <c r="AQ166" i="1" s="1"/>
  <c r="AR166" i="1" s="1"/>
  <c r="AS166" i="1" s="1"/>
  <c r="AT166" i="1" s="1"/>
  <c r="AU166" i="1" s="1"/>
  <c r="AV166" i="1" s="1"/>
  <c r="AW166" i="1" s="1"/>
  <c r="T180" i="1"/>
  <c r="U180" i="1" s="1"/>
  <c r="V180" i="1" s="1"/>
  <c r="W180" i="1" s="1"/>
  <c r="X180" i="1" s="1"/>
  <c r="Y180" i="1" s="1"/>
  <c r="Z180" i="1" s="1"/>
  <c r="AA180" i="1" s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AQ180" i="1" s="1"/>
  <c r="AR180" i="1" s="1"/>
  <c r="AS180" i="1" s="1"/>
  <c r="AT180" i="1" s="1"/>
  <c r="AU180" i="1" s="1"/>
  <c r="AV180" i="1" s="1"/>
  <c r="AW180" i="1" s="1"/>
  <c r="T157" i="1"/>
  <c r="U157" i="1" s="1"/>
  <c r="V157" i="1" s="1"/>
  <c r="W157" i="1" s="1"/>
  <c r="X157" i="1" s="1"/>
  <c r="Y157" i="1" s="1"/>
  <c r="Z157" i="1" s="1"/>
  <c r="AA157" i="1" s="1"/>
  <c r="AB157" i="1" s="1"/>
  <c r="AC157" i="1" s="1"/>
  <c r="AD157" i="1" s="1"/>
  <c r="AE157" i="1" s="1"/>
  <c r="AF157" i="1" s="1"/>
  <c r="AG157" i="1" s="1"/>
  <c r="AH157" i="1" s="1"/>
  <c r="AI157" i="1" s="1"/>
  <c r="AJ157" i="1" s="1"/>
  <c r="AK157" i="1" s="1"/>
  <c r="AL157" i="1" s="1"/>
  <c r="AM157" i="1" s="1"/>
  <c r="AN157" i="1" s="1"/>
  <c r="AO157" i="1" s="1"/>
  <c r="AP157" i="1" s="1"/>
  <c r="AQ157" i="1" s="1"/>
  <c r="AR157" i="1" s="1"/>
  <c r="AS157" i="1" s="1"/>
  <c r="AT157" i="1" s="1"/>
  <c r="AU157" i="1" s="1"/>
  <c r="AV157" i="1" s="1"/>
  <c r="AW157" i="1" s="1"/>
  <c r="T136" i="1"/>
  <c r="U136" i="1" s="1"/>
  <c r="V136" i="1" s="1"/>
  <c r="W136" i="1" s="1"/>
  <c r="X136" i="1" s="1"/>
  <c r="Y136" i="1" s="1"/>
  <c r="Z136" i="1" s="1"/>
  <c r="AA136" i="1" s="1"/>
  <c r="AB136" i="1" s="1"/>
  <c r="AC136" i="1" s="1"/>
  <c r="AD136" i="1" s="1"/>
  <c r="AE136" i="1" s="1"/>
  <c r="AF136" i="1" s="1"/>
  <c r="AG136" i="1" s="1"/>
  <c r="AH136" i="1" s="1"/>
  <c r="AI136" i="1" s="1"/>
  <c r="AJ136" i="1" s="1"/>
  <c r="AK136" i="1" s="1"/>
  <c r="AL136" i="1" s="1"/>
  <c r="AM136" i="1" s="1"/>
  <c r="AN136" i="1" s="1"/>
  <c r="AO136" i="1" s="1"/>
  <c r="AP136" i="1" s="1"/>
  <c r="AQ136" i="1" s="1"/>
  <c r="AR136" i="1" s="1"/>
  <c r="AS136" i="1" s="1"/>
  <c r="AT136" i="1" s="1"/>
  <c r="AU136" i="1" s="1"/>
  <c r="AV136" i="1" s="1"/>
  <c r="AW136" i="1" s="1"/>
  <c r="T215" i="1"/>
  <c r="U215" i="1" s="1"/>
  <c r="V215" i="1" s="1"/>
  <c r="W215" i="1" s="1"/>
  <c r="X215" i="1" s="1"/>
  <c r="Y215" i="1" s="1"/>
  <c r="Z215" i="1" s="1"/>
  <c r="AA215" i="1" s="1"/>
  <c r="AB215" i="1" s="1"/>
  <c r="AC215" i="1" s="1"/>
  <c r="AD215" i="1" s="1"/>
  <c r="AE215" i="1" s="1"/>
  <c r="AF215" i="1" s="1"/>
  <c r="AG215" i="1" s="1"/>
  <c r="AH215" i="1" s="1"/>
  <c r="AI215" i="1" s="1"/>
  <c r="AJ215" i="1" s="1"/>
  <c r="AK215" i="1" s="1"/>
  <c r="AL215" i="1" s="1"/>
  <c r="AM215" i="1" s="1"/>
  <c r="AN215" i="1" s="1"/>
  <c r="AO215" i="1" s="1"/>
  <c r="AP215" i="1" s="1"/>
  <c r="AQ215" i="1" s="1"/>
  <c r="AR215" i="1" s="1"/>
  <c r="AS215" i="1" s="1"/>
  <c r="AT215" i="1" s="1"/>
  <c r="AU215" i="1" s="1"/>
  <c r="AV215" i="1" s="1"/>
  <c r="AW215" i="1" s="1"/>
  <c r="T241" i="1"/>
  <c r="U241" i="1" s="1"/>
  <c r="V241" i="1" s="1"/>
  <c r="W241" i="1" s="1"/>
  <c r="X241" i="1" s="1"/>
  <c r="Y241" i="1" s="1"/>
  <c r="Z241" i="1" s="1"/>
  <c r="AA241" i="1" s="1"/>
  <c r="AB241" i="1" s="1"/>
  <c r="AC241" i="1" s="1"/>
  <c r="AD241" i="1" s="1"/>
  <c r="AE241" i="1" s="1"/>
  <c r="AF241" i="1" s="1"/>
  <c r="AG241" i="1" s="1"/>
  <c r="AH241" i="1" s="1"/>
  <c r="AI241" i="1" s="1"/>
  <c r="AJ241" i="1" s="1"/>
  <c r="AK241" i="1" s="1"/>
  <c r="AL241" i="1" s="1"/>
  <c r="AM241" i="1" s="1"/>
  <c r="AN241" i="1" s="1"/>
  <c r="AO241" i="1" s="1"/>
  <c r="AP241" i="1" s="1"/>
  <c r="AQ241" i="1" s="1"/>
  <c r="AR241" i="1" s="1"/>
  <c r="AS241" i="1" s="1"/>
  <c r="AT241" i="1" s="1"/>
  <c r="AU241" i="1" s="1"/>
  <c r="AV241" i="1" s="1"/>
  <c r="AW241" i="1" s="1"/>
  <c r="T205" i="1"/>
  <c r="U205" i="1" s="1"/>
  <c r="V205" i="1" s="1"/>
  <c r="W205" i="1" s="1"/>
  <c r="X205" i="1" s="1"/>
  <c r="Y205" i="1" s="1"/>
  <c r="Z205" i="1" s="1"/>
  <c r="AA205" i="1" s="1"/>
  <c r="AB205" i="1" s="1"/>
  <c r="AC205" i="1" s="1"/>
  <c r="AD205" i="1" s="1"/>
  <c r="AE205" i="1" s="1"/>
  <c r="AF205" i="1" s="1"/>
  <c r="AG205" i="1" s="1"/>
  <c r="AH205" i="1" s="1"/>
  <c r="AI205" i="1" s="1"/>
  <c r="AJ205" i="1" s="1"/>
  <c r="AK205" i="1" s="1"/>
  <c r="AL205" i="1" s="1"/>
  <c r="AM205" i="1" s="1"/>
  <c r="AN205" i="1" s="1"/>
  <c r="AO205" i="1" s="1"/>
  <c r="AP205" i="1" s="1"/>
  <c r="AQ205" i="1" s="1"/>
  <c r="AR205" i="1" s="1"/>
  <c r="AS205" i="1" s="1"/>
  <c r="AT205" i="1" s="1"/>
  <c r="AU205" i="1" s="1"/>
  <c r="AV205" i="1" s="1"/>
  <c r="AW205" i="1" s="1"/>
  <c r="T158" i="1"/>
  <c r="U158" i="1" s="1"/>
  <c r="V158" i="1" s="1"/>
  <c r="W158" i="1" s="1"/>
  <c r="X158" i="1" s="1"/>
  <c r="Y158" i="1" s="1"/>
  <c r="Z158" i="1" s="1"/>
  <c r="AA158" i="1" s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N158" i="1" s="1"/>
  <c r="AO158" i="1" s="1"/>
  <c r="AP158" i="1" s="1"/>
  <c r="AQ158" i="1" s="1"/>
  <c r="AR158" i="1" s="1"/>
  <c r="AS158" i="1" s="1"/>
  <c r="AT158" i="1" s="1"/>
  <c r="AU158" i="1" s="1"/>
  <c r="AV158" i="1" s="1"/>
  <c r="AW158" i="1" s="1"/>
  <c r="BI138" i="1"/>
  <c r="BJ138" i="1" s="1"/>
  <c r="T217" i="1"/>
  <c r="U217" i="1" s="1"/>
  <c r="V217" i="1" s="1"/>
  <c r="W217" i="1" s="1"/>
  <c r="X217" i="1" s="1"/>
  <c r="Y217" i="1" s="1"/>
  <c r="Z217" i="1" s="1"/>
  <c r="AA217" i="1" s="1"/>
  <c r="AB217" i="1" s="1"/>
  <c r="AC217" i="1" s="1"/>
  <c r="AD217" i="1" s="1"/>
  <c r="AE217" i="1" s="1"/>
  <c r="AF217" i="1" s="1"/>
  <c r="AG217" i="1" s="1"/>
  <c r="AH217" i="1" s="1"/>
  <c r="AI217" i="1" s="1"/>
  <c r="AJ217" i="1" s="1"/>
  <c r="AK217" i="1" s="1"/>
  <c r="AL217" i="1" s="1"/>
  <c r="AM217" i="1" s="1"/>
  <c r="AN217" i="1" s="1"/>
  <c r="AO217" i="1" s="1"/>
  <c r="AP217" i="1" s="1"/>
  <c r="AQ217" i="1" s="1"/>
  <c r="AR217" i="1" s="1"/>
  <c r="AS217" i="1" s="1"/>
  <c r="AT217" i="1" s="1"/>
  <c r="AU217" i="1" s="1"/>
  <c r="AV217" i="1" s="1"/>
  <c r="AW217" i="1" s="1"/>
  <c r="T164" i="1"/>
  <c r="U164" i="1" s="1"/>
  <c r="V164" i="1" s="1"/>
  <c r="W164" i="1" s="1"/>
  <c r="X164" i="1" s="1"/>
  <c r="Y164" i="1" s="1"/>
  <c r="Z164" i="1" s="1"/>
  <c r="AA164" i="1" s="1"/>
  <c r="AB164" i="1" s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M164" i="1" s="1"/>
  <c r="AN164" i="1" s="1"/>
  <c r="AO164" i="1" s="1"/>
  <c r="AP164" i="1" s="1"/>
  <c r="AQ164" i="1" s="1"/>
  <c r="AR164" i="1" s="1"/>
  <c r="AS164" i="1" s="1"/>
  <c r="AT164" i="1" s="1"/>
  <c r="AU164" i="1" s="1"/>
  <c r="AV164" i="1" s="1"/>
  <c r="AW164" i="1" s="1"/>
  <c r="T242" i="1"/>
  <c r="U242" i="1" s="1"/>
  <c r="V242" i="1" s="1"/>
  <c r="W242" i="1" s="1"/>
  <c r="X242" i="1" s="1"/>
  <c r="Y242" i="1" s="1"/>
  <c r="Z242" i="1" s="1"/>
  <c r="AA242" i="1" s="1"/>
  <c r="AB242" i="1" s="1"/>
  <c r="AC242" i="1" s="1"/>
  <c r="AD242" i="1" s="1"/>
  <c r="AE242" i="1" s="1"/>
  <c r="AF242" i="1" s="1"/>
  <c r="AG242" i="1" s="1"/>
  <c r="AH242" i="1" s="1"/>
  <c r="AI242" i="1" s="1"/>
  <c r="AJ242" i="1" s="1"/>
  <c r="AK242" i="1" s="1"/>
  <c r="AL242" i="1" s="1"/>
  <c r="AM242" i="1" s="1"/>
  <c r="AN242" i="1" s="1"/>
  <c r="AO242" i="1" s="1"/>
  <c r="AP242" i="1" s="1"/>
  <c r="AQ242" i="1" s="1"/>
  <c r="AR242" i="1" s="1"/>
  <c r="AS242" i="1" s="1"/>
  <c r="AT242" i="1" s="1"/>
  <c r="AU242" i="1" s="1"/>
  <c r="AV242" i="1" s="1"/>
  <c r="AW242" i="1" s="1"/>
  <c r="T240" i="1"/>
  <c r="U240" i="1" s="1"/>
  <c r="V240" i="1" s="1"/>
  <c r="W240" i="1" s="1"/>
  <c r="X240" i="1" s="1"/>
  <c r="Y240" i="1" s="1"/>
  <c r="Z240" i="1" s="1"/>
  <c r="AA240" i="1" s="1"/>
  <c r="AB240" i="1" s="1"/>
  <c r="AC240" i="1" s="1"/>
  <c r="AD240" i="1" s="1"/>
  <c r="AE240" i="1" s="1"/>
  <c r="AF240" i="1" s="1"/>
  <c r="AG240" i="1" s="1"/>
  <c r="AH240" i="1" s="1"/>
  <c r="AI240" i="1" s="1"/>
  <c r="AJ240" i="1" s="1"/>
  <c r="AK240" i="1" s="1"/>
  <c r="AL240" i="1" s="1"/>
  <c r="AM240" i="1" s="1"/>
  <c r="AN240" i="1" s="1"/>
  <c r="AO240" i="1" s="1"/>
  <c r="AP240" i="1" s="1"/>
  <c r="AQ240" i="1" s="1"/>
  <c r="AR240" i="1" s="1"/>
  <c r="AS240" i="1" s="1"/>
  <c r="AT240" i="1" s="1"/>
  <c r="AU240" i="1" s="1"/>
  <c r="AV240" i="1" s="1"/>
  <c r="AW240" i="1" s="1"/>
  <c r="T236" i="1"/>
  <c r="U236" i="1" s="1"/>
  <c r="V236" i="1" s="1"/>
  <c r="W236" i="1" s="1"/>
  <c r="X236" i="1" s="1"/>
  <c r="Y236" i="1" s="1"/>
  <c r="Z236" i="1" s="1"/>
  <c r="AA236" i="1" s="1"/>
  <c r="AB236" i="1" s="1"/>
  <c r="AC236" i="1" s="1"/>
  <c r="AD236" i="1" s="1"/>
  <c r="AE236" i="1" s="1"/>
  <c r="AF236" i="1" s="1"/>
  <c r="AG236" i="1" s="1"/>
  <c r="AH236" i="1" s="1"/>
  <c r="AI236" i="1" s="1"/>
  <c r="AJ236" i="1" s="1"/>
  <c r="AK236" i="1" s="1"/>
  <c r="AL236" i="1" s="1"/>
  <c r="AM236" i="1" s="1"/>
  <c r="AN236" i="1" s="1"/>
  <c r="AO236" i="1" s="1"/>
  <c r="AP236" i="1" s="1"/>
  <c r="AQ236" i="1" s="1"/>
  <c r="AR236" i="1" s="1"/>
  <c r="AS236" i="1" s="1"/>
  <c r="AT236" i="1" s="1"/>
  <c r="AU236" i="1" s="1"/>
  <c r="AV236" i="1" s="1"/>
  <c r="AW236" i="1" s="1"/>
  <c r="T127" i="1"/>
  <c r="U127" i="1" s="1"/>
  <c r="V127" i="1" s="1"/>
  <c r="W127" i="1" s="1"/>
  <c r="X127" i="1" s="1"/>
  <c r="Y127" i="1" s="1"/>
  <c r="Z127" i="1" s="1"/>
  <c r="AA127" i="1" s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N127" i="1" s="1"/>
  <c r="AO127" i="1" s="1"/>
  <c r="AP127" i="1" s="1"/>
  <c r="AQ127" i="1" s="1"/>
  <c r="AR127" i="1" s="1"/>
  <c r="AS127" i="1" s="1"/>
  <c r="AT127" i="1" s="1"/>
  <c r="AU127" i="1" s="1"/>
  <c r="AV127" i="1" s="1"/>
  <c r="AW127" i="1" s="1"/>
  <c r="BI173" i="1"/>
  <c r="BJ173" i="1" s="1"/>
  <c r="BK173" i="1" s="1" a="1"/>
  <c r="BK173" i="1" s="1"/>
  <c r="T104" i="1"/>
  <c r="U104" i="1" s="1"/>
  <c r="V104" i="1" s="1"/>
  <c r="W104" i="1" s="1"/>
  <c r="X104" i="1" s="1"/>
  <c r="Y104" i="1" s="1"/>
  <c r="Z104" i="1" s="1"/>
  <c r="AA104" i="1" s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N104" i="1" s="1"/>
  <c r="AO104" i="1" s="1"/>
  <c r="AP104" i="1" s="1"/>
  <c r="AQ104" i="1" s="1"/>
  <c r="AR104" i="1" s="1"/>
  <c r="AS104" i="1" s="1"/>
  <c r="AT104" i="1" s="1"/>
  <c r="AU104" i="1" s="1"/>
  <c r="AV104" i="1" s="1"/>
  <c r="AW104" i="1" s="1"/>
  <c r="T199" i="1"/>
  <c r="U199" i="1" s="1"/>
  <c r="V199" i="1" s="1"/>
  <c r="W199" i="1" s="1"/>
  <c r="X199" i="1" s="1"/>
  <c r="Y199" i="1" s="1"/>
  <c r="Z199" i="1" s="1"/>
  <c r="AA199" i="1" s="1"/>
  <c r="AB199" i="1" s="1"/>
  <c r="AC199" i="1" s="1"/>
  <c r="AD199" i="1" s="1"/>
  <c r="AE199" i="1" s="1"/>
  <c r="AF199" i="1" s="1"/>
  <c r="AG199" i="1" s="1"/>
  <c r="AH199" i="1" s="1"/>
  <c r="AI199" i="1" s="1"/>
  <c r="AJ199" i="1" s="1"/>
  <c r="AK199" i="1" s="1"/>
  <c r="AL199" i="1" s="1"/>
  <c r="AM199" i="1" s="1"/>
  <c r="AN199" i="1" s="1"/>
  <c r="AO199" i="1" s="1"/>
  <c r="AP199" i="1" s="1"/>
  <c r="AQ199" i="1" s="1"/>
  <c r="AR199" i="1" s="1"/>
  <c r="AS199" i="1" s="1"/>
  <c r="AT199" i="1" s="1"/>
  <c r="AU199" i="1" s="1"/>
  <c r="AV199" i="1" s="1"/>
  <c r="AW199" i="1" s="1"/>
  <c r="T147" i="1"/>
  <c r="U147" i="1" s="1"/>
  <c r="V147" i="1" s="1"/>
  <c r="W147" i="1" s="1"/>
  <c r="X147" i="1" s="1"/>
  <c r="Y147" i="1" s="1"/>
  <c r="Z147" i="1" s="1"/>
  <c r="AA147" i="1" s="1"/>
  <c r="AB147" i="1" s="1"/>
  <c r="AC147" i="1" s="1"/>
  <c r="AD147" i="1" s="1"/>
  <c r="AE147" i="1" s="1"/>
  <c r="AF147" i="1" s="1"/>
  <c r="AG147" i="1" s="1"/>
  <c r="AH147" i="1" s="1"/>
  <c r="AI147" i="1" s="1"/>
  <c r="AJ147" i="1" s="1"/>
  <c r="AK147" i="1" s="1"/>
  <c r="AL147" i="1" s="1"/>
  <c r="AM147" i="1" s="1"/>
  <c r="AN147" i="1" s="1"/>
  <c r="AO147" i="1" s="1"/>
  <c r="AP147" i="1" s="1"/>
  <c r="AQ147" i="1" s="1"/>
  <c r="AR147" i="1" s="1"/>
  <c r="AS147" i="1" s="1"/>
  <c r="AT147" i="1" s="1"/>
  <c r="AU147" i="1" s="1"/>
  <c r="AV147" i="1" s="1"/>
  <c r="AW147" i="1" s="1"/>
  <c r="T225" i="1"/>
  <c r="U225" i="1" s="1"/>
  <c r="V225" i="1" s="1"/>
  <c r="W225" i="1" s="1"/>
  <c r="X225" i="1" s="1"/>
  <c r="Y225" i="1" s="1"/>
  <c r="Z225" i="1" s="1"/>
  <c r="AA225" i="1" s="1"/>
  <c r="AB225" i="1" s="1"/>
  <c r="AC225" i="1" s="1"/>
  <c r="AD225" i="1" s="1"/>
  <c r="AE225" i="1" s="1"/>
  <c r="AF225" i="1" s="1"/>
  <c r="AG225" i="1" s="1"/>
  <c r="AH225" i="1" s="1"/>
  <c r="AI225" i="1" s="1"/>
  <c r="AJ225" i="1" s="1"/>
  <c r="AK225" i="1" s="1"/>
  <c r="AL225" i="1" s="1"/>
  <c r="AM225" i="1" s="1"/>
  <c r="AN225" i="1" s="1"/>
  <c r="AO225" i="1" s="1"/>
  <c r="AP225" i="1" s="1"/>
  <c r="AQ225" i="1" s="1"/>
  <c r="AR225" i="1" s="1"/>
  <c r="AS225" i="1" s="1"/>
  <c r="AT225" i="1" s="1"/>
  <c r="AU225" i="1" s="1"/>
  <c r="AV225" i="1" s="1"/>
  <c r="AW225" i="1" s="1"/>
  <c r="T204" i="1"/>
  <c r="U204" i="1" s="1"/>
  <c r="V204" i="1" s="1"/>
  <c r="W204" i="1" s="1"/>
  <c r="X204" i="1" s="1"/>
  <c r="Y204" i="1" s="1"/>
  <c r="Z204" i="1" s="1"/>
  <c r="AA204" i="1" s="1"/>
  <c r="AB204" i="1" s="1"/>
  <c r="AC204" i="1" s="1"/>
  <c r="AD204" i="1" s="1"/>
  <c r="AE204" i="1" s="1"/>
  <c r="AF204" i="1" s="1"/>
  <c r="AG204" i="1" s="1"/>
  <c r="AH204" i="1" s="1"/>
  <c r="AI204" i="1" s="1"/>
  <c r="AJ204" i="1" s="1"/>
  <c r="AK204" i="1" s="1"/>
  <c r="AL204" i="1" s="1"/>
  <c r="AM204" i="1" s="1"/>
  <c r="AN204" i="1" s="1"/>
  <c r="AO204" i="1" s="1"/>
  <c r="AP204" i="1" s="1"/>
  <c r="AQ204" i="1" s="1"/>
  <c r="AR204" i="1" s="1"/>
  <c r="AS204" i="1" s="1"/>
  <c r="AT204" i="1" s="1"/>
  <c r="AU204" i="1" s="1"/>
  <c r="AV204" i="1" s="1"/>
  <c r="AW204" i="1" s="1"/>
  <c r="T201" i="1"/>
  <c r="U201" i="1" s="1"/>
  <c r="V201" i="1" s="1"/>
  <c r="W201" i="1" s="1"/>
  <c r="X201" i="1" s="1"/>
  <c r="Y201" i="1" s="1"/>
  <c r="Z201" i="1" s="1"/>
  <c r="AA201" i="1" s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N201" i="1" s="1"/>
  <c r="AO201" i="1" s="1"/>
  <c r="AP201" i="1" s="1"/>
  <c r="AQ201" i="1" s="1"/>
  <c r="AR201" i="1" s="1"/>
  <c r="AS201" i="1" s="1"/>
  <c r="AT201" i="1" s="1"/>
  <c r="AU201" i="1" s="1"/>
  <c r="AV201" i="1" s="1"/>
  <c r="AW201" i="1" s="1"/>
  <c r="T117" i="1"/>
  <c r="U117" i="1" s="1"/>
  <c r="V117" i="1" s="1"/>
  <c r="W117" i="1" s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AQ117" i="1" s="1"/>
  <c r="AR117" i="1" s="1"/>
  <c r="AS117" i="1" s="1"/>
  <c r="AT117" i="1" s="1"/>
  <c r="AU117" i="1" s="1"/>
  <c r="AV117" i="1" s="1"/>
  <c r="AW117" i="1" s="1"/>
  <c r="T226" i="1"/>
  <c r="U226" i="1" s="1"/>
  <c r="V226" i="1" s="1"/>
  <c r="W226" i="1" s="1"/>
  <c r="X226" i="1" s="1"/>
  <c r="Y226" i="1" s="1"/>
  <c r="Z226" i="1" s="1"/>
  <c r="AA226" i="1" s="1"/>
  <c r="AB226" i="1" s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M226" i="1" s="1"/>
  <c r="AN226" i="1" s="1"/>
  <c r="AO226" i="1" s="1"/>
  <c r="AP226" i="1" s="1"/>
  <c r="AQ226" i="1" s="1"/>
  <c r="AR226" i="1" s="1"/>
  <c r="AS226" i="1" s="1"/>
  <c r="AT226" i="1" s="1"/>
  <c r="AU226" i="1" s="1"/>
  <c r="AV226" i="1" s="1"/>
  <c r="AW226" i="1" s="1"/>
  <c r="T224" i="1"/>
  <c r="U224" i="1" s="1"/>
  <c r="V224" i="1" s="1"/>
  <c r="W224" i="1" s="1"/>
  <c r="X224" i="1" s="1"/>
  <c r="Y224" i="1" s="1"/>
  <c r="Z224" i="1" s="1"/>
  <c r="AA224" i="1" s="1"/>
  <c r="AB224" i="1" s="1"/>
  <c r="AC224" i="1" s="1"/>
  <c r="AD224" i="1" s="1"/>
  <c r="AE224" i="1" s="1"/>
  <c r="AF224" i="1" s="1"/>
  <c r="AG224" i="1" s="1"/>
  <c r="AH224" i="1" s="1"/>
  <c r="AI224" i="1" s="1"/>
  <c r="AJ224" i="1" s="1"/>
  <c r="AK224" i="1" s="1"/>
  <c r="AL224" i="1" s="1"/>
  <c r="AM224" i="1" s="1"/>
  <c r="AN224" i="1" s="1"/>
  <c r="AO224" i="1" s="1"/>
  <c r="AP224" i="1" s="1"/>
  <c r="AQ224" i="1" s="1"/>
  <c r="AR224" i="1" s="1"/>
  <c r="AS224" i="1" s="1"/>
  <c r="AT224" i="1" s="1"/>
  <c r="AU224" i="1" s="1"/>
  <c r="AV224" i="1" s="1"/>
  <c r="AW224" i="1" s="1"/>
  <c r="T237" i="1"/>
  <c r="U237" i="1" s="1"/>
  <c r="V237" i="1" s="1"/>
  <c r="W237" i="1" s="1"/>
  <c r="X237" i="1" s="1"/>
  <c r="Y237" i="1" s="1"/>
  <c r="Z237" i="1" s="1"/>
  <c r="AA237" i="1" s="1"/>
  <c r="AB237" i="1" s="1"/>
  <c r="AC237" i="1" s="1"/>
  <c r="AD237" i="1" s="1"/>
  <c r="AE237" i="1" s="1"/>
  <c r="AF237" i="1" s="1"/>
  <c r="AG237" i="1" s="1"/>
  <c r="AH237" i="1" s="1"/>
  <c r="AI237" i="1" s="1"/>
  <c r="AJ237" i="1" s="1"/>
  <c r="AK237" i="1" s="1"/>
  <c r="AL237" i="1" s="1"/>
  <c r="AM237" i="1" s="1"/>
  <c r="AN237" i="1" s="1"/>
  <c r="AO237" i="1" s="1"/>
  <c r="AP237" i="1" s="1"/>
  <c r="AQ237" i="1" s="1"/>
  <c r="AR237" i="1" s="1"/>
  <c r="AS237" i="1" s="1"/>
  <c r="AT237" i="1" s="1"/>
  <c r="AU237" i="1" s="1"/>
  <c r="AV237" i="1" s="1"/>
  <c r="AW237" i="1" s="1"/>
  <c r="T122" i="1"/>
  <c r="U122" i="1" s="1"/>
  <c r="V122" i="1" s="1"/>
  <c r="W122" i="1" s="1"/>
  <c r="X122" i="1" s="1"/>
  <c r="Y122" i="1" s="1"/>
  <c r="Z122" i="1" s="1"/>
  <c r="AA122" i="1" s="1"/>
  <c r="AB122" i="1" s="1"/>
  <c r="AC122" i="1" s="1"/>
  <c r="AD122" i="1" s="1"/>
  <c r="AE122" i="1" s="1"/>
  <c r="AF122" i="1" s="1"/>
  <c r="AG122" i="1" s="1"/>
  <c r="AH122" i="1" s="1"/>
  <c r="AI122" i="1" s="1"/>
  <c r="AJ122" i="1" s="1"/>
  <c r="AK122" i="1" s="1"/>
  <c r="AL122" i="1" s="1"/>
  <c r="AM122" i="1" s="1"/>
  <c r="AN122" i="1" s="1"/>
  <c r="AO122" i="1" s="1"/>
  <c r="AP122" i="1" s="1"/>
  <c r="AQ122" i="1" s="1"/>
  <c r="AR122" i="1" s="1"/>
  <c r="AS122" i="1" s="1"/>
  <c r="AT122" i="1" s="1"/>
  <c r="AU122" i="1" s="1"/>
  <c r="AV122" i="1" s="1"/>
  <c r="AW122" i="1" s="1"/>
  <c r="T183" i="1"/>
  <c r="U183" i="1" s="1"/>
  <c r="V183" i="1" s="1"/>
  <c r="W183" i="1" s="1"/>
  <c r="X183" i="1" s="1"/>
  <c r="Y183" i="1" s="1"/>
  <c r="Z183" i="1" s="1"/>
  <c r="AA183" i="1" s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N183" i="1" s="1"/>
  <c r="AO183" i="1" s="1"/>
  <c r="AP183" i="1" s="1"/>
  <c r="AQ183" i="1" s="1"/>
  <c r="AR183" i="1" s="1"/>
  <c r="AS183" i="1" s="1"/>
  <c r="AT183" i="1" s="1"/>
  <c r="AU183" i="1" s="1"/>
  <c r="AV183" i="1" s="1"/>
  <c r="AW183" i="1" s="1"/>
  <c r="T99" i="1"/>
  <c r="U99" i="1" s="1"/>
  <c r="V99" i="1" s="1"/>
  <c r="W99" i="1" s="1"/>
  <c r="X99" i="1" s="1"/>
  <c r="Y99" i="1" s="1"/>
  <c r="Z99" i="1" s="1"/>
  <c r="AA99" i="1" s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N99" i="1" s="1"/>
  <c r="AO99" i="1" s="1"/>
  <c r="AP99" i="1" s="1"/>
  <c r="AQ99" i="1" s="1"/>
  <c r="AR99" i="1" s="1"/>
  <c r="AS99" i="1" s="1"/>
  <c r="AT99" i="1" s="1"/>
  <c r="AU99" i="1" s="1"/>
  <c r="AV99" i="1" s="1"/>
  <c r="AW99" i="1" s="1"/>
  <c r="T209" i="1"/>
  <c r="U209" i="1" s="1"/>
  <c r="V209" i="1" s="1"/>
  <c r="W209" i="1" s="1"/>
  <c r="X209" i="1" s="1"/>
  <c r="Y209" i="1" s="1"/>
  <c r="Z209" i="1" s="1"/>
  <c r="AA209" i="1" s="1"/>
  <c r="AB209" i="1" s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M209" i="1" s="1"/>
  <c r="AN209" i="1" s="1"/>
  <c r="AO209" i="1" s="1"/>
  <c r="AP209" i="1" s="1"/>
  <c r="AQ209" i="1" s="1"/>
  <c r="AR209" i="1" s="1"/>
  <c r="AS209" i="1" s="1"/>
  <c r="AT209" i="1" s="1"/>
  <c r="AU209" i="1" s="1"/>
  <c r="AV209" i="1" s="1"/>
  <c r="AW209" i="1" s="1"/>
  <c r="BI234" i="1"/>
  <c r="BJ234" i="1" s="1"/>
  <c r="BI141" i="1"/>
  <c r="BJ141" i="1" s="1"/>
  <c r="T185" i="1"/>
  <c r="U185" i="1" s="1"/>
  <c r="V185" i="1" s="1"/>
  <c r="W185" i="1" s="1"/>
  <c r="X185" i="1" s="1"/>
  <c r="Y185" i="1" s="1"/>
  <c r="Z185" i="1" s="1"/>
  <c r="AA185" i="1" s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N185" i="1" s="1"/>
  <c r="AO185" i="1" s="1"/>
  <c r="AP185" i="1" s="1"/>
  <c r="AQ185" i="1" s="1"/>
  <c r="AR185" i="1" s="1"/>
  <c r="AS185" i="1" s="1"/>
  <c r="AT185" i="1" s="1"/>
  <c r="AU185" i="1" s="1"/>
  <c r="AV185" i="1" s="1"/>
  <c r="AW185" i="1" s="1"/>
  <c r="BI72" i="1"/>
  <c r="BJ72" i="1" s="1"/>
  <c r="BI167" i="1"/>
  <c r="BJ167" i="1" s="1"/>
  <c r="T210" i="1"/>
  <c r="U210" i="1" s="1"/>
  <c r="V210" i="1" s="1"/>
  <c r="W210" i="1" s="1"/>
  <c r="X210" i="1" s="1"/>
  <c r="Y210" i="1" s="1"/>
  <c r="Z210" i="1" s="1"/>
  <c r="AA210" i="1" s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N210" i="1" s="1"/>
  <c r="AO210" i="1" s="1"/>
  <c r="AP210" i="1" s="1"/>
  <c r="AQ210" i="1" s="1"/>
  <c r="AR210" i="1" s="1"/>
  <c r="AS210" i="1" s="1"/>
  <c r="AT210" i="1" s="1"/>
  <c r="AU210" i="1" s="1"/>
  <c r="AV210" i="1" s="1"/>
  <c r="AW210" i="1" s="1"/>
  <c r="T208" i="1"/>
  <c r="U208" i="1" s="1"/>
  <c r="V208" i="1" s="1"/>
  <c r="W208" i="1" s="1"/>
  <c r="X208" i="1" s="1"/>
  <c r="Y208" i="1" s="1"/>
  <c r="Z208" i="1" s="1"/>
  <c r="AA208" i="1" s="1"/>
  <c r="AB208" i="1" s="1"/>
  <c r="AC208" i="1" s="1"/>
  <c r="AD208" i="1" s="1"/>
  <c r="AE208" i="1" s="1"/>
  <c r="AF208" i="1" s="1"/>
  <c r="AG208" i="1" s="1"/>
  <c r="AH208" i="1" s="1"/>
  <c r="AI208" i="1" s="1"/>
  <c r="AJ208" i="1" s="1"/>
  <c r="AK208" i="1" s="1"/>
  <c r="AL208" i="1" s="1"/>
  <c r="AM208" i="1" s="1"/>
  <c r="AN208" i="1" s="1"/>
  <c r="AO208" i="1" s="1"/>
  <c r="AP208" i="1" s="1"/>
  <c r="AQ208" i="1" s="1"/>
  <c r="AR208" i="1" s="1"/>
  <c r="AS208" i="1" s="1"/>
  <c r="AT208" i="1" s="1"/>
  <c r="AU208" i="1" s="1"/>
  <c r="AV208" i="1" s="1"/>
  <c r="AW208" i="1" s="1"/>
  <c r="T239" i="1"/>
  <c r="U239" i="1" s="1"/>
  <c r="V239" i="1" s="1"/>
  <c r="W239" i="1" s="1"/>
  <c r="X239" i="1" s="1"/>
  <c r="Y239" i="1" s="1"/>
  <c r="Z239" i="1" s="1"/>
  <c r="AA239" i="1" s="1"/>
  <c r="AB239" i="1" s="1"/>
  <c r="AC239" i="1" s="1"/>
  <c r="AD239" i="1" s="1"/>
  <c r="AE239" i="1" s="1"/>
  <c r="AF239" i="1" s="1"/>
  <c r="AG239" i="1" s="1"/>
  <c r="AH239" i="1" s="1"/>
  <c r="AI239" i="1" s="1"/>
  <c r="AJ239" i="1" s="1"/>
  <c r="AK239" i="1" s="1"/>
  <c r="AL239" i="1" s="1"/>
  <c r="AM239" i="1" s="1"/>
  <c r="AN239" i="1" s="1"/>
  <c r="AO239" i="1" s="1"/>
  <c r="AP239" i="1" s="1"/>
  <c r="AQ239" i="1" s="1"/>
  <c r="AR239" i="1" s="1"/>
  <c r="AS239" i="1" s="1"/>
  <c r="AT239" i="1" s="1"/>
  <c r="AU239" i="1" s="1"/>
  <c r="AV239" i="1" s="1"/>
  <c r="AW239" i="1" s="1"/>
  <c r="T189" i="1"/>
  <c r="U189" i="1" s="1"/>
  <c r="V189" i="1" s="1"/>
  <c r="W189" i="1" s="1"/>
  <c r="X189" i="1" s="1"/>
  <c r="Y189" i="1" s="1"/>
  <c r="Z189" i="1" s="1"/>
  <c r="AA189" i="1" s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N189" i="1" s="1"/>
  <c r="AO189" i="1" s="1"/>
  <c r="AP189" i="1" s="1"/>
  <c r="AQ189" i="1" s="1"/>
  <c r="AR189" i="1" s="1"/>
  <c r="AS189" i="1" s="1"/>
  <c r="AT189" i="1" s="1"/>
  <c r="AU189" i="1" s="1"/>
  <c r="AV189" i="1" s="1"/>
  <c r="AW189" i="1" s="1"/>
  <c r="BI238" i="1"/>
  <c r="BJ238" i="1" s="1"/>
  <c r="T221" i="1"/>
  <c r="U221" i="1" s="1"/>
  <c r="V221" i="1" s="1"/>
  <c r="W221" i="1" s="1"/>
  <c r="X221" i="1" s="1"/>
  <c r="Y221" i="1" s="1"/>
  <c r="Z221" i="1" s="1"/>
  <c r="AA221" i="1" s="1"/>
  <c r="AB221" i="1" s="1"/>
  <c r="AC221" i="1" s="1"/>
  <c r="AD221" i="1" s="1"/>
  <c r="AE221" i="1" s="1"/>
  <c r="AF221" i="1" s="1"/>
  <c r="AG221" i="1" s="1"/>
  <c r="AH221" i="1" s="1"/>
  <c r="AI221" i="1" s="1"/>
  <c r="AJ221" i="1" s="1"/>
  <c r="AK221" i="1" s="1"/>
  <c r="AL221" i="1" s="1"/>
  <c r="AM221" i="1" s="1"/>
  <c r="AN221" i="1" s="1"/>
  <c r="AO221" i="1" s="1"/>
  <c r="AP221" i="1" s="1"/>
  <c r="AQ221" i="1" s="1"/>
  <c r="AR221" i="1" s="1"/>
  <c r="AS221" i="1" s="1"/>
  <c r="AT221" i="1" s="1"/>
  <c r="AU221" i="1" s="1"/>
  <c r="AV221" i="1" s="1"/>
  <c r="AW221" i="1" s="1"/>
  <c r="T83" i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AV83" i="1" s="1"/>
  <c r="AW83" i="1" s="1"/>
  <c r="T193" i="1"/>
  <c r="U193" i="1" s="1"/>
  <c r="V193" i="1" s="1"/>
  <c r="W193" i="1" s="1"/>
  <c r="X193" i="1" s="1"/>
  <c r="Y193" i="1" s="1"/>
  <c r="Z193" i="1" s="1"/>
  <c r="AA193" i="1" s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AM193" i="1" s="1"/>
  <c r="AN193" i="1" s="1"/>
  <c r="AO193" i="1" s="1"/>
  <c r="AP193" i="1" s="1"/>
  <c r="AQ193" i="1" s="1"/>
  <c r="AR193" i="1" s="1"/>
  <c r="AS193" i="1" s="1"/>
  <c r="AT193" i="1" s="1"/>
  <c r="AU193" i="1" s="1"/>
  <c r="AV193" i="1" s="1"/>
  <c r="AW193" i="1" s="1"/>
  <c r="T232" i="1"/>
  <c r="U232" i="1" s="1"/>
  <c r="V232" i="1" s="1"/>
  <c r="W232" i="1" s="1"/>
  <c r="X232" i="1" s="1"/>
  <c r="Y232" i="1" s="1"/>
  <c r="Z232" i="1" s="1"/>
  <c r="AA232" i="1" s="1"/>
  <c r="AB232" i="1" s="1"/>
  <c r="AC232" i="1" s="1"/>
  <c r="AD232" i="1" s="1"/>
  <c r="AE232" i="1" s="1"/>
  <c r="AF232" i="1" s="1"/>
  <c r="AG232" i="1" s="1"/>
  <c r="AH232" i="1" s="1"/>
  <c r="AI232" i="1" s="1"/>
  <c r="AJ232" i="1" s="1"/>
  <c r="AK232" i="1" s="1"/>
  <c r="AL232" i="1" s="1"/>
  <c r="AM232" i="1" s="1"/>
  <c r="AN232" i="1" s="1"/>
  <c r="AO232" i="1" s="1"/>
  <c r="AP232" i="1" s="1"/>
  <c r="AQ232" i="1" s="1"/>
  <c r="AR232" i="1" s="1"/>
  <c r="AS232" i="1" s="1"/>
  <c r="AT232" i="1" s="1"/>
  <c r="AU232" i="1" s="1"/>
  <c r="AV232" i="1" s="1"/>
  <c r="AW232" i="1" s="1"/>
  <c r="T235" i="1"/>
  <c r="U235" i="1" s="1"/>
  <c r="V235" i="1" s="1"/>
  <c r="W235" i="1" s="1"/>
  <c r="X235" i="1" s="1"/>
  <c r="Y235" i="1" s="1"/>
  <c r="Z235" i="1" s="1"/>
  <c r="AA235" i="1" s="1"/>
  <c r="AB235" i="1" s="1"/>
  <c r="AC235" i="1" s="1"/>
  <c r="AD235" i="1" s="1"/>
  <c r="AE235" i="1" s="1"/>
  <c r="AF235" i="1" s="1"/>
  <c r="AG235" i="1" s="1"/>
  <c r="AH235" i="1" s="1"/>
  <c r="AI235" i="1" s="1"/>
  <c r="AJ235" i="1" s="1"/>
  <c r="AK235" i="1" s="1"/>
  <c r="AL235" i="1" s="1"/>
  <c r="AM235" i="1" s="1"/>
  <c r="AN235" i="1" s="1"/>
  <c r="AO235" i="1" s="1"/>
  <c r="AP235" i="1" s="1"/>
  <c r="AQ235" i="1" s="1"/>
  <c r="AR235" i="1" s="1"/>
  <c r="AS235" i="1" s="1"/>
  <c r="AT235" i="1" s="1"/>
  <c r="AU235" i="1" s="1"/>
  <c r="AV235" i="1" s="1"/>
  <c r="AW235" i="1" s="1"/>
  <c r="BI218" i="1"/>
  <c r="BJ218" i="1" s="1"/>
  <c r="T230" i="1"/>
  <c r="U230" i="1" s="1"/>
  <c r="V230" i="1" s="1"/>
  <c r="W230" i="1" s="1"/>
  <c r="X230" i="1" s="1"/>
  <c r="Y230" i="1" s="1"/>
  <c r="Z230" i="1" s="1"/>
  <c r="AA230" i="1" s="1"/>
  <c r="AB230" i="1" s="1"/>
  <c r="AC230" i="1" s="1"/>
  <c r="AD230" i="1" s="1"/>
  <c r="AE230" i="1" s="1"/>
  <c r="AF230" i="1" s="1"/>
  <c r="AG230" i="1" s="1"/>
  <c r="AH230" i="1" s="1"/>
  <c r="AI230" i="1" s="1"/>
  <c r="AJ230" i="1" s="1"/>
  <c r="AK230" i="1" s="1"/>
  <c r="AL230" i="1" s="1"/>
  <c r="AM230" i="1" s="1"/>
  <c r="AN230" i="1" s="1"/>
  <c r="AO230" i="1" s="1"/>
  <c r="AP230" i="1" s="1"/>
  <c r="AQ230" i="1" s="1"/>
  <c r="AR230" i="1" s="1"/>
  <c r="AS230" i="1" s="1"/>
  <c r="AT230" i="1" s="1"/>
  <c r="AU230" i="1" s="1"/>
  <c r="AV230" i="1" s="1"/>
  <c r="AW230" i="1" s="1"/>
  <c r="T229" i="1"/>
  <c r="U229" i="1" s="1"/>
  <c r="V229" i="1" s="1"/>
  <c r="W229" i="1" s="1"/>
  <c r="X229" i="1" s="1"/>
  <c r="Y229" i="1" s="1"/>
  <c r="Z229" i="1" s="1"/>
  <c r="AA229" i="1" s="1"/>
  <c r="AB229" i="1" s="1"/>
  <c r="AC229" i="1" s="1"/>
  <c r="AD229" i="1" s="1"/>
  <c r="AE229" i="1" s="1"/>
  <c r="AF229" i="1" s="1"/>
  <c r="AG229" i="1" s="1"/>
  <c r="AH229" i="1" s="1"/>
  <c r="AI229" i="1" s="1"/>
  <c r="AJ229" i="1" s="1"/>
  <c r="AK229" i="1" s="1"/>
  <c r="AL229" i="1" s="1"/>
  <c r="AM229" i="1" s="1"/>
  <c r="AN229" i="1" s="1"/>
  <c r="AO229" i="1" s="1"/>
  <c r="AP229" i="1" s="1"/>
  <c r="AQ229" i="1" s="1"/>
  <c r="AR229" i="1" s="1"/>
  <c r="AS229" i="1" s="1"/>
  <c r="AT229" i="1" s="1"/>
  <c r="AU229" i="1" s="1"/>
  <c r="AV229" i="1" s="1"/>
  <c r="AW229" i="1" s="1"/>
  <c r="T244" i="1"/>
  <c r="U244" i="1" s="1"/>
  <c r="V244" i="1" s="1"/>
  <c r="W244" i="1" s="1"/>
  <c r="X244" i="1" s="1"/>
  <c r="Y244" i="1" s="1"/>
  <c r="Z244" i="1" s="1"/>
  <c r="AA244" i="1" s="1"/>
  <c r="AB244" i="1" s="1"/>
  <c r="AC244" i="1" s="1"/>
  <c r="AD244" i="1" s="1"/>
  <c r="AE244" i="1" s="1"/>
  <c r="AF244" i="1" s="1"/>
  <c r="AG244" i="1" s="1"/>
  <c r="AH244" i="1" s="1"/>
  <c r="AI244" i="1" s="1"/>
  <c r="AJ244" i="1" s="1"/>
  <c r="AK244" i="1" s="1"/>
  <c r="AL244" i="1" s="1"/>
  <c r="AM244" i="1" s="1"/>
  <c r="AN244" i="1" s="1"/>
  <c r="AO244" i="1" s="1"/>
  <c r="AP244" i="1" s="1"/>
  <c r="AQ244" i="1" s="1"/>
  <c r="AR244" i="1" s="1"/>
  <c r="AS244" i="1" s="1"/>
  <c r="AT244" i="1" s="1"/>
  <c r="AU244" i="1" s="1"/>
  <c r="AV244" i="1" s="1"/>
  <c r="AW244" i="1" s="1"/>
  <c r="T194" i="1"/>
  <c r="U194" i="1" s="1"/>
  <c r="V194" i="1" s="1"/>
  <c r="W194" i="1" s="1"/>
  <c r="X194" i="1" s="1"/>
  <c r="Y194" i="1" s="1"/>
  <c r="Z194" i="1" s="1"/>
  <c r="AA194" i="1" s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N194" i="1" s="1"/>
  <c r="AO194" i="1" s="1"/>
  <c r="AP194" i="1" s="1"/>
  <c r="AQ194" i="1" s="1"/>
  <c r="AR194" i="1" s="1"/>
  <c r="AS194" i="1" s="1"/>
  <c r="AT194" i="1" s="1"/>
  <c r="AU194" i="1" s="1"/>
  <c r="AV194" i="1" s="1"/>
  <c r="AW194" i="1" s="1"/>
  <c r="T192" i="1"/>
  <c r="U192" i="1" s="1"/>
  <c r="V192" i="1" s="1"/>
  <c r="W192" i="1" s="1"/>
  <c r="X192" i="1" s="1"/>
  <c r="Y192" i="1" s="1"/>
  <c r="Z192" i="1" s="1"/>
  <c r="AA192" i="1" s="1"/>
  <c r="AB192" i="1" s="1"/>
  <c r="AC192" i="1" s="1"/>
  <c r="AD192" i="1" s="1"/>
  <c r="AE192" i="1" s="1"/>
  <c r="AF192" i="1" s="1"/>
  <c r="AG192" i="1" s="1"/>
  <c r="AH192" i="1" s="1"/>
  <c r="AI192" i="1" s="1"/>
  <c r="AJ192" i="1" s="1"/>
  <c r="AK192" i="1" s="1"/>
  <c r="AL192" i="1" s="1"/>
  <c r="AM192" i="1" s="1"/>
  <c r="AN192" i="1" s="1"/>
  <c r="AO192" i="1" s="1"/>
  <c r="AP192" i="1" s="1"/>
  <c r="AQ192" i="1" s="1"/>
  <c r="AR192" i="1" s="1"/>
  <c r="AS192" i="1" s="1"/>
  <c r="AT192" i="1" s="1"/>
  <c r="AU192" i="1" s="1"/>
  <c r="AV192" i="1" s="1"/>
  <c r="AW192" i="1" s="1"/>
  <c r="T223" i="1"/>
  <c r="U223" i="1" s="1"/>
  <c r="V223" i="1" s="1"/>
  <c r="W223" i="1" s="1"/>
  <c r="X223" i="1" s="1"/>
  <c r="Y223" i="1" s="1"/>
  <c r="Z223" i="1" s="1"/>
  <c r="AA223" i="1" s="1"/>
  <c r="AB223" i="1" s="1"/>
  <c r="AC223" i="1" s="1"/>
  <c r="AD223" i="1" s="1"/>
  <c r="AE223" i="1" s="1"/>
  <c r="AF223" i="1" s="1"/>
  <c r="AG223" i="1" s="1"/>
  <c r="AH223" i="1" s="1"/>
  <c r="AI223" i="1" s="1"/>
  <c r="AJ223" i="1" s="1"/>
  <c r="AK223" i="1" s="1"/>
  <c r="AL223" i="1" s="1"/>
  <c r="AM223" i="1" s="1"/>
  <c r="AN223" i="1" s="1"/>
  <c r="AO223" i="1" s="1"/>
  <c r="AP223" i="1" s="1"/>
  <c r="AQ223" i="1" s="1"/>
  <c r="AR223" i="1" s="1"/>
  <c r="AS223" i="1" s="1"/>
  <c r="AT223" i="1" s="1"/>
  <c r="AU223" i="1" s="1"/>
  <c r="AV223" i="1" s="1"/>
  <c r="AW223" i="1" s="1"/>
  <c r="T44" i="1"/>
  <c r="U44" i="1" s="1"/>
  <c r="V44" i="1" s="1"/>
  <c r="W44" i="1" s="1"/>
  <c r="X44" i="1" s="1"/>
  <c r="Y44" i="1" s="1"/>
  <c r="Z44" i="1" s="1"/>
  <c r="AA44" i="1" s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BI219" i="1"/>
  <c r="BJ219" i="1" s="1"/>
  <c r="T220" i="1"/>
  <c r="U220" i="1" s="1"/>
  <c r="V220" i="1" s="1"/>
  <c r="W220" i="1" s="1"/>
  <c r="X220" i="1" s="1"/>
  <c r="Y220" i="1" s="1"/>
  <c r="Z220" i="1" s="1"/>
  <c r="AA220" i="1" s="1"/>
  <c r="AB220" i="1" s="1"/>
  <c r="AC220" i="1" s="1"/>
  <c r="AD220" i="1" s="1"/>
  <c r="AE220" i="1" s="1"/>
  <c r="AF220" i="1" s="1"/>
  <c r="AG220" i="1" s="1"/>
  <c r="AH220" i="1" s="1"/>
  <c r="AI220" i="1" s="1"/>
  <c r="AJ220" i="1" s="1"/>
  <c r="AK220" i="1" s="1"/>
  <c r="AL220" i="1" s="1"/>
  <c r="AM220" i="1" s="1"/>
  <c r="AN220" i="1" s="1"/>
  <c r="AO220" i="1" s="1"/>
  <c r="AP220" i="1" s="1"/>
  <c r="AQ220" i="1" s="1"/>
  <c r="AR220" i="1" s="1"/>
  <c r="AS220" i="1" s="1"/>
  <c r="AT220" i="1" s="1"/>
  <c r="AU220" i="1" s="1"/>
  <c r="AV220" i="1" s="1"/>
  <c r="AW220" i="1" s="1"/>
  <c r="BI153" i="1"/>
  <c r="BJ153" i="1" s="1"/>
  <c r="T216" i="1"/>
  <c r="U216" i="1" s="1"/>
  <c r="V216" i="1" s="1"/>
  <c r="W216" i="1" s="1"/>
  <c r="X216" i="1" s="1"/>
  <c r="Y216" i="1" s="1"/>
  <c r="Z216" i="1" s="1"/>
  <c r="AA216" i="1" s="1"/>
  <c r="AB216" i="1" s="1"/>
  <c r="AC216" i="1" s="1"/>
  <c r="AD216" i="1" s="1"/>
  <c r="AE216" i="1" s="1"/>
  <c r="AF216" i="1" s="1"/>
  <c r="AG216" i="1" s="1"/>
  <c r="AH216" i="1" s="1"/>
  <c r="AI216" i="1" s="1"/>
  <c r="AJ216" i="1" s="1"/>
  <c r="AK216" i="1" s="1"/>
  <c r="AL216" i="1" s="1"/>
  <c r="AM216" i="1" s="1"/>
  <c r="AN216" i="1" s="1"/>
  <c r="AO216" i="1" s="1"/>
  <c r="AP216" i="1" s="1"/>
  <c r="AQ216" i="1" s="1"/>
  <c r="AR216" i="1" s="1"/>
  <c r="AS216" i="1" s="1"/>
  <c r="AT216" i="1" s="1"/>
  <c r="AU216" i="1" s="1"/>
  <c r="AV216" i="1" s="1"/>
  <c r="AW216" i="1" s="1"/>
  <c r="T151" i="1"/>
  <c r="U151" i="1" s="1"/>
  <c r="V151" i="1" s="1"/>
  <c r="W151" i="1" s="1"/>
  <c r="X151" i="1" s="1"/>
  <c r="Y151" i="1" s="1"/>
  <c r="Z151" i="1" s="1"/>
  <c r="AA151" i="1" s="1"/>
  <c r="AB151" i="1" s="1"/>
  <c r="AC151" i="1" s="1"/>
  <c r="AD151" i="1" s="1"/>
  <c r="AE151" i="1" s="1"/>
  <c r="AF151" i="1" s="1"/>
  <c r="AG151" i="1" s="1"/>
  <c r="AH151" i="1" s="1"/>
  <c r="AI151" i="1" s="1"/>
  <c r="AJ151" i="1" s="1"/>
  <c r="AK151" i="1" s="1"/>
  <c r="AL151" i="1" s="1"/>
  <c r="AM151" i="1" s="1"/>
  <c r="AN151" i="1" s="1"/>
  <c r="AO151" i="1" s="1"/>
  <c r="AP151" i="1" s="1"/>
  <c r="AQ151" i="1" s="1"/>
  <c r="AR151" i="1" s="1"/>
  <c r="AS151" i="1" s="1"/>
  <c r="AT151" i="1" s="1"/>
  <c r="AU151" i="1" s="1"/>
  <c r="AV151" i="1" s="1"/>
  <c r="AW151" i="1" s="1"/>
  <c r="BI213" i="1"/>
  <c r="BJ213" i="1" s="1"/>
  <c r="T243" i="1"/>
  <c r="U243" i="1" s="1"/>
  <c r="V243" i="1" s="1"/>
  <c r="W243" i="1" s="1"/>
  <c r="X243" i="1" s="1"/>
  <c r="Y243" i="1" s="1"/>
  <c r="Z243" i="1" s="1"/>
  <c r="AA243" i="1" s="1"/>
  <c r="AB243" i="1" s="1"/>
  <c r="AC243" i="1" s="1"/>
  <c r="AD243" i="1" s="1"/>
  <c r="AE243" i="1" s="1"/>
  <c r="AF243" i="1" s="1"/>
  <c r="AG243" i="1" s="1"/>
  <c r="AH243" i="1" s="1"/>
  <c r="AI243" i="1" s="1"/>
  <c r="AJ243" i="1" s="1"/>
  <c r="AK243" i="1" s="1"/>
  <c r="AL243" i="1" s="1"/>
  <c r="AM243" i="1" s="1"/>
  <c r="AN243" i="1" s="1"/>
  <c r="AO243" i="1" s="1"/>
  <c r="AP243" i="1" s="1"/>
  <c r="AQ243" i="1" s="1"/>
  <c r="AR243" i="1" s="1"/>
  <c r="AS243" i="1" s="1"/>
  <c r="AT243" i="1" s="1"/>
  <c r="AU243" i="1" s="1"/>
  <c r="AV243" i="1" s="1"/>
  <c r="AW243" i="1" s="1"/>
  <c r="T67" i="1"/>
  <c r="U67" i="1" s="1"/>
  <c r="V67" i="1" s="1"/>
  <c r="W67" i="1" s="1"/>
  <c r="X67" i="1" s="1"/>
  <c r="Y67" i="1" s="1"/>
  <c r="Z67" i="1" s="1"/>
  <c r="AA67" i="1" s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N67" i="1" s="1"/>
  <c r="AO67" i="1" s="1"/>
  <c r="AP67" i="1" s="1"/>
  <c r="AQ67" i="1" s="1"/>
  <c r="AR67" i="1" s="1"/>
  <c r="AS67" i="1" s="1"/>
  <c r="AT67" i="1" s="1"/>
  <c r="AU67" i="1" s="1"/>
  <c r="AV67" i="1" s="1"/>
  <c r="AW67" i="1" s="1"/>
  <c r="T177" i="1"/>
  <c r="U177" i="1" s="1"/>
  <c r="V177" i="1" s="1"/>
  <c r="W177" i="1" s="1"/>
  <c r="X177" i="1" s="1"/>
  <c r="Y177" i="1" s="1"/>
  <c r="Z177" i="1" s="1"/>
  <c r="AA177" i="1" s="1"/>
  <c r="AB177" i="1" s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N177" i="1" s="1"/>
  <c r="AO177" i="1" s="1"/>
  <c r="AP177" i="1" s="1"/>
  <c r="AQ177" i="1" s="1"/>
  <c r="AR177" i="1" s="1"/>
  <c r="AS177" i="1" s="1"/>
  <c r="AT177" i="1" s="1"/>
  <c r="AU177" i="1" s="1"/>
  <c r="AV177" i="1" s="1"/>
  <c r="AW177" i="1" s="1"/>
  <c r="T222" i="1"/>
  <c r="U222" i="1" s="1"/>
  <c r="V222" i="1" s="1"/>
  <c r="W222" i="1" s="1"/>
  <c r="X222" i="1" s="1"/>
  <c r="Y222" i="1" s="1"/>
  <c r="Z222" i="1" s="1"/>
  <c r="AA222" i="1" s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M222" i="1" s="1"/>
  <c r="AN222" i="1" s="1"/>
  <c r="AO222" i="1" s="1"/>
  <c r="AP222" i="1" s="1"/>
  <c r="AQ222" i="1" s="1"/>
  <c r="AR222" i="1" s="1"/>
  <c r="AS222" i="1" s="1"/>
  <c r="AT222" i="1" s="1"/>
  <c r="AU222" i="1" s="1"/>
  <c r="AV222" i="1" s="1"/>
  <c r="AW222" i="1" s="1"/>
  <c r="BH202" i="1"/>
  <c r="BI76" i="1"/>
  <c r="BJ76" i="1" s="1"/>
  <c r="BI200" i="1"/>
  <c r="BJ200" i="1" s="1"/>
  <c r="BH87" i="1"/>
  <c r="T214" i="1"/>
  <c r="U214" i="1" s="1"/>
  <c r="V214" i="1" s="1"/>
  <c r="W214" i="1" s="1"/>
  <c r="X214" i="1" s="1"/>
  <c r="Y214" i="1" s="1"/>
  <c r="Z214" i="1" s="1"/>
  <c r="AA214" i="1" s="1"/>
  <c r="AB214" i="1" s="1"/>
  <c r="AC214" i="1" s="1"/>
  <c r="AD214" i="1" s="1"/>
  <c r="AE214" i="1" s="1"/>
  <c r="AF214" i="1" s="1"/>
  <c r="AG214" i="1" s="1"/>
  <c r="AH214" i="1" s="1"/>
  <c r="AI214" i="1" s="1"/>
  <c r="AJ214" i="1" s="1"/>
  <c r="AK214" i="1" s="1"/>
  <c r="AL214" i="1" s="1"/>
  <c r="AM214" i="1" s="1"/>
  <c r="AN214" i="1" s="1"/>
  <c r="AO214" i="1" s="1"/>
  <c r="AP214" i="1" s="1"/>
  <c r="AQ214" i="1" s="1"/>
  <c r="AR214" i="1" s="1"/>
  <c r="AS214" i="1" s="1"/>
  <c r="AT214" i="1" s="1"/>
  <c r="AU214" i="1" s="1"/>
  <c r="AV214" i="1" s="1"/>
  <c r="AW214" i="1" s="1"/>
  <c r="T228" i="1"/>
  <c r="U228" i="1" s="1"/>
  <c r="V228" i="1" s="1"/>
  <c r="W228" i="1" s="1"/>
  <c r="X228" i="1" s="1"/>
  <c r="Y228" i="1" s="1"/>
  <c r="Z228" i="1" s="1"/>
  <c r="AA228" i="1" s="1"/>
  <c r="AB228" i="1" s="1"/>
  <c r="AC228" i="1" s="1"/>
  <c r="AD228" i="1" s="1"/>
  <c r="AE228" i="1" s="1"/>
  <c r="AF228" i="1" s="1"/>
  <c r="AG228" i="1" s="1"/>
  <c r="AH228" i="1" s="1"/>
  <c r="AI228" i="1" s="1"/>
  <c r="AJ228" i="1" s="1"/>
  <c r="AK228" i="1" s="1"/>
  <c r="AL228" i="1" s="1"/>
  <c r="AM228" i="1" s="1"/>
  <c r="AN228" i="1" s="1"/>
  <c r="AO228" i="1" s="1"/>
  <c r="AP228" i="1" s="1"/>
  <c r="AQ228" i="1" s="1"/>
  <c r="AR228" i="1" s="1"/>
  <c r="AS228" i="1" s="1"/>
  <c r="AT228" i="1" s="1"/>
  <c r="AU228" i="1" s="1"/>
  <c r="AV228" i="1" s="1"/>
  <c r="AW228" i="1" s="1"/>
  <c r="BH227" i="1"/>
  <c r="BI51" i="1"/>
  <c r="BJ51" i="1" s="1"/>
  <c r="T178" i="1"/>
  <c r="U178" i="1" s="1"/>
  <c r="V178" i="1" s="1"/>
  <c r="BI161" i="1"/>
  <c r="BJ161" i="1" s="1"/>
  <c r="T207" i="1"/>
  <c r="U207" i="1" s="1"/>
  <c r="V207" i="1" s="1"/>
  <c r="W207" i="1" s="1"/>
  <c r="X207" i="1" s="1"/>
  <c r="Y207" i="1" s="1"/>
  <c r="Z207" i="1" s="1"/>
  <c r="AA207" i="1" s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N207" i="1" s="1"/>
  <c r="AO207" i="1" s="1"/>
  <c r="AP207" i="1" s="1"/>
  <c r="AQ207" i="1" s="1"/>
  <c r="AR207" i="1" s="1"/>
  <c r="AS207" i="1" s="1"/>
  <c r="AT207" i="1" s="1"/>
  <c r="AU207" i="1" s="1"/>
  <c r="AV207" i="1" s="1"/>
  <c r="AW207" i="1" s="1"/>
  <c r="BH206" i="1"/>
  <c r="U6" i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L14" i="7"/>
  <c r="L15" i="7" s="1"/>
  <c r="L16" i="7" s="1"/>
  <c r="CV245" i="1"/>
  <c r="BR245" i="1"/>
  <c r="BS245" i="1" s="1"/>
  <c r="CV253" i="1"/>
  <c r="BR253" i="1"/>
  <c r="BS253" i="1" s="1"/>
  <c r="CV261" i="1"/>
  <c r="BR261" i="1"/>
  <c r="BS261" i="1" s="1"/>
  <c r="CV269" i="1"/>
  <c r="BR269" i="1"/>
  <c r="BS269" i="1" s="1"/>
  <c r="CV277" i="1"/>
  <c r="BR277" i="1"/>
  <c r="BS277" i="1" s="1"/>
  <c r="CV285" i="1"/>
  <c r="BR285" i="1"/>
  <c r="BS285" i="1" s="1"/>
  <c r="CV293" i="1"/>
  <c r="BR293" i="1"/>
  <c r="BS293" i="1" s="1"/>
  <c r="CV301" i="1"/>
  <c r="BR301" i="1"/>
  <c r="BS301" i="1" s="1"/>
  <c r="CV309" i="1"/>
  <c r="BR309" i="1"/>
  <c r="BS309" i="1" s="1"/>
  <c r="CV317" i="1"/>
  <c r="BR317" i="1"/>
  <c r="BS317" i="1" s="1"/>
  <c r="CV325" i="1"/>
  <c r="BR325" i="1"/>
  <c r="BS325" i="1" s="1"/>
  <c r="CV333" i="1"/>
  <c r="BR333" i="1"/>
  <c r="BS333" i="1" s="1"/>
  <c r="CV341" i="1"/>
  <c r="BR341" i="1"/>
  <c r="BS341" i="1" s="1"/>
  <c r="CV349" i="1"/>
  <c r="BR349" i="1"/>
  <c r="BS349" i="1" s="1"/>
  <c r="CV357" i="1"/>
  <c r="BR357" i="1"/>
  <c r="BS357" i="1" s="1"/>
  <c r="CV365" i="1"/>
  <c r="BR365" i="1"/>
  <c r="BS365" i="1" s="1"/>
  <c r="CV373" i="1"/>
  <c r="BR373" i="1"/>
  <c r="BS373" i="1" s="1"/>
  <c r="CV381" i="1"/>
  <c r="BR381" i="1"/>
  <c r="BS381" i="1" s="1"/>
  <c r="CV389" i="1"/>
  <c r="BR389" i="1"/>
  <c r="BS389" i="1" s="1"/>
  <c r="CV397" i="1"/>
  <c r="BR397" i="1"/>
  <c r="BS397" i="1" s="1"/>
  <c r="CV405" i="1"/>
  <c r="BR405" i="1"/>
  <c r="BS405" i="1" s="1"/>
  <c r="CV250" i="1"/>
  <c r="BR250" i="1"/>
  <c r="BS250" i="1" s="1"/>
  <c r="CV258" i="1"/>
  <c r="BR258" i="1"/>
  <c r="BS258" i="1" s="1"/>
  <c r="CV266" i="1"/>
  <c r="BR266" i="1"/>
  <c r="BS266" i="1" s="1"/>
  <c r="CV274" i="1"/>
  <c r="BR274" i="1"/>
  <c r="BS274" i="1" s="1"/>
  <c r="CV282" i="1"/>
  <c r="BR282" i="1"/>
  <c r="BS282" i="1" s="1"/>
  <c r="CV290" i="1"/>
  <c r="BR290" i="1"/>
  <c r="BS290" i="1" s="1"/>
  <c r="CV298" i="1"/>
  <c r="BR298" i="1"/>
  <c r="BS298" i="1" s="1"/>
  <c r="CV306" i="1"/>
  <c r="BR306" i="1"/>
  <c r="BS306" i="1" s="1"/>
  <c r="CV314" i="1"/>
  <c r="BR314" i="1"/>
  <c r="BS314" i="1" s="1"/>
  <c r="CV322" i="1"/>
  <c r="BR322" i="1"/>
  <c r="BS322" i="1" s="1"/>
  <c r="CV330" i="1"/>
  <c r="BR330" i="1"/>
  <c r="BS330" i="1" s="1"/>
  <c r="CV338" i="1"/>
  <c r="BR338" i="1"/>
  <c r="BS338" i="1" s="1"/>
  <c r="CV346" i="1"/>
  <c r="BR346" i="1"/>
  <c r="BS346" i="1" s="1"/>
  <c r="CV354" i="1"/>
  <c r="BR354" i="1"/>
  <c r="BS354" i="1" s="1"/>
  <c r="CV362" i="1"/>
  <c r="BR362" i="1"/>
  <c r="BS362" i="1" s="1"/>
  <c r="CV370" i="1"/>
  <c r="BR370" i="1"/>
  <c r="BS370" i="1" s="1"/>
  <c r="CV378" i="1"/>
  <c r="BR378" i="1"/>
  <c r="BS378" i="1" s="1"/>
  <c r="CV386" i="1"/>
  <c r="BR386" i="1"/>
  <c r="BS386" i="1" s="1"/>
  <c r="CV394" i="1"/>
  <c r="BR394" i="1"/>
  <c r="BS394" i="1" s="1"/>
  <c r="CV402" i="1"/>
  <c r="BR402" i="1"/>
  <c r="BS402" i="1" s="1"/>
  <c r="CV410" i="1"/>
  <c r="BR410" i="1"/>
  <c r="BS410" i="1" s="1"/>
  <c r="CV247" i="1"/>
  <c r="BR247" i="1"/>
  <c r="BS247" i="1" s="1"/>
  <c r="CV255" i="1"/>
  <c r="BR255" i="1"/>
  <c r="BS255" i="1" s="1"/>
  <c r="CV263" i="1"/>
  <c r="BR263" i="1"/>
  <c r="BS263" i="1" s="1"/>
  <c r="CV271" i="1"/>
  <c r="BR271" i="1"/>
  <c r="BS271" i="1" s="1"/>
  <c r="CV279" i="1"/>
  <c r="BR279" i="1"/>
  <c r="BS279" i="1" s="1"/>
  <c r="CV287" i="1"/>
  <c r="BR287" i="1"/>
  <c r="BS287" i="1" s="1"/>
  <c r="CV295" i="1"/>
  <c r="BR295" i="1"/>
  <c r="BS295" i="1" s="1"/>
  <c r="CV303" i="1"/>
  <c r="BR303" i="1"/>
  <c r="BS303" i="1" s="1"/>
  <c r="CV311" i="1"/>
  <c r="BR311" i="1"/>
  <c r="BS311" i="1" s="1"/>
  <c r="CV319" i="1"/>
  <c r="BR319" i="1"/>
  <c r="BS319" i="1" s="1"/>
  <c r="CV327" i="1"/>
  <c r="BR327" i="1"/>
  <c r="BS327" i="1" s="1"/>
  <c r="CV335" i="1"/>
  <c r="BR335" i="1"/>
  <c r="BS335" i="1" s="1"/>
  <c r="CV343" i="1"/>
  <c r="BR343" i="1"/>
  <c r="BS343" i="1" s="1"/>
  <c r="CV351" i="1"/>
  <c r="BR351" i="1"/>
  <c r="BS351" i="1" s="1"/>
  <c r="CV359" i="1"/>
  <c r="BR359" i="1"/>
  <c r="BS359" i="1" s="1"/>
  <c r="CV367" i="1"/>
  <c r="BR367" i="1"/>
  <c r="BS367" i="1" s="1"/>
  <c r="CV375" i="1"/>
  <c r="BR375" i="1"/>
  <c r="BS375" i="1" s="1"/>
  <c r="CV383" i="1"/>
  <c r="BR383" i="1"/>
  <c r="BS383" i="1" s="1"/>
  <c r="CV391" i="1"/>
  <c r="BR391" i="1"/>
  <c r="BS391" i="1" s="1"/>
  <c r="CV399" i="1"/>
  <c r="BR399" i="1"/>
  <c r="BS399" i="1" s="1"/>
  <c r="CV407" i="1"/>
  <c r="BR407" i="1"/>
  <c r="BS407" i="1" s="1"/>
  <c r="CV252" i="1"/>
  <c r="BR252" i="1"/>
  <c r="BS252" i="1" s="1"/>
  <c r="CV260" i="1"/>
  <c r="BR260" i="1"/>
  <c r="BS260" i="1" s="1"/>
  <c r="CV268" i="1"/>
  <c r="BR268" i="1"/>
  <c r="BS268" i="1" s="1"/>
  <c r="CV276" i="1"/>
  <c r="BR276" i="1"/>
  <c r="BS276" i="1" s="1"/>
  <c r="CV284" i="1"/>
  <c r="BR284" i="1"/>
  <c r="BS284" i="1" s="1"/>
  <c r="CV292" i="1"/>
  <c r="BR292" i="1"/>
  <c r="BS292" i="1" s="1"/>
  <c r="CV300" i="1"/>
  <c r="BR300" i="1"/>
  <c r="BS300" i="1" s="1"/>
  <c r="CV308" i="1"/>
  <c r="BR308" i="1"/>
  <c r="BS308" i="1" s="1"/>
  <c r="CV316" i="1"/>
  <c r="BR316" i="1"/>
  <c r="BS316" i="1" s="1"/>
  <c r="CV324" i="1"/>
  <c r="BR324" i="1"/>
  <c r="BS324" i="1" s="1"/>
  <c r="CV332" i="1"/>
  <c r="BR332" i="1"/>
  <c r="BS332" i="1" s="1"/>
  <c r="CV340" i="1"/>
  <c r="BR340" i="1"/>
  <c r="BS340" i="1" s="1"/>
  <c r="CV348" i="1"/>
  <c r="BR348" i="1"/>
  <c r="BS348" i="1" s="1"/>
  <c r="CV356" i="1"/>
  <c r="BR356" i="1"/>
  <c r="BS356" i="1" s="1"/>
  <c r="CV364" i="1"/>
  <c r="BR364" i="1"/>
  <c r="BS364" i="1" s="1"/>
  <c r="CV372" i="1"/>
  <c r="BR372" i="1"/>
  <c r="BS372" i="1" s="1"/>
  <c r="CV380" i="1"/>
  <c r="BR380" i="1"/>
  <c r="BS380" i="1" s="1"/>
  <c r="CV388" i="1"/>
  <c r="BR388" i="1"/>
  <c r="BS388" i="1" s="1"/>
  <c r="CV396" i="1"/>
  <c r="BR396" i="1"/>
  <c r="BS396" i="1" s="1"/>
  <c r="CV404" i="1"/>
  <c r="BR404" i="1"/>
  <c r="BS404" i="1" s="1"/>
  <c r="CV249" i="1"/>
  <c r="BR249" i="1"/>
  <c r="BS249" i="1" s="1"/>
  <c r="CV257" i="1"/>
  <c r="BR257" i="1"/>
  <c r="BS257" i="1" s="1"/>
  <c r="CV265" i="1"/>
  <c r="BR265" i="1"/>
  <c r="BS265" i="1" s="1"/>
  <c r="CV273" i="1"/>
  <c r="BR273" i="1"/>
  <c r="BS273" i="1" s="1"/>
  <c r="CV281" i="1"/>
  <c r="BR281" i="1"/>
  <c r="BS281" i="1" s="1"/>
  <c r="CV289" i="1"/>
  <c r="BR289" i="1"/>
  <c r="BS289" i="1" s="1"/>
  <c r="CV297" i="1"/>
  <c r="BR297" i="1"/>
  <c r="BS297" i="1" s="1"/>
  <c r="CV305" i="1"/>
  <c r="BR305" i="1"/>
  <c r="BS305" i="1" s="1"/>
  <c r="CV313" i="1"/>
  <c r="BR313" i="1"/>
  <c r="BS313" i="1" s="1"/>
  <c r="CV321" i="1"/>
  <c r="BR321" i="1"/>
  <c r="BS321" i="1" s="1"/>
  <c r="CV329" i="1"/>
  <c r="BR329" i="1"/>
  <c r="BS329" i="1" s="1"/>
  <c r="CV337" i="1"/>
  <c r="BR337" i="1"/>
  <c r="BS337" i="1" s="1"/>
  <c r="CV345" i="1"/>
  <c r="BR345" i="1"/>
  <c r="BS345" i="1" s="1"/>
  <c r="CV353" i="1"/>
  <c r="BR353" i="1"/>
  <c r="BS353" i="1" s="1"/>
  <c r="CV361" i="1"/>
  <c r="BR361" i="1"/>
  <c r="BS361" i="1" s="1"/>
  <c r="CV369" i="1"/>
  <c r="BR369" i="1"/>
  <c r="BS369" i="1" s="1"/>
  <c r="CV377" i="1"/>
  <c r="BR377" i="1"/>
  <c r="BS377" i="1" s="1"/>
  <c r="CV385" i="1"/>
  <c r="BR385" i="1"/>
  <c r="BS385" i="1" s="1"/>
  <c r="CV393" i="1"/>
  <c r="BR393" i="1"/>
  <c r="BS393" i="1" s="1"/>
  <c r="CV401" i="1"/>
  <c r="BR401" i="1"/>
  <c r="BS401" i="1" s="1"/>
  <c r="CV409" i="1"/>
  <c r="BR409" i="1"/>
  <c r="BS409" i="1" s="1"/>
  <c r="CV246" i="1"/>
  <c r="BR246" i="1"/>
  <c r="BS246" i="1" s="1"/>
  <c r="CV254" i="1"/>
  <c r="BR254" i="1"/>
  <c r="BS254" i="1" s="1"/>
  <c r="CV262" i="1"/>
  <c r="BR262" i="1"/>
  <c r="BS262" i="1" s="1"/>
  <c r="CV270" i="1"/>
  <c r="BR270" i="1"/>
  <c r="BS270" i="1" s="1"/>
  <c r="CV278" i="1"/>
  <c r="BR278" i="1"/>
  <c r="BS278" i="1" s="1"/>
  <c r="CV286" i="1"/>
  <c r="BR286" i="1"/>
  <c r="BS286" i="1" s="1"/>
  <c r="CV294" i="1"/>
  <c r="BR294" i="1"/>
  <c r="BS294" i="1" s="1"/>
  <c r="CV302" i="1"/>
  <c r="BR302" i="1"/>
  <c r="BS302" i="1" s="1"/>
  <c r="CV310" i="1"/>
  <c r="BR310" i="1"/>
  <c r="BS310" i="1" s="1"/>
  <c r="CV318" i="1"/>
  <c r="BR318" i="1"/>
  <c r="BS318" i="1" s="1"/>
  <c r="CV326" i="1"/>
  <c r="BR326" i="1"/>
  <c r="BS326" i="1" s="1"/>
  <c r="CV334" i="1"/>
  <c r="BR334" i="1"/>
  <c r="BS334" i="1" s="1"/>
  <c r="CV342" i="1"/>
  <c r="BR342" i="1"/>
  <c r="BS342" i="1" s="1"/>
  <c r="CV350" i="1"/>
  <c r="BR350" i="1"/>
  <c r="BS350" i="1" s="1"/>
  <c r="CV358" i="1"/>
  <c r="BR358" i="1"/>
  <c r="BS358" i="1" s="1"/>
  <c r="CV366" i="1"/>
  <c r="BR366" i="1"/>
  <c r="BS366" i="1" s="1"/>
  <c r="CV374" i="1"/>
  <c r="BR374" i="1"/>
  <c r="BS374" i="1" s="1"/>
  <c r="CV382" i="1"/>
  <c r="BR382" i="1"/>
  <c r="BS382" i="1" s="1"/>
  <c r="CV390" i="1"/>
  <c r="BR390" i="1"/>
  <c r="BS390" i="1" s="1"/>
  <c r="CV398" i="1"/>
  <c r="BR398" i="1"/>
  <c r="BS398" i="1" s="1"/>
  <c r="CV406" i="1"/>
  <c r="BR406" i="1"/>
  <c r="BS406" i="1" s="1"/>
  <c r="CV251" i="1"/>
  <c r="BR251" i="1"/>
  <c r="BS251" i="1" s="1"/>
  <c r="CV259" i="1"/>
  <c r="BR259" i="1"/>
  <c r="BS259" i="1" s="1"/>
  <c r="CV267" i="1"/>
  <c r="BR267" i="1"/>
  <c r="BS267" i="1" s="1"/>
  <c r="CV275" i="1"/>
  <c r="BR275" i="1"/>
  <c r="BS275" i="1" s="1"/>
  <c r="CV283" i="1"/>
  <c r="BR283" i="1"/>
  <c r="BS283" i="1" s="1"/>
  <c r="CV291" i="1"/>
  <c r="BR291" i="1"/>
  <c r="BS291" i="1" s="1"/>
  <c r="CV299" i="1"/>
  <c r="BR299" i="1"/>
  <c r="BS299" i="1" s="1"/>
  <c r="CV307" i="1"/>
  <c r="BR307" i="1"/>
  <c r="BS307" i="1" s="1"/>
  <c r="CV315" i="1"/>
  <c r="BR315" i="1"/>
  <c r="BS315" i="1" s="1"/>
  <c r="CV323" i="1"/>
  <c r="BR323" i="1"/>
  <c r="BS323" i="1" s="1"/>
  <c r="CV331" i="1"/>
  <c r="BR331" i="1"/>
  <c r="BS331" i="1" s="1"/>
  <c r="CV339" i="1"/>
  <c r="BR339" i="1"/>
  <c r="BS339" i="1" s="1"/>
  <c r="CV347" i="1"/>
  <c r="BR347" i="1"/>
  <c r="BS347" i="1" s="1"/>
  <c r="CV355" i="1"/>
  <c r="BR355" i="1"/>
  <c r="BS355" i="1" s="1"/>
  <c r="CV363" i="1"/>
  <c r="BR363" i="1"/>
  <c r="BS363" i="1" s="1"/>
  <c r="CV371" i="1"/>
  <c r="BR371" i="1"/>
  <c r="BS371" i="1" s="1"/>
  <c r="CV379" i="1"/>
  <c r="BR379" i="1"/>
  <c r="BS379" i="1" s="1"/>
  <c r="CV387" i="1"/>
  <c r="BR387" i="1"/>
  <c r="BS387" i="1" s="1"/>
  <c r="CV395" i="1"/>
  <c r="BR395" i="1"/>
  <c r="BS395" i="1" s="1"/>
  <c r="CV403" i="1"/>
  <c r="BR403" i="1"/>
  <c r="BS403" i="1" s="1"/>
  <c r="CV248" i="1"/>
  <c r="BR248" i="1"/>
  <c r="BS248" i="1" s="1"/>
  <c r="CV256" i="1"/>
  <c r="BR256" i="1"/>
  <c r="BS256" i="1" s="1"/>
  <c r="CV264" i="1"/>
  <c r="BR264" i="1"/>
  <c r="BS264" i="1" s="1"/>
  <c r="CV272" i="1"/>
  <c r="BR272" i="1"/>
  <c r="BS272" i="1" s="1"/>
  <c r="CV280" i="1"/>
  <c r="BR280" i="1"/>
  <c r="BS280" i="1" s="1"/>
  <c r="CV288" i="1"/>
  <c r="BR288" i="1"/>
  <c r="BS288" i="1" s="1"/>
  <c r="CV296" i="1"/>
  <c r="BR296" i="1"/>
  <c r="BS296" i="1" s="1"/>
  <c r="CV304" i="1"/>
  <c r="BR304" i="1"/>
  <c r="BS304" i="1" s="1"/>
  <c r="CV312" i="1"/>
  <c r="BR312" i="1"/>
  <c r="BS312" i="1" s="1"/>
  <c r="CV320" i="1"/>
  <c r="BR320" i="1"/>
  <c r="BS320" i="1" s="1"/>
  <c r="CV328" i="1"/>
  <c r="BR328" i="1"/>
  <c r="BS328" i="1" s="1"/>
  <c r="CV336" i="1"/>
  <c r="BR336" i="1"/>
  <c r="BS336" i="1" s="1"/>
  <c r="CV344" i="1"/>
  <c r="BR344" i="1"/>
  <c r="BS344" i="1" s="1"/>
  <c r="CV352" i="1"/>
  <c r="BR352" i="1"/>
  <c r="BS352" i="1" s="1"/>
  <c r="CV360" i="1"/>
  <c r="BR360" i="1"/>
  <c r="BS360" i="1" s="1"/>
  <c r="CV368" i="1"/>
  <c r="BR368" i="1"/>
  <c r="BS368" i="1" s="1"/>
  <c r="CV376" i="1"/>
  <c r="BR376" i="1"/>
  <c r="BS376" i="1" s="1"/>
  <c r="CV384" i="1"/>
  <c r="BR384" i="1"/>
  <c r="BS384" i="1" s="1"/>
  <c r="CV392" i="1"/>
  <c r="BR392" i="1"/>
  <c r="BS392" i="1" s="1"/>
  <c r="CV400" i="1"/>
  <c r="BR400" i="1"/>
  <c r="BS400" i="1" s="1"/>
  <c r="CV408" i="1"/>
  <c r="BR408" i="1"/>
  <c r="BS408" i="1" s="1"/>
  <c r="E9" i="5"/>
  <c r="CD251" i="1"/>
  <c r="DJ291" i="1"/>
  <c r="DN291" i="1" s="1"/>
  <c r="DJ302" i="1"/>
  <c r="DN302" i="1" s="1"/>
  <c r="DJ323" i="1"/>
  <c r="DN323" i="1" s="1"/>
  <c r="DJ339" i="1"/>
  <c r="DN339" i="1" s="1"/>
  <c r="DJ355" i="1"/>
  <c r="DN355" i="1" s="1"/>
  <c r="DJ366" i="1"/>
  <c r="DN366" i="1" s="1"/>
  <c r="DJ371" i="1"/>
  <c r="DN371" i="1" s="1"/>
  <c r="DJ387" i="1"/>
  <c r="DN387" i="1" s="1"/>
  <c r="DJ403" i="1"/>
  <c r="DN403" i="1" s="1"/>
  <c r="BH7" i="1"/>
  <c r="DJ275" i="1"/>
  <c r="DN275" i="1" s="1"/>
  <c r="DJ276" i="1"/>
  <c r="DN276" i="1" s="1"/>
  <c r="DJ340" i="1"/>
  <c r="DN340" i="1" s="1"/>
  <c r="DJ404" i="1"/>
  <c r="DN404" i="1" s="1"/>
  <c r="DJ286" i="1"/>
  <c r="DN286" i="1" s="1"/>
  <c r="DJ350" i="1"/>
  <c r="DN350" i="1" s="1"/>
  <c r="DJ287" i="1"/>
  <c r="DN287" i="1" s="1"/>
  <c r="DJ351" i="1"/>
  <c r="DN351" i="1" s="1"/>
  <c r="DJ292" i="1"/>
  <c r="DN292" i="1" s="1"/>
  <c r="DJ356" i="1"/>
  <c r="DN356" i="1" s="1"/>
  <c r="DJ303" i="1"/>
  <c r="DN303" i="1" s="1"/>
  <c r="DJ367" i="1"/>
  <c r="DN367" i="1" s="1"/>
  <c r="DJ307" i="1"/>
  <c r="DN307" i="1" s="1"/>
  <c r="DJ308" i="1"/>
  <c r="DN308" i="1" s="1"/>
  <c r="DJ372" i="1"/>
  <c r="DN372" i="1" s="1"/>
  <c r="DJ254" i="1"/>
  <c r="DN254" i="1" s="1"/>
  <c r="DJ318" i="1"/>
  <c r="DN318" i="1" s="1"/>
  <c r="DJ382" i="1"/>
  <c r="DN382" i="1" s="1"/>
  <c r="DJ255" i="1"/>
  <c r="DN255" i="1" s="1"/>
  <c r="DJ319" i="1"/>
  <c r="DN319" i="1" s="1"/>
  <c r="DJ383" i="1"/>
  <c r="DN383" i="1" s="1"/>
  <c r="DJ259" i="1"/>
  <c r="DN259" i="1" s="1"/>
  <c r="DJ260" i="1"/>
  <c r="DN260" i="1" s="1"/>
  <c r="DJ324" i="1"/>
  <c r="DN324" i="1" s="1"/>
  <c r="DJ388" i="1"/>
  <c r="DN388" i="1" s="1"/>
  <c r="DJ270" i="1"/>
  <c r="DN270" i="1" s="1"/>
  <c r="DJ334" i="1"/>
  <c r="DN334" i="1" s="1"/>
  <c r="DJ398" i="1"/>
  <c r="DN398" i="1" s="1"/>
  <c r="DJ271" i="1"/>
  <c r="DN271" i="1" s="1"/>
  <c r="DJ335" i="1"/>
  <c r="DN335" i="1" s="1"/>
  <c r="DJ399" i="1"/>
  <c r="DN399" i="1" s="1"/>
  <c r="DJ252" i="1"/>
  <c r="DN252" i="1" s="1"/>
  <c r="DJ268" i="1"/>
  <c r="DN268" i="1" s="1"/>
  <c r="DJ284" i="1"/>
  <c r="DN284" i="1" s="1"/>
  <c r="DJ300" i="1"/>
  <c r="DN300" i="1" s="1"/>
  <c r="DJ316" i="1"/>
  <c r="DN316" i="1" s="1"/>
  <c r="DJ332" i="1"/>
  <c r="DN332" i="1" s="1"/>
  <c r="DJ348" i="1"/>
  <c r="DN348" i="1" s="1"/>
  <c r="DJ364" i="1"/>
  <c r="DN364" i="1" s="1"/>
  <c r="DJ380" i="1"/>
  <c r="DN380" i="1" s="1"/>
  <c r="DJ396" i="1"/>
  <c r="DN396" i="1" s="1"/>
  <c r="DJ253" i="1"/>
  <c r="DN253" i="1" s="1"/>
  <c r="DJ269" i="1"/>
  <c r="DN269" i="1" s="1"/>
  <c r="DJ285" i="1"/>
  <c r="DN285" i="1" s="1"/>
  <c r="DJ301" i="1"/>
  <c r="DN301" i="1" s="1"/>
  <c r="DJ317" i="1"/>
  <c r="DN317" i="1" s="1"/>
  <c r="DJ333" i="1"/>
  <c r="DN333" i="1" s="1"/>
  <c r="DJ349" i="1"/>
  <c r="DN349" i="1" s="1"/>
  <c r="DJ365" i="1"/>
  <c r="DN365" i="1" s="1"/>
  <c r="DJ381" i="1"/>
  <c r="DN381" i="1" s="1"/>
  <c r="DJ397" i="1"/>
  <c r="DN397" i="1" s="1"/>
  <c r="DJ256" i="1"/>
  <c r="DN256" i="1" s="1"/>
  <c r="DJ272" i="1"/>
  <c r="DN272" i="1" s="1"/>
  <c r="DJ288" i="1"/>
  <c r="DN288" i="1" s="1"/>
  <c r="DJ304" i="1"/>
  <c r="DN304" i="1" s="1"/>
  <c r="DJ320" i="1"/>
  <c r="DN320" i="1" s="1"/>
  <c r="DJ336" i="1"/>
  <c r="DN336" i="1" s="1"/>
  <c r="DJ352" i="1"/>
  <c r="DN352" i="1" s="1"/>
  <c r="DJ368" i="1"/>
  <c r="DN368" i="1" s="1"/>
  <c r="DJ384" i="1"/>
  <c r="DN384" i="1" s="1"/>
  <c r="DJ400" i="1"/>
  <c r="DN400" i="1" s="1"/>
  <c r="DJ257" i="1"/>
  <c r="DN257" i="1" s="1"/>
  <c r="DJ273" i="1"/>
  <c r="DN273" i="1" s="1"/>
  <c r="DJ289" i="1"/>
  <c r="DN289" i="1" s="1"/>
  <c r="DJ305" i="1"/>
  <c r="DN305" i="1" s="1"/>
  <c r="DJ321" i="1"/>
  <c r="DN321" i="1" s="1"/>
  <c r="DJ337" i="1"/>
  <c r="DN337" i="1" s="1"/>
  <c r="DJ353" i="1"/>
  <c r="DN353" i="1" s="1"/>
  <c r="DJ369" i="1"/>
  <c r="DN369" i="1" s="1"/>
  <c r="DJ385" i="1"/>
  <c r="DN385" i="1" s="1"/>
  <c r="DJ401" i="1"/>
  <c r="DN401" i="1" s="1"/>
  <c r="DJ258" i="1"/>
  <c r="DN258" i="1" s="1"/>
  <c r="DJ274" i="1"/>
  <c r="DN274" i="1" s="1"/>
  <c r="DJ290" i="1"/>
  <c r="DN290" i="1" s="1"/>
  <c r="DJ306" i="1"/>
  <c r="DN306" i="1" s="1"/>
  <c r="DJ322" i="1"/>
  <c r="DN322" i="1" s="1"/>
  <c r="DJ338" i="1"/>
  <c r="DN338" i="1" s="1"/>
  <c r="DJ354" i="1"/>
  <c r="DN354" i="1" s="1"/>
  <c r="DJ370" i="1"/>
  <c r="DN370" i="1" s="1"/>
  <c r="DJ386" i="1"/>
  <c r="DN386" i="1" s="1"/>
  <c r="DJ402" i="1"/>
  <c r="DN402" i="1" s="1"/>
  <c r="DJ245" i="1"/>
  <c r="DN245" i="1" s="1"/>
  <c r="DJ261" i="1"/>
  <c r="DN261" i="1" s="1"/>
  <c r="DJ277" i="1"/>
  <c r="DN277" i="1" s="1"/>
  <c r="DJ293" i="1"/>
  <c r="DN293" i="1" s="1"/>
  <c r="DJ309" i="1"/>
  <c r="DN309" i="1" s="1"/>
  <c r="DJ325" i="1"/>
  <c r="DN325" i="1" s="1"/>
  <c r="DJ341" i="1"/>
  <c r="DN341" i="1" s="1"/>
  <c r="DJ357" i="1"/>
  <c r="DN357" i="1" s="1"/>
  <c r="DJ373" i="1"/>
  <c r="DN373" i="1" s="1"/>
  <c r="DJ389" i="1"/>
  <c r="DN389" i="1" s="1"/>
  <c r="DJ405" i="1"/>
  <c r="DN405" i="1" s="1"/>
  <c r="DJ246" i="1"/>
  <c r="DN246" i="1" s="1"/>
  <c r="DJ262" i="1"/>
  <c r="DN262" i="1" s="1"/>
  <c r="DJ278" i="1"/>
  <c r="DN278" i="1" s="1"/>
  <c r="DJ294" i="1"/>
  <c r="DN294" i="1" s="1"/>
  <c r="DJ310" i="1"/>
  <c r="DN310" i="1" s="1"/>
  <c r="DJ326" i="1"/>
  <c r="DN326" i="1" s="1"/>
  <c r="DJ342" i="1"/>
  <c r="DN342" i="1" s="1"/>
  <c r="DJ358" i="1"/>
  <c r="DN358" i="1" s="1"/>
  <c r="DJ374" i="1"/>
  <c r="DN374" i="1" s="1"/>
  <c r="DJ390" i="1"/>
  <c r="DN390" i="1" s="1"/>
  <c r="DJ406" i="1"/>
  <c r="DN406" i="1" s="1"/>
  <c r="DJ247" i="1"/>
  <c r="DN247" i="1" s="1"/>
  <c r="DJ263" i="1"/>
  <c r="DN263" i="1" s="1"/>
  <c r="DJ279" i="1"/>
  <c r="DN279" i="1" s="1"/>
  <c r="DJ295" i="1"/>
  <c r="DN295" i="1" s="1"/>
  <c r="DJ311" i="1"/>
  <c r="DN311" i="1" s="1"/>
  <c r="DJ327" i="1"/>
  <c r="DN327" i="1" s="1"/>
  <c r="DJ343" i="1"/>
  <c r="DN343" i="1" s="1"/>
  <c r="DJ359" i="1"/>
  <c r="DN359" i="1" s="1"/>
  <c r="DJ375" i="1"/>
  <c r="DN375" i="1" s="1"/>
  <c r="DJ391" i="1"/>
  <c r="DN391" i="1" s="1"/>
  <c r="DJ407" i="1"/>
  <c r="DN407" i="1" s="1"/>
  <c r="DJ248" i="1"/>
  <c r="DN248" i="1" s="1"/>
  <c r="DJ264" i="1"/>
  <c r="DN264" i="1" s="1"/>
  <c r="DJ280" i="1"/>
  <c r="DN280" i="1" s="1"/>
  <c r="DJ296" i="1"/>
  <c r="DN296" i="1" s="1"/>
  <c r="DJ312" i="1"/>
  <c r="DN312" i="1" s="1"/>
  <c r="DJ328" i="1"/>
  <c r="DN328" i="1" s="1"/>
  <c r="DJ344" i="1"/>
  <c r="DN344" i="1" s="1"/>
  <c r="DJ360" i="1"/>
  <c r="DN360" i="1" s="1"/>
  <c r="DJ376" i="1"/>
  <c r="DN376" i="1" s="1"/>
  <c r="DJ392" i="1"/>
  <c r="DN392" i="1" s="1"/>
  <c r="DJ408" i="1"/>
  <c r="DN408" i="1" s="1"/>
  <c r="DJ249" i="1"/>
  <c r="DN249" i="1" s="1"/>
  <c r="DJ265" i="1"/>
  <c r="DN265" i="1" s="1"/>
  <c r="DJ281" i="1"/>
  <c r="DN281" i="1" s="1"/>
  <c r="DJ297" i="1"/>
  <c r="DN297" i="1" s="1"/>
  <c r="DJ313" i="1"/>
  <c r="DN313" i="1" s="1"/>
  <c r="DJ329" i="1"/>
  <c r="DN329" i="1" s="1"/>
  <c r="DJ345" i="1"/>
  <c r="DN345" i="1" s="1"/>
  <c r="DJ361" i="1"/>
  <c r="DN361" i="1" s="1"/>
  <c r="DJ377" i="1"/>
  <c r="DN377" i="1" s="1"/>
  <c r="DJ393" i="1"/>
  <c r="DN393" i="1" s="1"/>
  <c r="DJ409" i="1"/>
  <c r="DN409" i="1" s="1"/>
  <c r="DJ250" i="1"/>
  <c r="DN250" i="1" s="1"/>
  <c r="DJ266" i="1"/>
  <c r="DN266" i="1" s="1"/>
  <c r="DJ282" i="1"/>
  <c r="DN282" i="1" s="1"/>
  <c r="DJ298" i="1"/>
  <c r="DN298" i="1" s="1"/>
  <c r="DJ314" i="1"/>
  <c r="DN314" i="1" s="1"/>
  <c r="DJ330" i="1"/>
  <c r="DN330" i="1" s="1"/>
  <c r="DJ346" i="1"/>
  <c r="DN346" i="1" s="1"/>
  <c r="DJ362" i="1"/>
  <c r="DN362" i="1" s="1"/>
  <c r="DJ378" i="1"/>
  <c r="DN378" i="1" s="1"/>
  <c r="DJ394" i="1"/>
  <c r="DN394" i="1" s="1"/>
  <c r="DJ410" i="1"/>
  <c r="DN410" i="1" s="1"/>
  <c r="DJ251" i="1"/>
  <c r="DN251" i="1" s="1"/>
  <c r="DJ267" i="1"/>
  <c r="DN267" i="1" s="1"/>
  <c r="DJ283" i="1"/>
  <c r="DN283" i="1" s="1"/>
  <c r="DJ299" i="1"/>
  <c r="DN299" i="1" s="1"/>
  <c r="DJ315" i="1"/>
  <c r="DN315" i="1" s="1"/>
  <c r="DJ331" i="1"/>
  <c r="DN331" i="1" s="1"/>
  <c r="DJ347" i="1"/>
  <c r="DN347" i="1" s="1"/>
  <c r="DJ363" i="1"/>
  <c r="DN363" i="1" s="1"/>
  <c r="DJ379" i="1"/>
  <c r="DN379" i="1" s="1"/>
  <c r="DJ395" i="1"/>
  <c r="DN395" i="1" s="1"/>
  <c r="CD361" i="1"/>
  <c r="CD264" i="1"/>
  <c r="CD311" i="1"/>
  <c r="CD327" i="1"/>
  <c r="CD272" i="1"/>
  <c r="CD280" i="1"/>
  <c r="CD410" i="1"/>
  <c r="CD323" i="1"/>
  <c r="CD350" i="1"/>
  <c r="CD374" i="1"/>
  <c r="CD382" i="1"/>
  <c r="CD279" i="1"/>
  <c r="CD406" i="1"/>
  <c r="CD300" i="1"/>
  <c r="CD281" i="1"/>
  <c r="CD375" i="1"/>
  <c r="CD315" i="1"/>
  <c r="CD249" i="1"/>
  <c r="CD397" i="1"/>
  <c r="CD351" i="1"/>
  <c r="CD303" i="1"/>
  <c r="CD296" i="1"/>
  <c r="CD273" i="1"/>
  <c r="CD407" i="1"/>
  <c r="CD383" i="1"/>
  <c r="CD393" i="1"/>
  <c r="CD319" i="1"/>
  <c r="CD366" i="1"/>
  <c r="CD369" i="1"/>
  <c r="CD389" i="1"/>
  <c r="CD288" i="1"/>
  <c r="CD301" i="1"/>
  <c r="CD298" i="1"/>
  <c r="CD312" i="1"/>
  <c r="CD365" i="1"/>
  <c r="CD287" i="1"/>
  <c r="CD297" i="1"/>
  <c r="CD386" i="1"/>
  <c r="CD346" i="1"/>
  <c r="CD265" i="1"/>
  <c r="CD307" i="1"/>
  <c r="CD317" i="1"/>
  <c r="CD342" i="1"/>
  <c r="CD258" i="1"/>
  <c r="CD289" i="1"/>
  <c r="CD378" i="1"/>
  <c r="CD256" i="1"/>
  <c r="CD338" i="1"/>
  <c r="CD337" i="1"/>
  <c r="CD260" i="1"/>
  <c r="CD330" i="1"/>
  <c r="CD355" i="1"/>
  <c r="CD362" i="1"/>
  <c r="BB34" i="1"/>
  <c r="BB230" i="1"/>
  <c r="BB134" i="1"/>
  <c r="BB51" i="1"/>
  <c r="BB213" i="1"/>
  <c r="BB117" i="1"/>
  <c r="BA32" i="1"/>
  <c r="BA46" i="1"/>
  <c r="BB149" i="1"/>
  <c r="BB228" i="1"/>
  <c r="BB212" i="1"/>
  <c r="BB100" i="1"/>
  <c r="BB32" i="1"/>
  <c r="BB46" i="1"/>
  <c r="BA50" i="1"/>
  <c r="BA71" i="1"/>
  <c r="BB132" i="1"/>
  <c r="BB140" i="1"/>
  <c r="BB147" i="1"/>
  <c r="BB115" i="1"/>
  <c r="BB50" i="1"/>
  <c r="BB71" i="1"/>
  <c r="BB226" i="1"/>
  <c r="BB210" i="1"/>
  <c r="BB178" i="1"/>
  <c r="BB162" i="1"/>
  <c r="BB66" i="1"/>
  <c r="BB199" i="1"/>
  <c r="BB225" i="1"/>
  <c r="BB177" i="1"/>
  <c r="BB65" i="1"/>
  <c r="BA36" i="1"/>
  <c r="BB208" i="1"/>
  <c r="BB176" i="1"/>
  <c r="BB36" i="1"/>
  <c r="BB53" i="1"/>
  <c r="BB56" i="1"/>
  <c r="BB61" i="1"/>
  <c r="BB94" i="1"/>
  <c r="BB127" i="1"/>
  <c r="BB175" i="1"/>
  <c r="BB95" i="1"/>
  <c r="BB79" i="1"/>
  <c r="BA45" i="1"/>
  <c r="BB190" i="1"/>
  <c r="BB174" i="1"/>
  <c r="BB158" i="1"/>
  <c r="BB110" i="1"/>
  <c r="BB45" i="1"/>
  <c r="BB205" i="1"/>
  <c r="BB236" i="1"/>
  <c r="BB30" i="1"/>
  <c r="T7" i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BB171" i="1"/>
  <c r="BB59" i="1"/>
  <c r="BA29" i="1"/>
  <c r="BB68" i="1"/>
  <c r="BB234" i="1"/>
  <c r="BB218" i="1"/>
  <c r="BB154" i="1"/>
  <c r="BB122" i="1"/>
  <c r="BB106" i="1"/>
  <c r="BB29" i="1"/>
  <c r="BB70" i="1"/>
  <c r="BB108" i="1"/>
  <c r="BB233" i="1"/>
  <c r="BB118" i="1"/>
  <c r="BB232" i="1"/>
  <c r="BB216" i="1"/>
  <c r="BA184" i="1"/>
  <c r="BB168" i="1"/>
  <c r="BB152" i="1"/>
  <c r="BA57" i="1"/>
  <c r="BB170" i="1"/>
  <c r="BB167" i="1"/>
  <c r="BB57" i="1"/>
  <c r="BB75" i="1"/>
  <c r="CD275" i="1"/>
  <c r="CD257" i="1"/>
  <c r="CD271" i="1"/>
  <c r="CD278" i="1"/>
  <c r="CD291" i="1"/>
  <c r="CD302" i="1"/>
  <c r="CD262" i="1"/>
  <c r="CD294" i="1"/>
  <c r="CD329" i="1"/>
  <c r="CD286" i="1"/>
  <c r="CD367" i="1"/>
  <c r="CD404" i="1"/>
  <c r="CD314" i="1"/>
  <c r="CD267" i="1"/>
  <c r="CD321" i="1"/>
  <c r="CD270" i="1"/>
  <c r="CD295" i="1"/>
  <c r="CD339" i="1"/>
  <c r="CD347" i="1"/>
  <c r="CD385" i="1"/>
  <c r="CD398" i="1"/>
  <c r="CD259" i="1"/>
  <c r="CD306" i="1"/>
  <c r="CD309" i="1"/>
  <c r="CD313" i="1"/>
  <c r="CD381" i="1"/>
  <c r="CD343" i="1"/>
  <c r="CD354" i="1"/>
  <c r="CD399" i="1"/>
  <c r="CD357" i="1"/>
  <c r="CD391" i="1"/>
  <c r="CD380" i="1"/>
  <c r="CD254" i="1"/>
  <c r="CD250" i="1"/>
  <c r="CD283" i="1"/>
  <c r="CD353" i="1"/>
  <c r="CD326" i="1"/>
  <c r="CD390" i="1"/>
  <c r="CD409" i="1"/>
  <c r="CD364" i="1"/>
  <c r="CD370" i="1"/>
  <c r="CD388" i="1"/>
  <c r="CD358" i="1"/>
  <c r="CD268" i="1"/>
  <c r="CD276" i="1"/>
  <c r="CD284" i="1"/>
  <c r="CD292" i="1"/>
  <c r="CD402" i="1"/>
  <c r="CD345" i="1"/>
  <c r="CD349" i="1"/>
  <c r="CD373" i="1"/>
  <c r="CD401" i="1"/>
  <c r="CD396" i="1"/>
  <c r="CD368" i="1"/>
  <c r="CD377" i="1"/>
  <c r="CD405" i="1"/>
  <c r="CD372" i="1"/>
  <c r="CD252" i="1"/>
  <c r="CD335" i="1"/>
  <c r="CD359" i="1"/>
  <c r="CD394" i="1"/>
  <c r="CD328" i="1"/>
  <c r="CD341" i="1"/>
  <c r="CD246" i="1"/>
  <c r="CD245" i="1"/>
  <c r="CD248" i="1"/>
  <c r="CD247" i="1"/>
  <c r="CD269" i="1"/>
  <c r="CD331" i="1"/>
  <c r="CD274" i="1"/>
  <c r="CD263" i="1"/>
  <c r="CD293" i="1"/>
  <c r="CD334" i="1"/>
  <c r="CD255" i="1"/>
  <c r="CD310" i="1"/>
  <c r="CD277" i="1"/>
  <c r="CD253" i="1"/>
  <c r="CD261" i="1"/>
  <c r="CD282" i="1"/>
  <c r="CD333" i="1"/>
  <c r="CD305" i="1"/>
  <c r="CD318" i="1"/>
  <c r="CD266" i="1"/>
  <c r="CD332" i="1"/>
  <c r="CD285" i="1"/>
  <c r="CD290" i="1"/>
  <c r="CD299" i="1"/>
  <c r="CD304" i="1"/>
  <c r="CD400" i="1"/>
  <c r="CD352" i="1"/>
  <c r="CD371" i="1"/>
  <c r="CD360" i="1"/>
  <c r="CD376" i="1"/>
  <c r="CD387" i="1"/>
  <c r="CD308" i="1"/>
  <c r="CD322" i="1"/>
  <c r="CD348" i="1"/>
  <c r="CD403" i="1"/>
  <c r="CD324" i="1"/>
  <c r="CD325" i="1"/>
  <c r="CD392" i="1"/>
  <c r="CD363" i="1"/>
  <c r="CD408" i="1"/>
  <c r="CD316" i="1"/>
  <c r="CD344" i="1"/>
  <c r="CD379" i="1"/>
  <c r="CD356" i="1"/>
  <c r="CD340" i="1"/>
  <c r="CD320" i="1"/>
  <c r="CD336" i="1"/>
  <c r="CD384" i="1"/>
  <c r="CD395" i="1"/>
  <c r="BB128" i="1"/>
  <c r="BB47" i="1"/>
  <c r="BB191" i="1"/>
  <c r="BB241" i="1"/>
  <c r="BB239" i="1"/>
  <c r="BB229" i="1"/>
  <c r="BB237" i="1"/>
  <c r="BB220" i="1"/>
  <c r="BB223" i="1"/>
  <c r="BB215" i="1"/>
  <c r="BB201" i="1"/>
  <c r="BB227" i="1"/>
  <c r="BB221" i="1"/>
  <c r="BB195" i="1"/>
  <c r="BB198" i="1"/>
  <c r="BB194" i="1"/>
  <c r="BB207" i="1"/>
  <c r="BB200" i="1"/>
  <c r="BB163" i="1"/>
  <c r="BB166" i="1"/>
  <c r="BB160" i="1"/>
  <c r="BB169" i="1"/>
  <c r="BB151" i="1"/>
  <c r="BB146" i="1"/>
  <c r="BB143" i="1"/>
  <c r="BB153" i="1"/>
  <c r="BB150" i="1"/>
  <c r="BB126" i="1"/>
  <c r="BB114" i="1"/>
  <c r="BB105" i="1"/>
  <c r="BB112" i="1"/>
  <c r="BB136" i="1"/>
  <c r="BB97" i="1"/>
  <c r="BB109" i="1"/>
  <c r="BB104" i="1"/>
  <c r="BB81" i="1"/>
  <c r="BB73" i="1"/>
  <c r="BB88" i="1"/>
  <c r="BB77" i="1"/>
  <c r="BB80" i="1"/>
  <c r="BB86" i="1"/>
  <c r="BB89" i="1"/>
  <c r="BB42" i="1"/>
  <c r="BB69" i="1"/>
  <c r="BB44" i="1"/>
  <c r="BB48" i="1"/>
  <c r="BC45" i="1"/>
  <c r="BD45" i="1" s="1"/>
  <c r="BB40" i="1"/>
  <c r="BB31" i="1"/>
  <c r="BB28" i="1"/>
  <c r="BB27" i="1"/>
  <c r="BA7" i="1"/>
  <c r="BB7" i="1"/>
  <c r="BC7" i="1"/>
  <c r="BE7" i="1"/>
  <c r="CI405" i="1" l="1"/>
  <c r="BK200" i="1" a="1"/>
  <c r="BK200" i="1" s="1"/>
  <c r="BK72" i="1" a="1"/>
  <c r="BK72" i="1" s="1"/>
  <c r="BK179" i="1" a="1"/>
  <c r="BK179" i="1" s="1"/>
  <c r="BK182" i="1" a="1"/>
  <c r="BK182" i="1" s="1"/>
  <c r="BK76" i="1" a="1"/>
  <c r="BK76" i="1" s="1"/>
  <c r="BK113" i="1" a="1"/>
  <c r="BK113" i="1" s="1"/>
  <c r="BK198" i="1" a="1"/>
  <c r="BK198" i="1" s="1"/>
  <c r="BK141" i="1" a="1"/>
  <c r="BK141" i="1" s="1"/>
  <c r="BK92" i="1" a="1"/>
  <c r="BK92" i="1" s="1"/>
  <c r="BK234" i="1" a="1"/>
  <c r="BK234" i="1" s="1"/>
  <c r="BK154" i="1" a="1"/>
  <c r="BK154" i="1" s="1"/>
  <c r="BK190" i="1" a="1"/>
  <c r="BK190" i="1" s="1"/>
  <c r="BK218" i="1" a="1"/>
  <c r="BK218" i="1" s="1"/>
  <c r="BK47" i="1" a="1"/>
  <c r="BK47" i="1" s="1"/>
  <c r="BK167" i="1" a="1"/>
  <c r="BK167" i="1" s="1"/>
  <c r="BK60" i="1" a="1"/>
  <c r="BK60" i="1" s="1"/>
  <c r="BK149" i="1" a="1"/>
  <c r="BK149" i="1" s="1"/>
  <c r="BK213" i="1" a="1"/>
  <c r="BK213" i="1" s="1"/>
  <c r="BK165" i="1" a="1"/>
  <c r="BK165" i="1" s="1"/>
  <c r="BK181" i="1" a="1"/>
  <c r="BK181" i="1" s="1"/>
  <c r="BK123" i="1" a="1"/>
  <c r="BK123" i="1" s="1"/>
  <c r="BK161" i="1" a="1"/>
  <c r="BK161" i="1" s="1"/>
  <c r="BK138" i="1" a="1"/>
  <c r="BK138" i="1" s="1"/>
  <c r="BK118" i="1" a="1"/>
  <c r="BK118" i="1" s="1"/>
  <c r="BK153" i="1" a="1"/>
  <c r="BK153" i="1" s="1"/>
  <c r="BK238" i="1" a="1"/>
  <c r="BK238" i="1" s="1"/>
  <c r="BK150" i="1" a="1"/>
  <c r="BK150" i="1" s="1"/>
  <c r="BK88" i="1" a="1"/>
  <c r="BK88" i="1" s="1"/>
  <c r="BK51" i="1" a="1"/>
  <c r="BK51" i="1" s="1"/>
  <c r="BK171" i="1" a="1"/>
  <c r="BK171" i="1" s="1"/>
  <c r="BK169" i="1" a="1"/>
  <c r="BK169" i="1" s="1"/>
  <c r="BK219" i="1" a="1"/>
  <c r="BK219" i="1" s="1"/>
  <c r="BK160" i="1" a="1"/>
  <c r="BK160" i="1" s="1"/>
  <c r="BK128" i="1" a="1"/>
  <c r="BK128" i="1" s="1"/>
  <c r="BK143" i="1" a="1"/>
  <c r="BK143" i="1" s="1"/>
  <c r="DO378" i="1"/>
  <c r="DQ378" i="1"/>
  <c r="DV378" i="1" s="1"/>
  <c r="DP378" i="1"/>
  <c r="DP297" i="1"/>
  <c r="DQ297" i="1"/>
  <c r="DV297" i="1" s="1"/>
  <c r="DO297" i="1"/>
  <c r="DO391" i="1"/>
  <c r="DQ391" i="1"/>
  <c r="DV391" i="1" s="1"/>
  <c r="DP391" i="1"/>
  <c r="DP310" i="1"/>
  <c r="DO310" i="1"/>
  <c r="DQ310" i="1"/>
  <c r="DV310" i="1" s="1"/>
  <c r="DQ402" i="1"/>
  <c r="DV402" i="1" s="1"/>
  <c r="DO402" i="1"/>
  <c r="DP402" i="1"/>
  <c r="DP305" i="1"/>
  <c r="DQ305" i="1"/>
  <c r="DV305" i="1" s="1"/>
  <c r="DO305" i="1"/>
  <c r="DO365" i="1"/>
  <c r="DQ365" i="1"/>
  <c r="DV365" i="1" s="1"/>
  <c r="DP365" i="1"/>
  <c r="DP268" i="1"/>
  <c r="DO268" i="1"/>
  <c r="DQ268" i="1"/>
  <c r="DV268" i="1" s="1"/>
  <c r="DP318" i="1"/>
  <c r="DQ318" i="1"/>
  <c r="DV318" i="1" s="1"/>
  <c r="DO318" i="1"/>
  <c r="DO275" i="1"/>
  <c r="DQ275" i="1"/>
  <c r="DV275" i="1" s="1"/>
  <c r="DP275" i="1"/>
  <c r="DP362" i="1"/>
  <c r="DQ362" i="1"/>
  <c r="DV362" i="1" s="1"/>
  <c r="DO362" i="1"/>
  <c r="DQ281" i="1"/>
  <c r="DV281" i="1" s="1"/>
  <c r="DO281" i="1"/>
  <c r="DP281" i="1"/>
  <c r="DQ375" i="1"/>
  <c r="DV375" i="1" s="1"/>
  <c r="DP375" i="1"/>
  <c r="DO375" i="1"/>
  <c r="DQ294" i="1"/>
  <c r="DV294" i="1" s="1"/>
  <c r="DP294" i="1"/>
  <c r="DO294" i="1"/>
  <c r="DQ386" i="1"/>
  <c r="DV386" i="1" s="1"/>
  <c r="DP386" i="1"/>
  <c r="DO386" i="1"/>
  <c r="DP289" i="1"/>
  <c r="DQ289" i="1"/>
  <c r="DV289" i="1" s="1"/>
  <c r="DO289" i="1"/>
  <c r="DO349" i="1"/>
  <c r="DQ349" i="1"/>
  <c r="DV349" i="1" s="1"/>
  <c r="DP349" i="1"/>
  <c r="DQ252" i="1"/>
  <c r="DV252" i="1" s="1"/>
  <c r="DO252" i="1"/>
  <c r="DP252" i="1"/>
  <c r="DQ254" i="1"/>
  <c r="DV254" i="1" s="1"/>
  <c r="DP254" i="1"/>
  <c r="DO254" i="1"/>
  <c r="DQ359" i="1"/>
  <c r="DV359" i="1" s="1"/>
  <c r="DO359" i="1"/>
  <c r="DP359" i="1"/>
  <c r="DQ273" i="1"/>
  <c r="DV273" i="1" s="1"/>
  <c r="DP273" i="1"/>
  <c r="DO273" i="1"/>
  <c r="DQ403" i="1"/>
  <c r="DV403" i="1" s="1"/>
  <c r="DP403" i="1"/>
  <c r="DO403" i="1"/>
  <c r="DQ372" i="1"/>
  <c r="DV372" i="1" s="1"/>
  <c r="DP372" i="1"/>
  <c r="DO372" i="1"/>
  <c r="DQ330" i="1"/>
  <c r="DV330" i="1" s="1"/>
  <c r="DP330" i="1"/>
  <c r="DO330" i="1"/>
  <c r="DQ249" i="1"/>
  <c r="DV249" i="1" s="1"/>
  <c r="DO249" i="1"/>
  <c r="DP249" i="1"/>
  <c r="DO343" i="1"/>
  <c r="DQ343" i="1"/>
  <c r="DV343" i="1" s="1"/>
  <c r="DP343" i="1"/>
  <c r="DQ262" i="1"/>
  <c r="DV262" i="1" s="1"/>
  <c r="DP262" i="1"/>
  <c r="DO262" i="1"/>
  <c r="DQ354" i="1"/>
  <c r="DV354" i="1" s="1"/>
  <c r="DP354" i="1"/>
  <c r="DO354" i="1"/>
  <c r="DQ257" i="1"/>
  <c r="DV257" i="1" s="1"/>
  <c r="DP257" i="1"/>
  <c r="DO257" i="1"/>
  <c r="DQ317" i="1"/>
  <c r="DV317" i="1" s="1"/>
  <c r="DP317" i="1"/>
  <c r="DO317" i="1"/>
  <c r="DO335" i="1"/>
  <c r="DQ335" i="1"/>
  <c r="DV335" i="1" s="1"/>
  <c r="DP335" i="1"/>
  <c r="DQ308" i="1"/>
  <c r="DV308" i="1" s="1"/>
  <c r="DP308" i="1"/>
  <c r="DO308" i="1"/>
  <c r="DO387" i="1"/>
  <c r="DP387" i="1"/>
  <c r="DQ387" i="1"/>
  <c r="DV387" i="1" s="1"/>
  <c r="DO346" i="1"/>
  <c r="DQ346" i="1"/>
  <c r="DV346" i="1" s="1"/>
  <c r="DP346" i="1"/>
  <c r="DO395" i="1"/>
  <c r="DQ395" i="1"/>
  <c r="DV395" i="1" s="1"/>
  <c r="DP395" i="1"/>
  <c r="DO314" i="1"/>
  <c r="DP314" i="1"/>
  <c r="DQ314" i="1"/>
  <c r="DV314" i="1" s="1"/>
  <c r="DQ408" i="1"/>
  <c r="DV408" i="1" s="1"/>
  <c r="DP408" i="1"/>
  <c r="DO408" i="1"/>
  <c r="DO327" i="1"/>
  <c r="DQ327" i="1"/>
  <c r="DV327" i="1" s="1"/>
  <c r="DP327" i="1"/>
  <c r="DO246" i="1"/>
  <c r="DP246" i="1"/>
  <c r="DQ246" i="1"/>
  <c r="DV246" i="1" s="1"/>
  <c r="DO338" i="1"/>
  <c r="DQ338" i="1"/>
  <c r="DV338" i="1" s="1"/>
  <c r="DP338" i="1"/>
  <c r="DQ400" i="1"/>
  <c r="DV400" i="1" s="1"/>
  <c r="DO400" i="1"/>
  <c r="DP400" i="1"/>
  <c r="DO301" i="1"/>
  <c r="DQ301" i="1"/>
  <c r="DV301" i="1" s="1"/>
  <c r="DP301" i="1"/>
  <c r="DQ271" i="1"/>
  <c r="DV271" i="1" s="1"/>
  <c r="DP271" i="1"/>
  <c r="DO271" i="1"/>
  <c r="DO307" i="1"/>
  <c r="DP307" i="1"/>
  <c r="DQ307" i="1"/>
  <c r="DV307" i="1" s="1"/>
  <c r="DP371" i="1"/>
  <c r="DQ371" i="1"/>
  <c r="DV371" i="1" s="1"/>
  <c r="DO371" i="1"/>
  <c r="DQ333" i="1"/>
  <c r="DV333" i="1" s="1"/>
  <c r="DP333" i="1"/>
  <c r="DO333" i="1"/>
  <c r="DO379" i="1"/>
  <c r="DQ379" i="1"/>
  <c r="DV379" i="1" s="1"/>
  <c r="DP379" i="1"/>
  <c r="DQ298" i="1"/>
  <c r="DV298" i="1" s="1"/>
  <c r="DP298" i="1"/>
  <c r="DO298" i="1"/>
  <c r="DQ392" i="1"/>
  <c r="DV392" i="1" s="1"/>
  <c r="DO392" i="1"/>
  <c r="DP392" i="1"/>
  <c r="DQ311" i="1"/>
  <c r="DV311" i="1" s="1"/>
  <c r="DO311" i="1"/>
  <c r="DP311" i="1"/>
  <c r="DQ405" i="1"/>
  <c r="DV405" i="1" s="1"/>
  <c r="DP405" i="1"/>
  <c r="DO405" i="1"/>
  <c r="DO322" i="1"/>
  <c r="DQ322" i="1"/>
  <c r="DV322" i="1" s="1"/>
  <c r="DP322" i="1"/>
  <c r="DP384" i="1"/>
  <c r="DO384" i="1"/>
  <c r="DQ384" i="1"/>
  <c r="DV384" i="1" s="1"/>
  <c r="DO285" i="1"/>
  <c r="DQ285" i="1"/>
  <c r="DV285" i="1" s="1"/>
  <c r="DP285" i="1"/>
  <c r="DQ398" i="1"/>
  <c r="DV398" i="1" s="1"/>
  <c r="DO398" i="1"/>
  <c r="DP398" i="1"/>
  <c r="DQ367" i="1"/>
  <c r="DV367" i="1" s="1"/>
  <c r="DP367" i="1"/>
  <c r="DO367" i="1"/>
  <c r="DP366" i="1"/>
  <c r="DO366" i="1"/>
  <c r="DQ366" i="1"/>
  <c r="DV366" i="1" s="1"/>
  <c r="DQ399" i="1"/>
  <c r="DV399" i="1" s="1"/>
  <c r="DP399" i="1"/>
  <c r="DO399" i="1"/>
  <c r="DO363" i="1"/>
  <c r="DQ363" i="1"/>
  <c r="DV363" i="1" s="1"/>
  <c r="DP363" i="1"/>
  <c r="DQ282" i="1"/>
  <c r="DV282" i="1" s="1"/>
  <c r="DP282" i="1"/>
  <c r="DO282" i="1"/>
  <c r="DQ376" i="1"/>
  <c r="DV376" i="1" s="1"/>
  <c r="DP376" i="1"/>
  <c r="DO376" i="1"/>
  <c r="DQ295" i="1"/>
  <c r="DV295" i="1" s="1"/>
  <c r="DP295" i="1"/>
  <c r="DO295" i="1"/>
  <c r="DO389" i="1"/>
  <c r="DP389" i="1"/>
  <c r="DQ389" i="1"/>
  <c r="DV389" i="1" s="1"/>
  <c r="DP306" i="1"/>
  <c r="DO306" i="1"/>
  <c r="DQ306" i="1"/>
  <c r="DV306" i="1" s="1"/>
  <c r="DP368" i="1"/>
  <c r="DO368" i="1"/>
  <c r="DQ368" i="1"/>
  <c r="DV368" i="1" s="1"/>
  <c r="DO269" i="1"/>
  <c r="DQ269" i="1"/>
  <c r="DV269" i="1" s="1"/>
  <c r="DP269" i="1"/>
  <c r="DQ334" i="1"/>
  <c r="DV334" i="1" s="1"/>
  <c r="DP334" i="1"/>
  <c r="DO334" i="1"/>
  <c r="DP303" i="1"/>
  <c r="DQ303" i="1"/>
  <c r="DV303" i="1" s="1"/>
  <c r="DO303" i="1"/>
  <c r="DO355" i="1"/>
  <c r="DP355" i="1"/>
  <c r="DQ355" i="1"/>
  <c r="DV355" i="1" s="1"/>
  <c r="DP265" i="1"/>
  <c r="DQ265" i="1"/>
  <c r="DV265" i="1" s="1"/>
  <c r="DO265" i="1"/>
  <c r="DO347" i="1"/>
  <c r="DQ347" i="1"/>
  <c r="DV347" i="1" s="1"/>
  <c r="DP347" i="1"/>
  <c r="DQ266" i="1"/>
  <c r="DV266" i="1" s="1"/>
  <c r="DP266" i="1"/>
  <c r="DO266" i="1"/>
  <c r="DQ360" i="1"/>
  <c r="DV360" i="1" s="1"/>
  <c r="DP360" i="1"/>
  <c r="DO360" i="1"/>
  <c r="DQ279" i="1"/>
  <c r="DV279" i="1" s="1"/>
  <c r="DP279" i="1"/>
  <c r="DO279" i="1"/>
  <c r="DQ373" i="1"/>
  <c r="DV373" i="1" s="1"/>
  <c r="DO373" i="1"/>
  <c r="DP373" i="1"/>
  <c r="DP290" i="1"/>
  <c r="DO290" i="1"/>
  <c r="DQ290" i="1"/>
  <c r="DV290" i="1" s="1"/>
  <c r="DQ352" i="1"/>
  <c r="DV352" i="1" s="1"/>
  <c r="DP352" i="1"/>
  <c r="DO352" i="1"/>
  <c r="DQ253" i="1"/>
  <c r="DV253" i="1" s="1"/>
  <c r="DP253" i="1"/>
  <c r="DO253" i="1"/>
  <c r="DP270" i="1"/>
  <c r="DO270" i="1"/>
  <c r="DQ270" i="1"/>
  <c r="DV270" i="1" s="1"/>
  <c r="DQ356" i="1"/>
  <c r="DV356" i="1" s="1"/>
  <c r="DP356" i="1"/>
  <c r="DO356" i="1"/>
  <c r="DO339" i="1"/>
  <c r="DQ339" i="1"/>
  <c r="DV339" i="1" s="1"/>
  <c r="DP339" i="1"/>
  <c r="DO331" i="1"/>
  <c r="DQ331" i="1"/>
  <c r="DV331" i="1" s="1"/>
  <c r="DP331" i="1"/>
  <c r="DQ250" i="1"/>
  <c r="DV250" i="1" s="1"/>
  <c r="DP250" i="1"/>
  <c r="DO250" i="1"/>
  <c r="DP344" i="1"/>
  <c r="DO344" i="1"/>
  <c r="DQ344" i="1"/>
  <c r="DV344" i="1" s="1"/>
  <c r="DQ263" i="1"/>
  <c r="DV263" i="1" s="1"/>
  <c r="DP263" i="1"/>
  <c r="DO263" i="1"/>
  <c r="DO357" i="1"/>
  <c r="DQ357" i="1"/>
  <c r="DV357" i="1" s="1"/>
  <c r="DP357" i="1"/>
  <c r="DO274" i="1"/>
  <c r="DQ274" i="1"/>
  <c r="DV274" i="1" s="1"/>
  <c r="DP274" i="1"/>
  <c r="DQ336" i="1"/>
  <c r="DV336" i="1" s="1"/>
  <c r="DP336" i="1"/>
  <c r="DO336" i="1"/>
  <c r="DQ396" i="1"/>
  <c r="DV396" i="1" s="1"/>
  <c r="DO396" i="1"/>
  <c r="DP396" i="1"/>
  <c r="DQ388" i="1"/>
  <c r="DV388" i="1" s="1"/>
  <c r="DP388" i="1"/>
  <c r="DO388" i="1"/>
  <c r="DQ292" i="1"/>
  <c r="DV292" i="1" s="1"/>
  <c r="DO292" i="1"/>
  <c r="DP292" i="1"/>
  <c r="DO323" i="1"/>
  <c r="DQ323" i="1"/>
  <c r="DV323" i="1" s="1"/>
  <c r="DP323" i="1"/>
  <c r="DO315" i="1"/>
  <c r="DQ315" i="1"/>
  <c r="DV315" i="1" s="1"/>
  <c r="DP315" i="1"/>
  <c r="DO409" i="1"/>
  <c r="DQ409" i="1"/>
  <c r="DV409" i="1" s="1"/>
  <c r="DP409" i="1"/>
  <c r="DQ328" i="1"/>
  <c r="DV328" i="1" s="1"/>
  <c r="DO328" i="1"/>
  <c r="DP328" i="1"/>
  <c r="DO247" i="1"/>
  <c r="DQ247" i="1"/>
  <c r="DV247" i="1" s="1"/>
  <c r="DP247" i="1"/>
  <c r="DO341" i="1"/>
  <c r="DQ341" i="1"/>
  <c r="DV341" i="1" s="1"/>
  <c r="DP341" i="1"/>
  <c r="DQ258" i="1"/>
  <c r="DV258" i="1" s="1"/>
  <c r="DP258" i="1"/>
  <c r="DO258" i="1"/>
  <c r="DQ320" i="1"/>
  <c r="DV320" i="1" s="1"/>
  <c r="DP320" i="1"/>
  <c r="DO320" i="1"/>
  <c r="DP380" i="1"/>
  <c r="DO380" i="1"/>
  <c r="DQ380" i="1"/>
  <c r="DV380" i="1" s="1"/>
  <c r="DQ324" i="1"/>
  <c r="DV324" i="1" s="1"/>
  <c r="DP324" i="1"/>
  <c r="DO324" i="1"/>
  <c r="DO351" i="1"/>
  <c r="DP351" i="1"/>
  <c r="DQ351" i="1"/>
  <c r="DV351" i="1" s="1"/>
  <c r="DQ302" i="1"/>
  <c r="DV302" i="1" s="1"/>
  <c r="DP302" i="1"/>
  <c r="DO302" i="1"/>
  <c r="DQ299" i="1"/>
  <c r="DV299" i="1" s="1"/>
  <c r="DO299" i="1"/>
  <c r="DP299" i="1"/>
  <c r="DO393" i="1"/>
  <c r="DP393" i="1"/>
  <c r="DQ393" i="1"/>
  <c r="DV393" i="1" s="1"/>
  <c r="DQ312" i="1"/>
  <c r="DV312" i="1" s="1"/>
  <c r="DO312" i="1"/>
  <c r="DP312" i="1"/>
  <c r="DQ406" i="1"/>
  <c r="DV406" i="1" s="1"/>
  <c r="DO406" i="1"/>
  <c r="DP406" i="1"/>
  <c r="DO325" i="1"/>
  <c r="DP325" i="1"/>
  <c r="DQ325" i="1"/>
  <c r="DV325" i="1" s="1"/>
  <c r="DQ401" i="1"/>
  <c r="DV401" i="1" s="1"/>
  <c r="DP401" i="1"/>
  <c r="DO401" i="1"/>
  <c r="DP304" i="1"/>
  <c r="DO304" i="1"/>
  <c r="DQ304" i="1"/>
  <c r="DV304" i="1" s="1"/>
  <c r="DQ364" i="1"/>
  <c r="DV364" i="1" s="1"/>
  <c r="DP364" i="1"/>
  <c r="DO364" i="1"/>
  <c r="DQ260" i="1"/>
  <c r="DV260" i="1" s="1"/>
  <c r="DP260" i="1"/>
  <c r="DO260" i="1"/>
  <c r="DQ287" i="1"/>
  <c r="DV287" i="1" s="1"/>
  <c r="DO287" i="1"/>
  <c r="DP287" i="1"/>
  <c r="DP291" i="1"/>
  <c r="DQ291" i="1"/>
  <c r="DV291" i="1" s="1"/>
  <c r="DO291" i="1"/>
  <c r="DO370" i="1"/>
  <c r="DQ370" i="1"/>
  <c r="DV370" i="1" s="1"/>
  <c r="DP370" i="1"/>
  <c r="DO283" i="1"/>
  <c r="DP283" i="1"/>
  <c r="DQ283" i="1"/>
  <c r="DV283" i="1" s="1"/>
  <c r="DO377" i="1"/>
  <c r="DP377" i="1"/>
  <c r="DQ377" i="1"/>
  <c r="DV377" i="1" s="1"/>
  <c r="DP296" i="1"/>
  <c r="DO296" i="1"/>
  <c r="DQ296" i="1"/>
  <c r="DV296" i="1" s="1"/>
  <c r="DQ390" i="1"/>
  <c r="DV390" i="1" s="1"/>
  <c r="DP390" i="1"/>
  <c r="DO390" i="1"/>
  <c r="DP309" i="1"/>
  <c r="DQ309" i="1"/>
  <c r="DV309" i="1" s="1"/>
  <c r="DO309" i="1"/>
  <c r="DO385" i="1"/>
  <c r="DQ385" i="1"/>
  <c r="DV385" i="1" s="1"/>
  <c r="DP385" i="1"/>
  <c r="DQ288" i="1"/>
  <c r="DV288" i="1" s="1"/>
  <c r="DP288" i="1"/>
  <c r="DO288" i="1"/>
  <c r="DQ348" i="1"/>
  <c r="DV348" i="1" s="1"/>
  <c r="DP348" i="1"/>
  <c r="DO348" i="1"/>
  <c r="DP259" i="1"/>
  <c r="DQ259" i="1"/>
  <c r="DV259" i="1" s="1"/>
  <c r="DO259" i="1"/>
  <c r="DP350" i="1"/>
  <c r="DQ350" i="1"/>
  <c r="DV350" i="1" s="1"/>
  <c r="DO350" i="1"/>
  <c r="DO278" i="1"/>
  <c r="DQ278" i="1"/>
  <c r="DV278" i="1" s="1"/>
  <c r="DP278" i="1"/>
  <c r="DQ267" i="1"/>
  <c r="DV267" i="1" s="1"/>
  <c r="DP267" i="1"/>
  <c r="DO267" i="1"/>
  <c r="DQ361" i="1"/>
  <c r="DV361" i="1" s="1"/>
  <c r="DP361" i="1"/>
  <c r="DO361" i="1"/>
  <c r="DQ280" i="1"/>
  <c r="DV280" i="1" s="1"/>
  <c r="DO280" i="1"/>
  <c r="DP280" i="1"/>
  <c r="DQ374" i="1"/>
  <c r="DV374" i="1" s="1"/>
  <c r="DP374" i="1"/>
  <c r="DO374" i="1"/>
  <c r="DQ293" i="1"/>
  <c r="DV293" i="1" s="1"/>
  <c r="DP293" i="1"/>
  <c r="DO293" i="1"/>
  <c r="DO369" i="1"/>
  <c r="DQ369" i="1"/>
  <c r="DV369" i="1" s="1"/>
  <c r="DP369" i="1"/>
  <c r="DQ272" i="1"/>
  <c r="DV272" i="1" s="1"/>
  <c r="DO272" i="1"/>
  <c r="DP272" i="1"/>
  <c r="DQ332" i="1"/>
  <c r="DV332" i="1" s="1"/>
  <c r="DO332" i="1"/>
  <c r="DP332" i="1"/>
  <c r="DQ383" i="1"/>
  <c r="DV383" i="1" s="1"/>
  <c r="DP383" i="1"/>
  <c r="DO383" i="1"/>
  <c r="DQ286" i="1"/>
  <c r="DV286" i="1" s="1"/>
  <c r="DP286" i="1"/>
  <c r="DO286" i="1"/>
  <c r="DO251" i="1"/>
  <c r="DQ251" i="1"/>
  <c r="DV251" i="1" s="1"/>
  <c r="DP251" i="1"/>
  <c r="DO345" i="1"/>
  <c r="DP345" i="1"/>
  <c r="DQ345" i="1"/>
  <c r="DV345" i="1" s="1"/>
  <c r="DO264" i="1"/>
  <c r="DQ264" i="1"/>
  <c r="DV264" i="1" s="1"/>
  <c r="DP264" i="1"/>
  <c r="DP358" i="1"/>
  <c r="DQ358" i="1"/>
  <c r="DV358" i="1" s="1"/>
  <c r="DO358" i="1"/>
  <c r="DQ277" i="1"/>
  <c r="DV277" i="1" s="1"/>
  <c r="DO277" i="1"/>
  <c r="DP277" i="1"/>
  <c r="DO353" i="1"/>
  <c r="DQ353" i="1"/>
  <c r="DV353" i="1" s="1"/>
  <c r="DP353" i="1"/>
  <c r="DQ256" i="1"/>
  <c r="DV256" i="1" s="1"/>
  <c r="DP256" i="1"/>
  <c r="DO256" i="1"/>
  <c r="DQ316" i="1"/>
  <c r="DV316" i="1" s="1"/>
  <c r="DP316" i="1"/>
  <c r="DO316" i="1"/>
  <c r="DO319" i="1"/>
  <c r="DQ319" i="1"/>
  <c r="DV319" i="1" s="1"/>
  <c r="DP319" i="1"/>
  <c r="DQ404" i="1"/>
  <c r="DV404" i="1" s="1"/>
  <c r="DO404" i="1"/>
  <c r="DP404" i="1"/>
  <c r="DQ410" i="1"/>
  <c r="DV410" i="1" s="1"/>
  <c r="DP410" i="1"/>
  <c r="DO410" i="1"/>
  <c r="DO329" i="1"/>
  <c r="DQ329" i="1"/>
  <c r="DV329" i="1" s="1"/>
  <c r="DP329" i="1"/>
  <c r="DO248" i="1"/>
  <c r="DQ248" i="1"/>
  <c r="DV248" i="1" s="1"/>
  <c r="DP248" i="1"/>
  <c r="DQ342" i="1"/>
  <c r="DV342" i="1" s="1"/>
  <c r="DP342" i="1"/>
  <c r="DO342" i="1"/>
  <c r="DQ261" i="1"/>
  <c r="DV261" i="1" s="1"/>
  <c r="DP261" i="1"/>
  <c r="DO261" i="1"/>
  <c r="DO337" i="1"/>
  <c r="DQ337" i="1"/>
  <c r="DV337" i="1" s="1"/>
  <c r="DP337" i="1"/>
  <c r="DQ397" i="1"/>
  <c r="DV397" i="1" s="1"/>
  <c r="DP397" i="1"/>
  <c r="DO397" i="1"/>
  <c r="DQ300" i="1"/>
  <c r="DV300" i="1" s="1"/>
  <c r="DP300" i="1"/>
  <c r="DO300" i="1"/>
  <c r="DP255" i="1"/>
  <c r="DQ255" i="1"/>
  <c r="DV255" i="1" s="1"/>
  <c r="DO255" i="1"/>
  <c r="DO340" i="1"/>
  <c r="DQ340" i="1"/>
  <c r="DV340" i="1" s="1"/>
  <c r="DP340" i="1"/>
  <c r="DQ394" i="1"/>
  <c r="DV394" i="1" s="1"/>
  <c r="DO394" i="1"/>
  <c r="DP394" i="1"/>
  <c r="DQ313" i="1"/>
  <c r="DV313" i="1" s="1"/>
  <c r="DO313" i="1"/>
  <c r="DP313" i="1"/>
  <c r="DO407" i="1"/>
  <c r="DQ407" i="1"/>
  <c r="DV407" i="1" s="1"/>
  <c r="DP407" i="1"/>
  <c r="DP326" i="1"/>
  <c r="DO326" i="1"/>
  <c r="DQ326" i="1"/>
  <c r="DV326" i="1" s="1"/>
  <c r="DP245" i="1"/>
  <c r="DO245" i="1"/>
  <c r="DQ245" i="1"/>
  <c r="DV245" i="1" s="1"/>
  <c r="DQ321" i="1"/>
  <c r="DV321" i="1" s="1"/>
  <c r="DP321" i="1"/>
  <c r="DO321" i="1"/>
  <c r="DQ381" i="1"/>
  <c r="DV381" i="1" s="1"/>
  <c r="DP381" i="1"/>
  <c r="DO381" i="1"/>
  <c r="DO284" i="1"/>
  <c r="DQ284" i="1"/>
  <c r="DV284" i="1" s="1"/>
  <c r="DP284" i="1"/>
  <c r="DO382" i="1"/>
  <c r="DP382" i="1"/>
  <c r="DQ382" i="1"/>
  <c r="DV382" i="1" s="1"/>
  <c r="DO276" i="1"/>
  <c r="DQ276" i="1"/>
  <c r="DV276" i="1" s="1"/>
  <c r="DP276" i="1"/>
  <c r="CE314" i="1"/>
  <c r="BF314" i="1"/>
  <c r="BG314" i="1"/>
  <c r="CE277" i="1"/>
  <c r="BF277" i="1"/>
  <c r="BG277" i="1"/>
  <c r="CE312" i="1"/>
  <c r="CI312" i="1" s="1"/>
  <c r="BF312" i="1"/>
  <c r="BG312" i="1"/>
  <c r="CE344" i="1"/>
  <c r="CI344" i="1" s="1"/>
  <c r="BF344" i="1"/>
  <c r="BG344" i="1"/>
  <c r="CE400" i="1"/>
  <c r="CI400" i="1" s="1"/>
  <c r="BG400" i="1"/>
  <c r="BF400" i="1"/>
  <c r="CE334" i="1"/>
  <c r="CI334" i="1" s="1"/>
  <c r="BF334" i="1"/>
  <c r="BG334" i="1"/>
  <c r="CE372" i="1"/>
  <c r="CI372" i="1" s="1"/>
  <c r="BF372" i="1"/>
  <c r="BG372" i="1"/>
  <c r="CE370" i="1"/>
  <c r="BF370" i="1"/>
  <c r="BG370" i="1"/>
  <c r="CE313" i="1"/>
  <c r="BF313" i="1"/>
  <c r="BG313" i="1"/>
  <c r="CE329" i="1"/>
  <c r="BF329" i="1"/>
  <c r="BG329" i="1"/>
  <c r="CE256" i="1"/>
  <c r="BG256" i="1"/>
  <c r="BF256" i="1"/>
  <c r="CE288" i="1"/>
  <c r="BG288" i="1"/>
  <c r="BF288" i="1"/>
  <c r="CE281" i="1"/>
  <c r="CI281" i="1" s="1"/>
  <c r="BF281" i="1"/>
  <c r="BG281" i="1"/>
  <c r="CE360" i="1"/>
  <c r="BF360" i="1"/>
  <c r="BG360" i="1"/>
  <c r="CE404" i="1"/>
  <c r="BF404" i="1"/>
  <c r="BG404" i="1"/>
  <c r="CE316" i="1"/>
  <c r="BF316" i="1"/>
  <c r="BG316" i="1"/>
  <c r="CE304" i="1"/>
  <c r="BG304" i="1"/>
  <c r="BF304" i="1"/>
  <c r="CE293" i="1"/>
  <c r="BF293" i="1"/>
  <c r="BG293" i="1"/>
  <c r="CE405" i="1"/>
  <c r="BF405" i="1"/>
  <c r="BG405" i="1"/>
  <c r="CE364" i="1"/>
  <c r="CI364" i="1" s="1"/>
  <c r="BF364" i="1"/>
  <c r="BG364" i="1"/>
  <c r="CE309" i="1"/>
  <c r="CI309" i="1" s="1"/>
  <c r="BF309" i="1"/>
  <c r="BG309" i="1"/>
  <c r="CE294" i="1"/>
  <c r="BF294" i="1"/>
  <c r="BG294" i="1"/>
  <c r="CE378" i="1"/>
  <c r="BF378" i="1"/>
  <c r="BG378" i="1"/>
  <c r="CE389" i="1"/>
  <c r="CI389" i="1" s="1"/>
  <c r="BF389" i="1"/>
  <c r="BG389" i="1"/>
  <c r="CE300" i="1"/>
  <c r="CI300" i="1" s="1"/>
  <c r="BF300" i="1"/>
  <c r="BG300" i="1"/>
  <c r="CE336" i="1"/>
  <c r="BG336" i="1"/>
  <c r="BF336" i="1"/>
  <c r="CE328" i="1"/>
  <c r="BF328" i="1"/>
  <c r="BG328" i="1"/>
  <c r="CE289" i="1"/>
  <c r="BF289" i="1"/>
  <c r="BG289" i="1"/>
  <c r="CE369" i="1"/>
  <c r="CI369" i="1" s="1"/>
  <c r="BF369" i="1"/>
  <c r="BG369" i="1"/>
  <c r="CE406" i="1"/>
  <c r="CI406" i="1" s="1"/>
  <c r="BF406" i="1"/>
  <c r="BG406" i="1"/>
  <c r="CE376" i="1"/>
  <c r="CI376" i="1" s="1"/>
  <c r="BF376" i="1"/>
  <c r="BG376" i="1"/>
  <c r="CE330" i="1"/>
  <c r="BF330" i="1"/>
  <c r="BG330" i="1"/>
  <c r="CE377" i="1"/>
  <c r="CI377" i="1" s="1"/>
  <c r="BF377" i="1"/>
  <c r="BG377" i="1"/>
  <c r="CE290" i="1"/>
  <c r="BF290" i="1"/>
  <c r="BG290" i="1"/>
  <c r="CE258" i="1"/>
  <c r="CI258" i="1" s="1"/>
  <c r="BF258" i="1"/>
  <c r="BG258" i="1"/>
  <c r="CE366" i="1"/>
  <c r="BF366" i="1"/>
  <c r="BG366" i="1"/>
  <c r="CE279" i="1"/>
  <c r="BF279" i="1"/>
  <c r="BG279" i="1"/>
  <c r="CE263" i="1"/>
  <c r="CI263" i="1" s="1"/>
  <c r="BF263" i="1"/>
  <c r="BG263" i="1"/>
  <c r="CE262" i="1"/>
  <c r="BF262" i="1"/>
  <c r="BG262" i="1"/>
  <c r="CE274" i="1"/>
  <c r="CI274" i="1" s="1"/>
  <c r="BF274" i="1"/>
  <c r="BG274" i="1"/>
  <c r="CE392" i="1"/>
  <c r="CI392" i="1" s="1"/>
  <c r="BF392" i="1"/>
  <c r="BG392" i="1"/>
  <c r="CE398" i="1"/>
  <c r="CI398" i="1" s="1"/>
  <c r="BF398" i="1"/>
  <c r="BG398" i="1"/>
  <c r="CE342" i="1"/>
  <c r="BF342" i="1"/>
  <c r="BG342" i="1"/>
  <c r="CE384" i="1"/>
  <c r="BG384" i="1"/>
  <c r="BF384" i="1"/>
  <c r="CE408" i="1"/>
  <c r="CI408" i="1" s="1"/>
  <c r="BF408" i="1"/>
  <c r="BG408" i="1"/>
  <c r="CE409" i="1"/>
  <c r="CI409" i="1" s="1"/>
  <c r="BF409" i="1"/>
  <c r="BG409" i="1"/>
  <c r="CE368" i="1"/>
  <c r="CI368" i="1" s="1"/>
  <c r="BG368" i="1"/>
  <c r="BF368" i="1"/>
  <c r="CE259" i="1"/>
  <c r="BF259" i="1"/>
  <c r="BG259" i="1"/>
  <c r="CE302" i="1"/>
  <c r="BF302" i="1"/>
  <c r="BG302" i="1"/>
  <c r="CE285" i="1"/>
  <c r="BF285" i="1"/>
  <c r="BG285" i="1"/>
  <c r="CE396" i="1"/>
  <c r="CI396" i="1" s="1"/>
  <c r="BF396" i="1"/>
  <c r="BG396" i="1"/>
  <c r="CE291" i="1"/>
  <c r="CI291" i="1" s="1"/>
  <c r="BF291" i="1"/>
  <c r="BG291" i="1"/>
  <c r="CE382" i="1"/>
  <c r="CI382" i="1" s="1"/>
  <c r="BF382" i="1"/>
  <c r="BG382" i="1"/>
  <c r="CE325" i="1"/>
  <c r="BF325" i="1"/>
  <c r="BG325" i="1"/>
  <c r="CE401" i="1"/>
  <c r="BF401" i="1"/>
  <c r="BG401" i="1"/>
  <c r="CE278" i="1"/>
  <c r="CI278" i="1" s="1"/>
  <c r="BF278" i="1"/>
  <c r="BG278" i="1"/>
  <c r="CE317" i="1"/>
  <c r="BF317" i="1"/>
  <c r="BG317" i="1"/>
  <c r="CE393" i="1"/>
  <c r="BF393" i="1"/>
  <c r="BG393" i="1"/>
  <c r="CE374" i="1"/>
  <c r="BF374" i="1"/>
  <c r="BG374" i="1"/>
  <c r="CE299" i="1"/>
  <c r="BF299" i="1"/>
  <c r="BG299" i="1"/>
  <c r="CE306" i="1"/>
  <c r="BF306" i="1"/>
  <c r="BG306" i="1"/>
  <c r="CE363" i="1"/>
  <c r="CI363" i="1" s="1"/>
  <c r="BF363" i="1"/>
  <c r="BG363" i="1"/>
  <c r="CE390" i="1"/>
  <c r="CI390" i="1" s="1"/>
  <c r="BF390" i="1"/>
  <c r="BG390" i="1"/>
  <c r="CE331" i="1"/>
  <c r="BF331" i="1"/>
  <c r="BG331" i="1"/>
  <c r="CE326" i="1"/>
  <c r="BF326" i="1"/>
  <c r="BG326" i="1"/>
  <c r="CE319" i="1"/>
  <c r="BF319" i="1"/>
  <c r="BG319" i="1"/>
  <c r="CE332" i="1"/>
  <c r="BF332" i="1"/>
  <c r="BG332" i="1"/>
  <c r="CE269" i="1"/>
  <c r="BF269" i="1"/>
  <c r="BG269" i="1"/>
  <c r="CE353" i="1"/>
  <c r="BF353" i="1"/>
  <c r="BG353" i="1"/>
  <c r="CE385" i="1"/>
  <c r="BF385" i="1"/>
  <c r="BG385" i="1"/>
  <c r="CE324" i="1"/>
  <c r="BF324" i="1"/>
  <c r="BG324" i="1"/>
  <c r="CE266" i="1"/>
  <c r="CI266" i="1" s="1"/>
  <c r="BF266" i="1"/>
  <c r="BG266" i="1"/>
  <c r="CE247" i="1"/>
  <c r="CI247" i="1" s="1"/>
  <c r="BF247" i="1"/>
  <c r="BG247" i="1"/>
  <c r="CE373" i="1"/>
  <c r="CI373" i="1" s="1"/>
  <c r="BF373" i="1"/>
  <c r="BG373" i="1"/>
  <c r="CE283" i="1"/>
  <c r="CI283" i="1" s="1"/>
  <c r="BF283" i="1"/>
  <c r="BG283" i="1"/>
  <c r="CE347" i="1"/>
  <c r="CI347" i="1" s="1"/>
  <c r="BF347" i="1"/>
  <c r="BG347" i="1"/>
  <c r="CE271" i="1"/>
  <c r="BF271" i="1"/>
  <c r="BG271" i="1"/>
  <c r="CE307" i="1"/>
  <c r="BF307" i="1"/>
  <c r="BG307" i="1"/>
  <c r="CE383" i="1"/>
  <c r="BF383" i="1"/>
  <c r="BG383" i="1"/>
  <c r="CE350" i="1"/>
  <c r="BF350" i="1"/>
  <c r="BG350" i="1"/>
  <c r="CE251" i="1"/>
  <c r="BF251" i="1"/>
  <c r="BG251" i="1"/>
  <c r="CE308" i="1"/>
  <c r="BF308" i="1"/>
  <c r="BG308" i="1"/>
  <c r="CE320" i="1"/>
  <c r="CI320" i="1" s="1"/>
  <c r="BG320" i="1"/>
  <c r="BF320" i="1"/>
  <c r="CE403" i="1"/>
  <c r="BF403" i="1"/>
  <c r="BG403" i="1"/>
  <c r="CE318" i="1"/>
  <c r="BF318" i="1"/>
  <c r="BG318" i="1"/>
  <c r="CE248" i="1"/>
  <c r="BF248" i="1"/>
  <c r="BG248" i="1"/>
  <c r="CE349" i="1"/>
  <c r="BF349" i="1"/>
  <c r="BG349" i="1"/>
  <c r="CE250" i="1"/>
  <c r="CI250" i="1" s="1"/>
  <c r="BF250" i="1"/>
  <c r="BG250" i="1"/>
  <c r="CE339" i="1"/>
  <c r="CI339" i="1" s="1"/>
  <c r="BF339" i="1"/>
  <c r="BG339" i="1"/>
  <c r="CE257" i="1"/>
  <c r="CI257" i="1" s="1"/>
  <c r="BF257" i="1"/>
  <c r="BG257" i="1"/>
  <c r="CE265" i="1"/>
  <c r="BF265" i="1"/>
  <c r="BG265" i="1"/>
  <c r="CE407" i="1"/>
  <c r="BF407" i="1"/>
  <c r="BG407" i="1"/>
  <c r="CE323" i="1"/>
  <c r="CI323" i="1" s="1"/>
  <c r="BF323" i="1"/>
  <c r="BG323" i="1"/>
  <c r="CE348" i="1"/>
  <c r="CI348" i="1" s="1"/>
  <c r="BF348" i="1"/>
  <c r="BG348" i="1"/>
  <c r="CE305" i="1"/>
  <c r="CI305" i="1" s="1"/>
  <c r="BF305" i="1"/>
  <c r="BG305" i="1"/>
  <c r="CE245" i="1"/>
  <c r="CI245" i="1" s="1"/>
  <c r="BF245" i="1"/>
  <c r="BG245" i="1"/>
  <c r="CE345" i="1"/>
  <c r="CI345" i="1" s="1"/>
  <c r="BF345" i="1"/>
  <c r="BG345" i="1"/>
  <c r="CE254" i="1"/>
  <c r="BF254" i="1"/>
  <c r="BG254" i="1"/>
  <c r="CE295" i="1"/>
  <c r="BF295" i="1"/>
  <c r="BG295" i="1"/>
  <c r="CE275" i="1"/>
  <c r="BF275" i="1"/>
  <c r="BG275" i="1"/>
  <c r="CE346" i="1"/>
  <c r="BF346" i="1"/>
  <c r="BG346" i="1"/>
  <c r="CE273" i="1"/>
  <c r="BF273" i="1"/>
  <c r="BG273" i="1"/>
  <c r="CE410" i="1"/>
  <c r="BF410" i="1"/>
  <c r="BG410" i="1"/>
  <c r="CE395" i="1"/>
  <c r="CI395" i="1" s="1"/>
  <c r="BF395" i="1"/>
  <c r="BG395" i="1"/>
  <c r="CE322" i="1"/>
  <c r="CI322" i="1" s="1"/>
  <c r="BF322" i="1"/>
  <c r="BG322" i="1"/>
  <c r="CE333" i="1"/>
  <c r="CI333" i="1" s="1"/>
  <c r="BF333" i="1"/>
  <c r="BG333" i="1"/>
  <c r="CE246" i="1"/>
  <c r="CI246" i="1" s="1"/>
  <c r="BF246" i="1"/>
  <c r="BG246" i="1"/>
  <c r="CE402" i="1"/>
  <c r="CI402" i="1" s="1"/>
  <c r="BF402" i="1"/>
  <c r="BG402" i="1"/>
  <c r="CE380" i="1"/>
  <c r="BF380" i="1"/>
  <c r="BG380" i="1"/>
  <c r="CE270" i="1"/>
  <c r="BF270" i="1"/>
  <c r="BG270" i="1"/>
  <c r="CE386" i="1"/>
  <c r="BF386" i="1"/>
  <c r="BG386" i="1"/>
  <c r="CE296" i="1"/>
  <c r="BF296" i="1"/>
  <c r="BG296" i="1"/>
  <c r="CE280" i="1"/>
  <c r="BF280" i="1"/>
  <c r="BG280" i="1"/>
  <c r="CE341" i="1"/>
  <c r="BF341" i="1"/>
  <c r="BG341" i="1"/>
  <c r="CE292" i="1"/>
  <c r="CI292" i="1" s="1"/>
  <c r="BF292" i="1"/>
  <c r="BG292" i="1"/>
  <c r="CE391" i="1"/>
  <c r="CI391" i="1" s="1"/>
  <c r="BF391" i="1"/>
  <c r="BG391" i="1"/>
  <c r="CE321" i="1"/>
  <c r="CI321" i="1" s="1"/>
  <c r="BF321" i="1"/>
  <c r="BG321" i="1"/>
  <c r="CE362" i="1"/>
  <c r="BF362" i="1"/>
  <c r="BG362" i="1"/>
  <c r="CE297" i="1"/>
  <c r="BF297" i="1"/>
  <c r="BG297" i="1"/>
  <c r="CE303" i="1"/>
  <c r="CI303" i="1" s="1"/>
  <c r="BF303" i="1"/>
  <c r="BG303" i="1"/>
  <c r="CE272" i="1"/>
  <c r="CI272" i="1" s="1"/>
  <c r="BG272" i="1"/>
  <c r="BF272" i="1"/>
  <c r="CE261" i="1"/>
  <c r="BF261" i="1"/>
  <c r="BG261" i="1"/>
  <c r="CE284" i="1"/>
  <c r="BF284" i="1"/>
  <c r="BG284" i="1"/>
  <c r="CE357" i="1"/>
  <c r="BF357" i="1"/>
  <c r="BG357" i="1"/>
  <c r="CE267" i="1"/>
  <c r="CI267" i="1" s="1"/>
  <c r="BF267" i="1"/>
  <c r="BG267" i="1"/>
  <c r="CE355" i="1"/>
  <c r="BF355" i="1"/>
  <c r="BG355" i="1"/>
  <c r="CE287" i="1"/>
  <c r="BF287" i="1"/>
  <c r="BG287" i="1"/>
  <c r="CE351" i="1"/>
  <c r="BF351" i="1"/>
  <c r="BG351" i="1"/>
  <c r="CE327" i="1"/>
  <c r="BF327" i="1"/>
  <c r="BG327" i="1"/>
  <c r="CE399" i="1"/>
  <c r="BF399" i="1"/>
  <c r="BG399" i="1"/>
  <c r="CE365" i="1"/>
  <c r="CI365" i="1" s="1"/>
  <c r="BF365" i="1"/>
  <c r="BG365" i="1"/>
  <c r="CE282" i="1"/>
  <c r="CI282" i="1" s="1"/>
  <c r="BF282" i="1"/>
  <c r="BG282" i="1"/>
  <c r="CE253" i="1"/>
  <c r="CI253" i="1" s="1"/>
  <c r="BF253" i="1"/>
  <c r="BG253" i="1"/>
  <c r="CE311" i="1"/>
  <c r="BF311" i="1"/>
  <c r="BG311" i="1"/>
  <c r="CE354" i="1"/>
  <c r="BF354" i="1"/>
  <c r="BG354" i="1"/>
  <c r="CE264" i="1"/>
  <c r="CI264" i="1" s="1"/>
  <c r="BF264" i="1"/>
  <c r="BG264" i="1"/>
  <c r="CE387" i="1"/>
  <c r="BF387" i="1"/>
  <c r="BG387" i="1"/>
  <c r="CE394" i="1"/>
  <c r="BF394" i="1"/>
  <c r="BG394" i="1"/>
  <c r="CE397" i="1"/>
  <c r="BF397" i="1"/>
  <c r="BG397" i="1"/>
  <c r="CE359" i="1"/>
  <c r="BF359" i="1"/>
  <c r="BG359" i="1"/>
  <c r="CE356" i="1"/>
  <c r="CI356" i="1" s="1"/>
  <c r="BF356" i="1"/>
  <c r="BG356" i="1"/>
  <c r="CE371" i="1"/>
  <c r="BF371" i="1"/>
  <c r="BG371" i="1"/>
  <c r="CE310" i="1"/>
  <c r="BF310" i="1"/>
  <c r="BG310" i="1"/>
  <c r="CE335" i="1"/>
  <c r="BF335" i="1"/>
  <c r="BG335" i="1"/>
  <c r="CE358" i="1"/>
  <c r="BF358" i="1"/>
  <c r="BG358" i="1"/>
  <c r="CE343" i="1"/>
  <c r="BF343" i="1"/>
  <c r="BG343" i="1"/>
  <c r="CE367" i="1"/>
  <c r="CI367" i="1" s="1"/>
  <c r="BF367" i="1"/>
  <c r="BG367" i="1"/>
  <c r="CE337" i="1"/>
  <c r="CI337" i="1" s="1"/>
  <c r="BF337" i="1"/>
  <c r="BG337" i="1"/>
  <c r="CE298" i="1"/>
  <c r="BF298" i="1"/>
  <c r="BG298" i="1"/>
  <c r="CE315" i="1"/>
  <c r="BF315" i="1"/>
  <c r="BG315" i="1"/>
  <c r="CE361" i="1"/>
  <c r="BF361" i="1"/>
  <c r="BG361" i="1"/>
  <c r="CE276" i="1"/>
  <c r="CI276" i="1" s="1"/>
  <c r="BF276" i="1"/>
  <c r="BG276" i="1"/>
  <c r="CE340" i="1"/>
  <c r="CI340" i="1" s="1"/>
  <c r="BF340" i="1"/>
  <c r="BG340" i="1"/>
  <c r="CE268" i="1"/>
  <c r="CI268" i="1" s="1"/>
  <c r="BF268" i="1"/>
  <c r="BG268" i="1"/>
  <c r="CE260" i="1"/>
  <c r="CI260" i="1" s="1"/>
  <c r="BF260" i="1"/>
  <c r="BG260" i="1"/>
  <c r="CE249" i="1"/>
  <c r="BF249" i="1"/>
  <c r="BG249" i="1"/>
  <c r="CE379" i="1"/>
  <c r="CI379" i="1" s="1"/>
  <c r="BF379" i="1"/>
  <c r="BG379" i="1"/>
  <c r="CE352" i="1"/>
  <c r="BG352" i="1"/>
  <c r="BF352" i="1"/>
  <c r="CE255" i="1"/>
  <c r="BF255" i="1"/>
  <c r="BG255" i="1"/>
  <c r="CE252" i="1"/>
  <c r="BF252" i="1"/>
  <c r="BG252" i="1"/>
  <c r="CE388" i="1"/>
  <c r="BF388" i="1"/>
  <c r="BG388" i="1"/>
  <c r="CE381" i="1"/>
  <c r="BF381" i="1"/>
  <c r="BG381" i="1"/>
  <c r="CE286" i="1"/>
  <c r="CI286" i="1" s="1"/>
  <c r="BF286" i="1"/>
  <c r="BG286" i="1"/>
  <c r="CE338" i="1"/>
  <c r="CI338" i="1" s="1"/>
  <c r="BF338" i="1"/>
  <c r="BG338" i="1"/>
  <c r="CE301" i="1"/>
  <c r="CI301" i="1" s="1"/>
  <c r="BF301" i="1"/>
  <c r="BG301" i="1"/>
  <c r="CE375" i="1"/>
  <c r="CI375" i="1" s="1"/>
  <c r="BF375" i="1"/>
  <c r="BG375" i="1"/>
  <c r="BI183" i="1"/>
  <c r="BJ183" i="1" s="1"/>
  <c r="BI199" i="1"/>
  <c r="BJ199" i="1" s="1"/>
  <c r="BI196" i="1"/>
  <c r="BJ196" i="1" s="1"/>
  <c r="BI233" i="1"/>
  <c r="BJ233" i="1" s="1"/>
  <c r="BI180" i="1"/>
  <c r="BJ180" i="1" s="1"/>
  <c r="BI226" i="1"/>
  <c r="BJ226" i="1" s="1"/>
  <c r="BI217" i="1"/>
  <c r="BJ217" i="1" s="1"/>
  <c r="BI215" i="1"/>
  <c r="BJ215" i="1" s="1"/>
  <c r="BI71" i="1"/>
  <c r="BJ71" i="1" s="1"/>
  <c r="BI122" i="1"/>
  <c r="BJ122" i="1" s="1"/>
  <c r="BI224" i="1"/>
  <c r="BJ224" i="1" s="1"/>
  <c r="BI194" i="1"/>
  <c r="BJ194" i="1" s="1"/>
  <c r="BI158" i="1"/>
  <c r="BJ158" i="1" s="1"/>
  <c r="BI174" i="1"/>
  <c r="BJ174" i="1" s="1"/>
  <c r="BI205" i="1"/>
  <c r="BJ205" i="1" s="1"/>
  <c r="BI207" i="1"/>
  <c r="BJ207" i="1" s="1"/>
  <c r="BI221" i="1"/>
  <c r="BJ221" i="1" s="1"/>
  <c r="BI223" i="1"/>
  <c r="BJ223" i="1" s="1"/>
  <c r="BI189" i="1"/>
  <c r="BJ189" i="1" s="1"/>
  <c r="BI203" i="1"/>
  <c r="BJ203" i="1" s="1"/>
  <c r="BI186" i="1"/>
  <c r="BJ186" i="1" s="1"/>
  <c r="BI241" i="1"/>
  <c r="BJ241" i="1" s="1"/>
  <c r="BI195" i="1"/>
  <c r="BJ195" i="1" s="1"/>
  <c r="BI67" i="1"/>
  <c r="BJ67" i="1" s="1"/>
  <c r="BI236" i="1"/>
  <c r="BJ236" i="1" s="1"/>
  <c r="BI231" i="1"/>
  <c r="BJ231" i="1" s="1"/>
  <c r="BI243" i="1"/>
  <c r="BJ243" i="1" s="1"/>
  <c r="BI240" i="1"/>
  <c r="BJ240" i="1" s="1"/>
  <c r="BI191" i="1"/>
  <c r="BJ191" i="1" s="1"/>
  <c r="BI188" i="1"/>
  <c r="BJ188" i="1" s="1"/>
  <c r="BI235" i="1"/>
  <c r="BJ235" i="1" s="1"/>
  <c r="BI166" i="1"/>
  <c r="BJ166" i="1" s="1"/>
  <c r="BI212" i="1"/>
  <c r="BJ212" i="1" s="1"/>
  <c r="BI201" i="1"/>
  <c r="BJ201" i="1" s="1"/>
  <c r="BI214" i="1"/>
  <c r="BJ214" i="1" s="1"/>
  <c r="BI220" i="1"/>
  <c r="BJ220" i="1" s="1"/>
  <c r="BI193" i="1"/>
  <c r="BJ193" i="1" s="1"/>
  <c r="BI83" i="1"/>
  <c r="BJ83" i="1" s="1"/>
  <c r="BI99" i="1"/>
  <c r="BJ99" i="1" s="1"/>
  <c r="BI175" i="1"/>
  <c r="BJ175" i="1" s="1"/>
  <c r="BI228" i="1"/>
  <c r="BJ228" i="1" s="1"/>
  <c r="BI192" i="1"/>
  <c r="BJ192" i="1" s="1"/>
  <c r="BI185" i="1"/>
  <c r="BJ185" i="1" s="1"/>
  <c r="BI104" i="1"/>
  <c r="BJ104" i="1" s="1"/>
  <c r="BI168" i="1"/>
  <c r="BJ168" i="1" s="1"/>
  <c r="BI146" i="1"/>
  <c r="BJ146" i="1" s="1"/>
  <c r="BI184" i="1"/>
  <c r="BJ184" i="1" s="1"/>
  <c r="BI170" i="1"/>
  <c r="BJ170" i="1" s="1"/>
  <c r="BI151" i="1"/>
  <c r="BJ151" i="1" s="1"/>
  <c r="BI244" i="1"/>
  <c r="BJ244" i="1" s="1"/>
  <c r="BI209" i="1"/>
  <c r="BJ209" i="1" s="1"/>
  <c r="BI117" i="1"/>
  <c r="BJ117" i="1" s="1"/>
  <c r="BI127" i="1"/>
  <c r="BJ127" i="1" s="1"/>
  <c r="BI187" i="1"/>
  <c r="BJ187" i="1" s="1"/>
  <c r="BI206" i="1"/>
  <c r="BJ206" i="1" s="1"/>
  <c r="BI216" i="1"/>
  <c r="BJ216" i="1" s="1"/>
  <c r="BI229" i="1"/>
  <c r="BJ229" i="1" s="1"/>
  <c r="BI162" i="1"/>
  <c r="BJ162" i="1" s="1"/>
  <c r="BI197" i="1"/>
  <c r="BJ197" i="1" s="1"/>
  <c r="BI227" i="1"/>
  <c r="BJ227" i="1" s="1"/>
  <c r="BI230" i="1"/>
  <c r="BJ230" i="1" s="1"/>
  <c r="BI239" i="1"/>
  <c r="BJ239" i="1" s="1"/>
  <c r="BI204" i="1"/>
  <c r="BJ204" i="1" s="1"/>
  <c r="BI222" i="1"/>
  <c r="BJ222" i="1" s="1"/>
  <c r="BI208" i="1"/>
  <c r="BJ208" i="1" s="1"/>
  <c r="BI225" i="1"/>
  <c r="BJ225" i="1" s="1"/>
  <c r="BI242" i="1"/>
  <c r="BJ242" i="1" s="1"/>
  <c r="BI136" i="1"/>
  <c r="BJ136" i="1" s="1"/>
  <c r="BI145" i="1"/>
  <c r="BJ145" i="1" s="1"/>
  <c r="BI87" i="1"/>
  <c r="BJ87" i="1" s="1"/>
  <c r="BI178" i="1"/>
  <c r="BJ178" i="1" s="1"/>
  <c r="BI44" i="1"/>
  <c r="BJ44" i="1" s="1"/>
  <c r="BI210" i="1"/>
  <c r="BJ210" i="1" s="1"/>
  <c r="BI147" i="1"/>
  <c r="BJ147" i="1" s="1"/>
  <c r="BI164" i="1"/>
  <c r="BJ164" i="1" s="1"/>
  <c r="BI211" i="1"/>
  <c r="BJ211" i="1" s="1"/>
  <c r="BI202" i="1"/>
  <c r="BJ202" i="1" s="1"/>
  <c r="W178" i="1"/>
  <c r="X178" i="1" s="1"/>
  <c r="Y178" i="1" s="1"/>
  <c r="Z178" i="1" s="1"/>
  <c r="AA178" i="1" s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N178" i="1" s="1"/>
  <c r="AO178" i="1" s="1"/>
  <c r="AP178" i="1" s="1"/>
  <c r="AQ178" i="1" s="1"/>
  <c r="AR178" i="1" s="1"/>
  <c r="AS178" i="1" s="1"/>
  <c r="AT178" i="1" s="1"/>
  <c r="AU178" i="1" s="1"/>
  <c r="AV178" i="1" s="1"/>
  <c r="AW178" i="1" s="1"/>
  <c r="BI177" i="1"/>
  <c r="BJ177" i="1" s="1"/>
  <c r="BI232" i="1"/>
  <c r="BJ232" i="1" s="1"/>
  <c r="BI237" i="1"/>
  <c r="BJ237" i="1" s="1"/>
  <c r="BI157" i="1"/>
  <c r="BJ157" i="1" s="1"/>
  <c r="BI48" i="1"/>
  <c r="BJ48" i="1" s="1"/>
  <c r="BI7" i="1"/>
  <c r="L17" i="7"/>
  <c r="E10" i="5"/>
  <c r="BC236" i="1"/>
  <c r="BD236" i="1" s="1"/>
  <c r="BC190" i="1"/>
  <c r="BD190" i="1" s="1"/>
  <c r="BC216" i="1"/>
  <c r="BD216" i="1" s="1"/>
  <c r="BC233" i="1"/>
  <c r="BD233" i="1" s="1"/>
  <c r="CA50" i="1"/>
  <c r="BX50" i="1"/>
  <c r="DX50" i="1" s="1"/>
  <c r="CA32" i="1"/>
  <c r="BX32" i="1"/>
  <c r="DX32" i="1" s="1"/>
  <c r="BO7" i="1"/>
  <c r="BC208" i="1"/>
  <c r="BD208" i="1" s="1"/>
  <c r="BC167" i="1"/>
  <c r="BD167" i="1" s="1"/>
  <c r="CD46" i="1"/>
  <c r="BC177" i="1"/>
  <c r="BD177" i="1" s="1"/>
  <c r="BC184" i="1"/>
  <c r="BD184" i="1" s="1"/>
  <c r="BC171" i="1"/>
  <c r="BD171" i="1" s="1"/>
  <c r="BB209" i="1"/>
  <c r="BC232" i="1"/>
  <c r="BD232" i="1" s="1"/>
  <c r="BC230" i="1"/>
  <c r="BD230" i="1" s="1"/>
  <c r="CD57" i="1"/>
  <c r="BB72" i="1"/>
  <c r="BB211" i="1"/>
  <c r="BB58" i="1"/>
  <c r="BB235" i="1"/>
  <c r="BB219" i="1"/>
  <c r="BB179" i="1"/>
  <c r="BB39" i="1"/>
  <c r="BB129" i="1"/>
  <c r="BB173" i="1"/>
  <c r="BA149" i="1"/>
  <c r="BB41" i="1"/>
  <c r="BA70" i="1"/>
  <c r="BB196" i="1"/>
  <c r="BB121" i="1"/>
  <c r="BB139" i="1"/>
  <c r="BB96" i="1"/>
  <c r="BB124" i="1"/>
  <c r="BB101" i="1"/>
  <c r="BB84" i="1"/>
  <c r="BB63" i="1"/>
  <c r="BA68" i="1"/>
  <c r="BB76" i="1"/>
  <c r="BA108" i="1"/>
  <c r="BC32" i="1"/>
  <c r="BD32" i="1" s="1"/>
  <c r="BA170" i="1"/>
  <c r="BA175" i="1"/>
  <c r="BA147" i="1"/>
  <c r="BA118" i="1"/>
  <c r="CD36" i="1"/>
  <c r="BB130" i="1"/>
  <c r="BB231" i="1"/>
  <c r="BA94" i="1"/>
  <c r="BA132" i="1"/>
  <c r="BA56" i="1"/>
  <c r="BA34" i="1"/>
  <c r="BB202" i="1"/>
  <c r="CD29" i="1"/>
  <c r="BB37" i="1"/>
  <c r="BB137" i="1"/>
  <c r="CD45" i="1"/>
  <c r="BA162" i="1"/>
  <c r="CD71" i="1"/>
  <c r="BA53" i="1"/>
  <c r="BA140" i="1"/>
  <c r="BA218" i="1"/>
  <c r="CD50" i="1"/>
  <c r="BA228" i="1"/>
  <c r="BB85" i="1"/>
  <c r="BA52" i="1"/>
  <c r="BA75" i="1"/>
  <c r="BB142" i="1"/>
  <c r="BB144" i="1"/>
  <c r="BA178" i="1"/>
  <c r="BB243" i="1"/>
  <c r="BB244" i="1"/>
  <c r="CD32" i="1"/>
  <c r="BB26" i="1"/>
  <c r="BC29" i="1"/>
  <c r="BD29" i="1" s="1"/>
  <c r="EC29" i="1" s="1"/>
  <c r="BB33" i="1"/>
  <c r="BB123" i="1"/>
  <c r="BB145" i="1"/>
  <c r="BB214" i="1"/>
  <c r="BB38" i="1"/>
  <c r="BA61" i="1"/>
  <c r="BB49" i="1"/>
  <c r="BB74" i="1"/>
  <c r="BA158" i="1"/>
  <c r="BB161" i="1"/>
  <c r="BB52" i="1"/>
  <c r="BB54" i="1"/>
  <c r="BB217" i="1"/>
  <c r="BB60" i="1"/>
  <c r="BA176" i="1"/>
  <c r="BB90" i="1"/>
  <c r="BB93" i="1"/>
  <c r="BB113" i="1"/>
  <c r="BB120" i="1"/>
  <c r="BB92" i="1"/>
  <c r="BA174" i="1"/>
  <c r="BB111" i="1"/>
  <c r="BB192" i="1"/>
  <c r="BB83" i="1"/>
  <c r="BB133" i="1"/>
  <c r="BC50" i="1"/>
  <c r="BD50" i="1" s="1"/>
  <c r="BB125" i="1"/>
  <c r="BA127" i="1"/>
  <c r="BB193" i="1"/>
  <c r="BA226" i="1"/>
  <c r="BB99" i="1"/>
  <c r="BB43" i="1"/>
  <c r="BA30" i="1"/>
  <c r="BB156" i="1"/>
  <c r="BB141" i="1"/>
  <c r="BC127" i="1"/>
  <c r="BD127" i="1" s="1"/>
  <c r="BB242" i="1"/>
  <c r="BA100" i="1"/>
  <c r="BB165" i="1"/>
  <c r="BB91" i="1"/>
  <c r="BC46" i="1"/>
  <c r="BD46" i="1" s="1"/>
  <c r="BB35" i="1"/>
  <c r="BB82" i="1"/>
  <c r="BC71" i="1"/>
  <c r="BD71" i="1" s="1"/>
  <c r="BB138" i="1"/>
  <c r="BB172" i="1"/>
  <c r="BB157" i="1"/>
  <c r="BB206" i="1"/>
  <c r="BB224" i="1"/>
  <c r="BA209" i="1"/>
  <c r="BB116" i="1"/>
  <c r="BB55" i="1"/>
  <c r="BB107" i="1"/>
  <c r="BB62" i="1"/>
  <c r="BA51" i="1"/>
  <c r="BC57" i="1"/>
  <c r="BD57" i="1" s="1"/>
  <c r="BC36" i="1"/>
  <c r="BD36" i="1" s="1"/>
  <c r="BB64" i="1"/>
  <c r="BB103" i="1"/>
  <c r="BB222" i="1"/>
  <c r="BB159" i="1"/>
  <c r="BB240" i="1"/>
  <c r="BB131" i="1"/>
  <c r="BB148" i="1"/>
  <c r="BB197" i="1"/>
  <c r="BB87" i="1"/>
  <c r="BB155" i="1"/>
  <c r="BB78" i="1"/>
  <c r="BB67" i="1"/>
  <c r="BB119" i="1"/>
  <c r="CD184" i="1"/>
  <c r="BB204" i="1"/>
  <c r="BB189" i="1"/>
  <c r="BB238" i="1"/>
  <c r="BB98" i="1"/>
  <c r="BB164" i="1"/>
  <c r="BB102" i="1"/>
  <c r="BB135" i="1"/>
  <c r="BB203" i="1"/>
  <c r="BA11" i="1"/>
  <c r="BC11" i="1"/>
  <c r="BD11" i="1" s="1"/>
  <c r="EC11" i="1" s="1"/>
  <c r="BB11" i="1"/>
  <c r="BC175" i="1"/>
  <c r="BD175" i="1" s="1"/>
  <c r="BC162" i="1"/>
  <c r="BD162" i="1" s="1"/>
  <c r="BC218" i="1"/>
  <c r="BD218" i="1" s="1"/>
  <c r="BC170" i="1"/>
  <c r="BD170" i="1" s="1"/>
  <c r="BC94" i="1"/>
  <c r="BD94" i="1" s="1"/>
  <c r="BC228" i="1"/>
  <c r="BD228" i="1" s="1"/>
  <c r="BC186" i="1"/>
  <c r="BD186" i="1" s="1"/>
  <c r="BC51" i="1"/>
  <c r="BD51" i="1" s="1"/>
  <c r="BC226" i="1"/>
  <c r="BD226" i="1" s="1"/>
  <c r="BC100" i="1"/>
  <c r="BD100" i="1" s="1"/>
  <c r="BC178" i="1"/>
  <c r="BD178" i="1" s="1"/>
  <c r="BC53" i="1"/>
  <c r="BD53" i="1" s="1"/>
  <c r="AY7" i="1"/>
  <c r="AR7" i="1"/>
  <c r="BQ7" i="1" s="1"/>
  <c r="BL381" i="1" l="1" a="1"/>
  <c r="BL381" i="1" s="1"/>
  <c r="BL343" i="1" a="1"/>
  <c r="BL343" i="1" s="1"/>
  <c r="BL399" i="1" a="1"/>
  <c r="BL399" i="1" s="1"/>
  <c r="BL341" i="1" a="1"/>
  <c r="BL341" i="1" s="1"/>
  <c r="BM341" i="1" s="1"/>
  <c r="BL254" i="1" a="1"/>
  <c r="BL254" i="1" s="1"/>
  <c r="BL308" i="1" a="1"/>
  <c r="BL308" i="1" s="1"/>
  <c r="BM308" i="1" s="1"/>
  <c r="BL319" i="1" a="1"/>
  <c r="BL319" i="1" s="1"/>
  <c r="BL285" i="1" a="1"/>
  <c r="BL285" i="1" s="1"/>
  <c r="BL290" i="1" a="1"/>
  <c r="BL290" i="1" s="1"/>
  <c r="BL293" i="1" a="1"/>
  <c r="BL293" i="1" s="1"/>
  <c r="BL277" i="1" a="1"/>
  <c r="BL277" i="1" s="1"/>
  <c r="CK277" i="1"/>
  <c r="CI308" i="1"/>
  <c r="CT308" i="1" s="1"/>
  <c r="BL361" i="1" a="1"/>
  <c r="BL361" i="1" s="1"/>
  <c r="BM361" i="1" s="1"/>
  <c r="CT361" i="1"/>
  <c r="CK361" i="1"/>
  <c r="BL354" i="1" a="1"/>
  <c r="BL354" i="1" s="1"/>
  <c r="BL297" i="1" a="1"/>
  <c r="BL297" i="1" s="1"/>
  <c r="BL410" i="1" a="1"/>
  <c r="BL410" i="1" s="1"/>
  <c r="BL349" i="1" a="1"/>
  <c r="BL349" i="1" s="1"/>
  <c r="BL324" i="1" a="1"/>
  <c r="BL324" i="1" s="1"/>
  <c r="BL401" i="1" a="1"/>
  <c r="BL401" i="1" s="1"/>
  <c r="BL262" i="1" a="1"/>
  <c r="BL262" i="1" s="1"/>
  <c r="BL378" i="1" a="1"/>
  <c r="BL378" i="1" s="1"/>
  <c r="CT378" i="1"/>
  <c r="CY378" i="1" s="1"/>
  <c r="BL372" i="1" a="1"/>
  <c r="BL372" i="1" s="1"/>
  <c r="CK372" i="1"/>
  <c r="CT372" i="1"/>
  <c r="CY372" i="1" s="1"/>
  <c r="CI277" i="1"/>
  <c r="CT277" i="1" s="1"/>
  <c r="BL249" i="1" a="1"/>
  <c r="BL249" i="1" s="1"/>
  <c r="BM249" i="1" s="1"/>
  <c r="CT249" i="1"/>
  <c r="CK249" i="1"/>
  <c r="BL359" i="1" a="1"/>
  <c r="BL359" i="1" s="1"/>
  <c r="BM359" i="1" s="1"/>
  <c r="BL357" i="1" a="1"/>
  <c r="BL357" i="1" s="1"/>
  <c r="BM357" i="1" s="1"/>
  <c r="BL402" i="1" a="1"/>
  <c r="BL402" i="1" s="1"/>
  <c r="BM402" i="1" s="1"/>
  <c r="CT402" i="1"/>
  <c r="CK402" i="1"/>
  <c r="BL407" i="1" a="1"/>
  <c r="BL407" i="1" s="1"/>
  <c r="BL347" i="1" a="1"/>
  <c r="BL347" i="1" s="1"/>
  <c r="CT347" i="1"/>
  <c r="CY347" i="1" s="1"/>
  <c r="CK347" i="1"/>
  <c r="BL299" i="1" a="1"/>
  <c r="BL299" i="1" s="1"/>
  <c r="BL384" i="1" a="1"/>
  <c r="BL384" i="1" s="1"/>
  <c r="BM384" i="1" s="1"/>
  <c r="BL289" i="1" a="1"/>
  <c r="BL289" i="1" s="1"/>
  <c r="BM289" i="1" s="1"/>
  <c r="CT289" i="1"/>
  <c r="CY289" i="1" s="1"/>
  <c r="CK289" i="1"/>
  <c r="BL288" i="1" a="1"/>
  <c r="BL288" i="1" s="1"/>
  <c r="BM288" i="1" s="1"/>
  <c r="CT288" i="1"/>
  <c r="CI249" i="1"/>
  <c r="BL388" i="1" a="1"/>
  <c r="BL388" i="1" s="1"/>
  <c r="BL358" i="1" a="1"/>
  <c r="BL358" i="1" s="1"/>
  <c r="BM358" i="1" s="1"/>
  <c r="BL327" i="1" a="1"/>
  <c r="BL327" i="1" s="1"/>
  <c r="BL280" i="1" a="1"/>
  <c r="BL280" i="1" s="1"/>
  <c r="BL345" i="1" a="1"/>
  <c r="BL345" i="1" s="1"/>
  <c r="CT345" i="1"/>
  <c r="CY345" i="1" s="1"/>
  <c r="CK345" i="1"/>
  <c r="BL251" i="1" a="1"/>
  <c r="BL251" i="1" s="1"/>
  <c r="BL326" i="1" a="1"/>
  <c r="BL326" i="1" s="1"/>
  <c r="BL302" i="1" a="1"/>
  <c r="BL302" i="1" s="1"/>
  <c r="BM302" i="1" s="1"/>
  <c r="BL377" i="1" a="1"/>
  <c r="BL377" i="1" s="1"/>
  <c r="CK377" i="1"/>
  <c r="CT377" i="1"/>
  <c r="BL304" i="1" a="1"/>
  <c r="BL304" i="1" s="1"/>
  <c r="BM304" i="1" s="1"/>
  <c r="BL314" i="1" a="1"/>
  <c r="BL314" i="1" s="1"/>
  <c r="CI290" i="1"/>
  <c r="CT290" i="1" s="1"/>
  <c r="CI299" i="1"/>
  <c r="CT299" i="1" s="1"/>
  <c r="CI407" i="1"/>
  <c r="CT407" i="1" s="1"/>
  <c r="BL375" i="1" a="1"/>
  <c r="BL375" i="1" s="1"/>
  <c r="CT375" i="1"/>
  <c r="CY375" i="1" s="1"/>
  <c r="CK375" i="1"/>
  <c r="BL315" i="1" a="1"/>
  <c r="BL315" i="1" s="1"/>
  <c r="BL311" i="1" a="1"/>
  <c r="BL311" i="1" s="1"/>
  <c r="CT311" i="1"/>
  <c r="BL362" i="1" a="1"/>
  <c r="BL362" i="1" s="1"/>
  <c r="CT362" i="1"/>
  <c r="CK362" i="1"/>
  <c r="BL273" i="1" a="1"/>
  <c r="BL273" i="1" s="1"/>
  <c r="CT273" i="1"/>
  <c r="CK273" i="1"/>
  <c r="BL248" i="1" a="1"/>
  <c r="BL248" i="1" s="1"/>
  <c r="BL385" i="1" a="1"/>
  <c r="BL385" i="1" s="1"/>
  <c r="BL325" i="1" a="1"/>
  <c r="BL325" i="1" s="1"/>
  <c r="BL263" i="1" a="1"/>
  <c r="BL263" i="1" s="1"/>
  <c r="BM263" i="1" s="1"/>
  <c r="CT263" i="1"/>
  <c r="CK263" i="1"/>
  <c r="BL294" i="1" a="1"/>
  <c r="BL294" i="1" s="1"/>
  <c r="BL334" i="1" a="1"/>
  <c r="BL334" i="1" s="1"/>
  <c r="CK334" i="1"/>
  <c r="CT334" i="1"/>
  <c r="CY334" i="1" s="1"/>
  <c r="CI384" i="1"/>
  <c r="CT384" i="1" s="1"/>
  <c r="CI399" i="1"/>
  <c r="CT399" i="1" s="1"/>
  <c r="CY399" i="1" s="1"/>
  <c r="CI326" i="1"/>
  <c r="CT326" i="1" s="1"/>
  <c r="CY326" i="1" s="1"/>
  <c r="CI297" i="1"/>
  <c r="CK297" i="1" s="1"/>
  <c r="BL260" i="1" a="1"/>
  <c r="BL260" i="1" s="1"/>
  <c r="CT260" i="1"/>
  <c r="CK260" i="1"/>
  <c r="BL397" i="1" a="1"/>
  <c r="BL397" i="1" s="1"/>
  <c r="BL284" i="1" a="1"/>
  <c r="BL284" i="1" s="1"/>
  <c r="BL246" i="1" a="1"/>
  <c r="BL246" i="1" s="1"/>
  <c r="BM246" i="1" s="1"/>
  <c r="CT246" i="1"/>
  <c r="CK246" i="1"/>
  <c r="BL265" i="1" a="1"/>
  <c r="BL265" i="1" s="1"/>
  <c r="BL283" i="1" a="1"/>
  <c r="BL283" i="1" s="1"/>
  <c r="CT283" i="1"/>
  <c r="CK283" i="1"/>
  <c r="BL374" i="1" a="1"/>
  <c r="BL374" i="1" s="1"/>
  <c r="BL342" i="1" a="1"/>
  <c r="BL342" i="1" s="1"/>
  <c r="CT342" i="1"/>
  <c r="CX342" i="1" s="1"/>
  <c r="CK342" i="1"/>
  <c r="BL328" i="1" a="1"/>
  <c r="BL328" i="1" s="1"/>
  <c r="BL256" i="1" a="1"/>
  <c r="BL256" i="1" s="1"/>
  <c r="CI342" i="1"/>
  <c r="CI319" i="1"/>
  <c r="CT319" i="1" s="1"/>
  <c r="CI265" i="1"/>
  <c r="CT265" i="1" s="1"/>
  <c r="CX265" i="1" s="1"/>
  <c r="CI361" i="1"/>
  <c r="CI324" i="1"/>
  <c r="CT324" i="1" s="1"/>
  <c r="BL252" i="1" a="1"/>
  <c r="BL252" i="1" s="1"/>
  <c r="BL335" i="1" a="1"/>
  <c r="BL335" i="1" s="1"/>
  <c r="BL351" i="1" a="1"/>
  <c r="BL351" i="1" s="1"/>
  <c r="BL296" i="1" a="1"/>
  <c r="BL296" i="1" s="1"/>
  <c r="BM296" i="1" s="1"/>
  <c r="CT296" i="1"/>
  <c r="CK296" i="1"/>
  <c r="BL245" i="1" a="1"/>
  <c r="BL245" i="1" s="1"/>
  <c r="BM245" i="1" s="1"/>
  <c r="CK245" i="1"/>
  <c r="CT245" i="1"/>
  <c r="BL350" i="1" a="1"/>
  <c r="BL350" i="1" s="1"/>
  <c r="BL331" i="1" a="1"/>
  <c r="BL331" i="1" s="1"/>
  <c r="BL259" i="1" a="1"/>
  <c r="BL259" i="1" s="1"/>
  <c r="BL330" i="1" a="1"/>
  <c r="BL330" i="1" s="1"/>
  <c r="CK330" i="1"/>
  <c r="BL316" i="1" a="1"/>
  <c r="BL316" i="1" s="1"/>
  <c r="CI315" i="1"/>
  <c r="CT315" i="1" s="1"/>
  <c r="CX315" i="1" s="1"/>
  <c r="CI362" i="1"/>
  <c r="CI349" i="1"/>
  <c r="CT349" i="1" s="1"/>
  <c r="CI410" i="1"/>
  <c r="CT410" i="1" s="1"/>
  <c r="BL301" i="1" a="1"/>
  <c r="BL301" i="1" s="1"/>
  <c r="CT301" i="1"/>
  <c r="CY301" i="1" s="1"/>
  <c r="CK301" i="1"/>
  <c r="BL298" i="1" a="1"/>
  <c r="BL298" i="1" s="1"/>
  <c r="CT298" i="1"/>
  <c r="CX298" i="1" s="1"/>
  <c r="BL253" i="1" a="1"/>
  <c r="BL253" i="1" s="1"/>
  <c r="CT253" i="1"/>
  <c r="CK253" i="1"/>
  <c r="BL321" i="1" a="1"/>
  <c r="BL321" i="1" s="1"/>
  <c r="CT321" i="1"/>
  <c r="CY321" i="1" s="1"/>
  <c r="CK321" i="1"/>
  <c r="BL346" i="1" a="1"/>
  <c r="BL346" i="1" s="1"/>
  <c r="BL318" i="1" a="1"/>
  <c r="BL318" i="1" s="1"/>
  <c r="BL353" i="1" a="1"/>
  <c r="BL353" i="1" s="1"/>
  <c r="BM353" i="1" s="1"/>
  <c r="BL382" i="1" a="1"/>
  <c r="BL382" i="1" s="1"/>
  <c r="BM382" i="1" s="1"/>
  <c r="CK382" i="1"/>
  <c r="CT382" i="1"/>
  <c r="BL279" i="1" a="1"/>
  <c r="BL279" i="1" s="1"/>
  <c r="BM279" i="1" s="1"/>
  <c r="BL309" i="1" a="1"/>
  <c r="BL309" i="1" s="1"/>
  <c r="CT309" i="1"/>
  <c r="CK309" i="1"/>
  <c r="BL400" i="1" a="1"/>
  <c r="BL400" i="1" s="1"/>
  <c r="CT400" i="1"/>
  <c r="CY400" i="1" s="1"/>
  <c r="CK400" i="1"/>
  <c r="CI294" i="1"/>
  <c r="CT294" i="1" s="1"/>
  <c r="CX294" i="1" s="1"/>
  <c r="CI378" i="1"/>
  <c r="CK378" i="1" s="1"/>
  <c r="CI298" i="1"/>
  <c r="CK298" i="1" s="1"/>
  <c r="CI248" i="1"/>
  <c r="CT248" i="1" s="1"/>
  <c r="CX248" i="1" s="1"/>
  <c r="CI273" i="1"/>
  <c r="BL268" i="1" a="1"/>
  <c r="BL268" i="1" s="1"/>
  <c r="CK268" i="1"/>
  <c r="CT268" i="1"/>
  <c r="CY268" i="1" s="1"/>
  <c r="BL394" i="1" a="1"/>
  <c r="BL394" i="1" s="1"/>
  <c r="CT394" i="1"/>
  <c r="CY394" i="1" s="1"/>
  <c r="BL261" i="1" a="1"/>
  <c r="BL261" i="1" s="1"/>
  <c r="BM261" i="1" s="1"/>
  <c r="CT261" i="1"/>
  <c r="CX261" i="1" s="1"/>
  <c r="CK261" i="1"/>
  <c r="BL333" i="1" a="1"/>
  <c r="BL333" i="1" s="1"/>
  <c r="CK333" i="1"/>
  <c r="CT333" i="1"/>
  <c r="CX333" i="1" s="1"/>
  <c r="BL257" i="1" a="1"/>
  <c r="BL257" i="1" s="1"/>
  <c r="CT257" i="1"/>
  <c r="CX257" i="1" s="1"/>
  <c r="CK257" i="1"/>
  <c r="BL373" i="1" a="1"/>
  <c r="BL373" i="1" s="1"/>
  <c r="CT373" i="1"/>
  <c r="CX373" i="1" s="1"/>
  <c r="CK373" i="1"/>
  <c r="BL393" i="1" a="1"/>
  <c r="BL393" i="1" s="1"/>
  <c r="BL398" i="1" a="1"/>
  <c r="BL398" i="1" s="1"/>
  <c r="CT398" i="1"/>
  <c r="CX398" i="1" s="1"/>
  <c r="CK398" i="1"/>
  <c r="BL336" i="1" a="1"/>
  <c r="BL336" i="1" s="1"/>
  <c r="BL329" i="1" a="1"/>
  <c r="BL329" i="1" s="1"/>
  <c r="CI293" i="1"/>
  <c r="CT293" i="1" s="1"/>
  <c r="CI341" i="1"/>
  <c r="CT341" i="1" s="1"/>
  <c r="CI318" i="1"/>
  <c r="CK318" i="1" s="1"/>
  <c r="CI346" i="1"/>
  <c r="CT346" i="1" s="1"/>
  <c r="BL255" i="1" a="1"/>
  <c r="BL255" i="1" s="1"/>
  <c r="BM255" i="1" s="1"/>
  <c r="BL310" i="1" a="1"/>
  <c r="BL310" i="1" s="1"/>
  <c r="BM310" i="1" s="1"/>
  <c r="CT310" i="1"/>
  <c r="CY310" i="1" s="1"/>
  <c r="CK310" i="1"/>
  <c r="BL287" i="1" a="1"/>
  <c r="BL287" i="1" s="1"/>
  <c r="BL386" i="1" a="1"/>
  <c r="BL386" i="1" s="1"/>
  <c r="BM386" i="1" s="1"/>
  <c r="BL305" i="1" a="1"/>
  <c r="BL305" i="1" s="1"/>
  <c r="BM305" i="1" s="1"/>
  <c r="CT305" i="1"/>
  <c r="CY305" i="1" s="1"/>
  <c r="CK305" i="1"/>
  <c r="BL383" i="1" a="1"/>
  <c r="BL383" i="1" s="1"/>
  <c r="BL390" i="1" a="1"/>
  <c r="BL390" i="1" s="1"/>
  <c r="CT390" i="1"/>
  <c r="CX390" i="1" s="1"/>
  <c r="CK390" i="1"/>
  <c r="BL368" i="1" a="1"/>
  <c r="BL368" i="1" s="1"/>
  <c r="CT368" i="1"/>
  <c r="CY368" i="1" s="1"/>
  <c r="CK368" i="1"/>
  <c r="BL376" i="1" a="1"/>
  <c r="BL376" i="1" s="1"/>
  <c r="CT376" i="1"/>
  <c r="CY376" i="1" s="1"/>
  <c r="CK376" i="1"/>
  <c r="BL404" i="1" a="1"/>
  <c r="BL404" i="1" s="1"/>
  <c r="CI316" i="1"/>
  <c r="CT316" i="1" s="1"/>
  <c r="CX316" i="1" s="1"/>
  <c r="CI304" i="1"/>
  <c r="CT304" i="1" s="1"/>
  <c r="CX304" i="1" s="1"/>
  <c r="CI289" i="1"/>
  <c r="CI343" i="1"/>
  <c r="CT343" i="1" s="1"/>
  <c r="CI288" i="1"/>
  <c r="CK288" i="1" s="1"/>
  <c r="CI327" i="1"/>
  <c r="CT327" i="1" s="1"/>
  <c r="CX327" i="1" s="1"/>
  <c r="BL338" i="1" a="1"/>
  <c r="BL338" i="1" s="1"/>
  <c r="BM338" i="1" s="1"/>
  <c r="CT338" i="1"/>
  <c r="CK338" i="1"/>
  <c r="BL337" i="1" a="1"/>
  <c r="BL337" i="1" s="1"/>
  <c r="CT337" i="1"/>
  <c r="CK337" i="1"/>
  <c r="BL282" i="1" a="1"/>
  <c r="BL282" i="1" s="1"/>
  <c r="CT282" i="1"/>
  <c r="CY282" i="1" s="1"/>
  <c r="CK282" i="1"/>
  <c r="BL391" i="1" a="1"/>
  <c r="BL391" i="1" s="1"/>
  <c r="CT391" i="1"/>
  <c r="CK391" i="1"/>
  <c r="BL275" i="1" a="1"/>
  <c r="BL275" i="1" s="1"/>
  <c r="CT275" i="1"/>
  <c r="BL403" i="1" a="1"/>
  <c r="BL403" i="1" s="1"/>
  <c r="BL269" i="1" a="1"/>
  <c r="BL269" i="1" s="1"/>
  <c r="BM269" i="1" s="1"/>
  <c r="BL291" i="1" a="1"/>
  <c r="BL291" i="1" s="1"/>
  <c r="CT291" i="1"/>
  <c r="CY291" i="1" s="1"/>
  <c r="CK291" i="1"/>
  <c r="BL366" i="1" a="1"/>
  <c r="BL366" i="1" s="1"/>
  <c r="BM366" i="1" s="1"/>
  <c r="BL364" i="1" a="1"/>
  <c r="BL364" i="1" s="1"/>
  <c r="CT364" i="1"/>
  <c r="CY364" i="1" s="1"/>
  <c r="CK364" i="1"/>
  <c r="BL344" i="1" a="1"/>
  <c r="BL344" i="1" s="1"/>
  <c r="CT344" i="1"/>
  <c r="CX344" i="1" s="1"/>
  <c r="CK344" i="1"/>
  <c r="CI251" i="1"/>
  <c r="CT251" i="1" s="1"/>
  <c r="CX251" i="1" s="1"/>
  <c r="CI285" i="1"/>
  <c r="CT285" i="1" s="1"/>
  <c r="CI279" i="1"/>
  <c r="CT279" i="1" s="1"/>
  <c r="CX279" i="1" s="1"/>
  <c r="CI358" i="1"/>
  <c r="CT358" i="1" s="1"/>
  <c r="CY358" i="1" s="1"/>
  <c r="CI256" i="1"/>
  <c r="CT256" i="1" s="1"/>
  <c r="CY256" i="1" s="1"/>
  <c r="CI357" i="1"/>
  <c r="CT357" i="1" s="1"/>
  <c r="CI311" i="1"/>
  <c r="CK311" i="1" s="1"/>
  <c r="CI351" i="1"/>
  <c r="CT351" i="1" s="1"/>
  <c r="CY351" i="1" s="1"/>
  <c r="CI403" i="1"/>
  <c r="CT403" i="1" s="1"/>
  <c r="CI385" i="1"/>
  <c r="CT385" i="1" s="1"/>
  <c r="CX385" i="1" s="1"/>
  <c r="BL340" i="1" a="1"/>
  <c r="BL340" i="1" s="1"/>
  <c r="BM340" i="1" s="1"/>
  <c r="CK340" i="1"/>
  <c r="CT340" i="1"/>
  <c r="CY340" i="1" s="1"/>
  <c r="BL387" i="1" a="1"/>
  <c r="BL387" i="1" s="1"/>
  <c r="BL272" i="1" a="1"/>
  <c r="BL272" i="1" s="1"/>
  <c r="BM272" i="1" s="1"/>
  <c r="CT272" i="1"/>
  <c r="CK272" i="1"/>
  <c r="BL322" i="1" a="1"/>
  <c r="BL322" i="1" s="1"/>
  <c r="CT322" i="1"/>
  <c r="CY322" i="1" s="1"/>
  <c r="CK322" i="1"/>
  <c r="BL339" i="1" a="1"/>
  <c r="BL339" i="1" s="1"/>
  <c r="CT339" i="1"/>
  <c r="CX339" i="1" s="1"/>
  <c r="CK339" i="1"/>
  <c r="BL247" i="1" a="1"/>
  <c r="BL247" i="1" s="1"/>
  <c r="CT247" i="1"/>
  <c r="CX247" i="1" s="1"/>
  <c r="CK247" i="1"/>
  <c r="BL317" i="1" a="1"/>
  <c r="BL317" i="1" s="1"/>
  <c r="BL392" i="1" a="1"/>
  <c r="BL392" i="1" s="1"/>
  <c r="CT392" i="1"/>
  <c r="CX392" i="1" s="1"/>
  <c r="CK392" i="1"/>
  <c r="BL300" i="1" a="1"/>
  <c r="BL300" i="1" s="1"/>
  <c r="CT300" i="1"/>
  <c r="CY300" i="1" s="1"/>
  <c r="CK300" i="1"/>
  <c r="BL313" i="1" a="1"/>
  <c r="BL313" i="1" s="1"/>
  <c r="CK313" i="1"/>
  <c r="CI350" i="1"/>
  <c r="CT350" i="1" s="1"/>
  <c r="CX350" i="1" s="1"/>
  <c r="CI374" i="1"/>
  <c r="CT374" i="1" s="1"/>
  <c r="CY374" i="1" s="1"/>
  <c r="CI366" i="1"/>
  <c r="CT366" i="1" s="1"/>
  <c r="CI381" i="1"/>
  <c r="CK381" i="1" s="1"/>
  <c r="CI335" i="1"/>
  <c r="CK335" i="1" s="1"/>
  <c r="CI354" i="1"/>
  <c r="CT354" i="1" s="1"/>
  <c r="CX354" i="1" s="1"/>
  <c r="CI284" i="1"/>
  <c r="CT284" i="1" s="1"/>
  <c r="CY284" i="1" s="1"/>
  <c r="CI397" i="1"/>
  <c r="CT397" i="1" s="1"/>
  <c r="CX397" i="1" s="1"/>
  <c r="CI287" i="1"/>
  <c r="CT287" i="1" s="1"/>
  <c r="CI331" i="1"/>
  <c r="CT331" i="1" s="1"/>
  <c r="CY331" i="1" s="1"/>
  <c r="CI353" i="1"/>
  <c r="CT353" i="1" s="1"/>
  <c r="CY353" i="1" s="1"/>
  <c r="BL352" i="1" a="1"/>
  <c r="BL352" i="1" s="1"/>
  <c r="BM352" i="1" s="1"/>
  <c r="BL371" i="1" a="1"/>
  <c r="BL371" i="1" s="1"/>
  <c r="BM371" i="1" s="1"/>
  <c r="BL355" i="1" a="1"/>
  <c r="BL355" i="1" s="1"/>
  <c r="CT355" i="1"/>
  <c r="BL270" i="1" a="1"/>
  <c r="BL270" i="1" s="1"/>
  <c r="BM270" i="1" s="1"/>
  <c r="BL348" i="1" a="1"/>
  <c r="BL348" i="1" s="1"/>
  <c r="CT348" i="1"/>
  <c r="CY348" i="1" s="1"/>
  <c r="CK348" i="1"/>
  <c r="BL307" i="1" a="1"/>
  <c r="BL307" i="1" s="1"/>
  <c r="BM307" i="1" s="1"/>
  <c r="BL363" i="1" a="1"/>
  <c r="BL363" i="1" s="1"/>
  <c r="CT363" i="1"/>
  <c r="CX363" i="1" s="1"/>
  <c r="CK363" i="1"/>
  <c r="BL409" i="1" a="1"/>
  <c r="BL409" i="1" s="1"/>
  <c r="CT409" i="1"/>
  <c r="CX409" i="1" s="1"/>
  <c r="CK409" i="1"/>
  <c r="BL406" i="1" a="1"/>
  <c r="BL406" i="1" s="1"/>
  <c r="CT406" i="1"/>
  <c r="CK406" i="1"/>
  <c r="BL360" i="1" a="1"/>
  <c r="BL360" i="1" s="1"/>
  <c r="BM360" i="1" s="1"/>
  <c r="CI383" i="1"/>
  <c r="CK383" i="1" s="1"/>
  <c r="CI393" i="1"/>
  <c r="CT393" i="1" s="1"/>
  <c r="CI388" i="1"/>
  <c r="CT388" i="1" s="1"/>
  <c r="CY388" i="1" s="1"/>
  <c r="CI310" i="1"/>
  <c r="CI359" i="1"/>
  <c r="CT359" i="1" s="1"/>
  <c r="CI328" i="1"/>
  <c r="CT328" i="1" s="1"/>
  <c r="CX328" i="1" s="1"/>
  <c r="CI355" i="1"/>
  <c r="CK355" i="1" s="1"/>
  <c r="CI280" i="1"/>
  <c r="CT280" i="1" s="1"/>
  <c r="CY280" i="1" s="1"/>
  <c r="CI401" i="1"/>
  <c r="CT401" i="1" s="1"/>
  <c r="CB32" i="1"/>
  <c r="CD11" i="1"/>
  <c r="BL286" i="1" a="1"/>
  <c r="BL286" i="1" s="1"/>
  <c r="CT286" i="1"/>
  <c r="CK286" i="1"/>
  <c r="BL367" i="1" a="1"/>
  <c r="BL367" i="1" s="1"/>
  <c r="CK367" i="1"/>
  <c r="CT367" i="1"/>
  <c r="BL365" i="1" a="1"/>
  <c r="BL365" i="1" s="1"/>
  <c r="BM365" i="1" s="1"/>
  <c r="CK365" i="1"/>
  <c r="CT365" i="1"/>
  <c r="BL292" i="1" a="1"/>
  <c r="BL292" i="1" s="1"/>
  <c r="CT292" i="1"/>
  <c r="CK292" i="1"/>
  <c r="BL295" i="1" a="1"/>
  <c r="BL295" i="1" s="1"/>
  <c r="BL320" i="1" a="1"/>
  <c r="BL320" i="1" s="1"/>
  <c r="BM320" i="1" s="1"/>
  <c r="CT320" i="1"/>
  <c r="CK320" i="1"/>
  <c r="BL332" i="1" a="1"/>
  <c r="BL332" i="1" s="1"/>
  <c r="BL396" i="1" a="1"/>
  <c r="BL396" i="1" s="1"/>
  <c r="CT396" i="1"/>
  <c r="CK396" i="1"/>
  <c r="BL258" i="1" a="1"/>
  <c r="BL258" i="1" s="1"/>
  <c r="BM258" i="1" s="1"/>
  <c r="CT258" i="1"/>
  <c r="CY258" i="1" s="1"/>
  <c r="CK258" i="1"/>
  <c r="BL405" i="1" a="1"/>
  <c r="BL405" i="1" s="1"/>
  <c r="CT405" i="1"/>
  <c r="CK405" i="1"/>
  <c r="BL312" i="1" a="1"/>
  <c r="BL312" i="1" s="1"/>
  <c r="CT312" i="1"/>
  <c r="CX312" i="1" s="1"/>
  <c r="CK312" i="1"/>
  <c r="CI307" i="1"/>
  <c r="CT307" i="1" s="1"/>
  <c r="CI317" i="1"/>
  <c r="CK317" i="1" s="1"/>
  <c r="CI329" i="1"/>
  <c r="CK329" i="1" s="1"/>
  <c r="CI252" i="1"/>
  <c r="CT252" i="1" s="1"/>
  <c r="CY252" i="1" s="1"/>
  <c r="CI371" i="1"/>
  <c r="CT371" i="1" s="1"/>
  <c r="CY371" i="1" s="1"/>
  <c r="CI360" i="1"/>
  <c r="CT360" i="1" s="1"/>
  <c r="CY360" i="1" s="1"/>
  <c r="CI261" i="1"/>
  <c r="CI330" i="1"/>
  <c r="CT330" i="1" s="1"/>
  <c r="CX330" i="1" s="1"/>
  <c r="CI275" i="1"/>
  <c r="CK275" i="1" s="1"/>
  <c r="CI296" i="1"/>
  <c r="CI269" i="1"/>
  <c r="CT269" i="1" s="1"/>
  <c r="CB50" i="1"/>
  <c r="BL276" i="1" a="1"/>
  <c r="BL276" i="1" s="1"/>
  <c r="CK276" i="1"/>
  <c r="CT276" i="1"/>
  <c r="BL264" i="1" a="1"/>
  <c r="BL264" i="1" s="1"/>
  <c r="BM264" i="1" s="1"/>
  <c r="CT264" i="1"/>
  <c r="CK264" i="1"/>
  <c r="BL303" i="1" a="1"/>
  <c r="BL303" i="1" s="1"/>
  <c r="BN303" i="1" s="1"/>
  <c r="CT303" i="1"/>
  <c r="CX303" i="1" s="1"/>
  <c r="CK303" i="1"/>
  <c r="BL395" i="1" a="1"/>
  <c r="BL395" i="1" s="1"/>
  <c r="BM395" i="1" s="1"/>
  <c r="CT395" i="1"/>
  <c r="CY395" i="1" s="1"/>
  <c r="CK395" i="1"/>
  <c r="BL250" i="1" a="1"/>
  <c r="BL250" i="1" s="1"/>
  <c r="CT250" i="1"/>
  <c r="CY250" i="1" s="1"/>
  <c r="CK250" i="1"/>
  <c r="BL266" i="1" a="1"/>
  <c r="BL266" i="1" s="1"/>
  <c r="BN266" i="1" s="1"/>
  <c r="CT266" i="1"/>
  <c r="CX266" i="1" s="1"/>
  <c r="CK266" i="1"/>
  <c r="BL278" i="1" a="1"/>
  <c r="BL278" i="1" s="1"/>
  <c r="CT278" i="1"/>
  <c r="CY278" i="1" s="1"/>
  <c r="CK278" i="1"/>
  <c r="BL274" i="1" a="1"/>
  <c r="BL274" i="1" s="1"/>
  <c r="CT274" i="1"/>
  <c r="CY274" i="1" s="1"/>
  <c r="CK274" i="1"/>
  <c r="BL389" i="1" a="1"/>
  <c r="BL389" i="1" s="1"/>
  <c r="CT389" i="1"/>
  <c r="CX389" i="1" s="1"/>
  <c r="CK389" i="1"/>
  <c r="BL370" i="1" a="1"/>
  <c r="BL370" i="1" s="1"/>
  <c r="CK370" i="1"/>
  <c r="CI302" i="1"/>
  <c r="CT302" i="1" s="1"/>
  <c r="CY302" i="1" s="1"/>
  <c r="CI262" i="1"/>
  <c r="CT262" i="1" s="1"/>
  <c r="CI313" i="1"/>
  <c r="CT313" i="1" s="1"/>
  <c r="CI255" i="1"/>
  <c r="CK255" i="1" s="1"/>
  <c r="CI314" i="1"/>
  <c r="CT314" i="1" s="1"/>
  <c r="CY314" i="1" s="1"/>
  <c r="CI387" i="1"/>
  <c r="CT387" i="1" s="1"/>
  <c r="CY387" i="1" s="1"/>
  <c r="CI270" i="1"/>
  <c r="CK270" i="1" s="1"/>
  <c r="CI295" i="1"/>
  <c r="CT295" i="1" s="1"/>
  <c r="CX295" i="1" s="1"/>
  <c r="CI386" i="1"/>
  <c r="CT386" i="1" s="1"/>
  <c r="CI332" i="1"/>
  <c r="CT332" i="1" s="1"/>
  <c r="CY332" i="1" s="1"/>
  <c r="BL379" i="1" a="1"/>
  <c r="BL379" i="1" s="1"/>
  <c r="BM379" i="1" s="1"/>
  <c r="CT379" i="1"/>
  <c r="CY379" i="1" s="1"/>
  <c r="CK379" i="1"/>
  <c r="BL356" i="1" a="1"/>
  <c r="BL356" i="1" s="1"/>
  <c r="CT356" i="1"/>
  <c r="CY356" i="1" s="1"/>
  <c r="CK356" i="1"/>
  <c r="BL267" i="1" a="1"/>
  <c r="BL267" i="1" s="1"/>
  <c r="CT267" i="1"/>
  <c r="CY267" i="1" s="1"/>
  <c r="CK267" i="1"/>
  <c r="BL380" i="1" a="1"/>
  <c r="BL380" i="1" s="1"/>
  <c r="BL323" i="1" a="1"/>
  <c r="BL323" i="1" s="1"/>
  <c r="CT323" i="1"/>
  <c r="CK323" i="1"/>
  <c r="BL271" i="1" a="1"/>
  <c r="BL271" i="1" s="1"/>
  <c r="BM271" i="1" s="1"/>
  <c r="BL306" i="1" a="1"/>
  <c r="BL306" i="1" s="1"/>
  <c r="BM306" i="1" s="1"/>
  <c r="BL408" i="1" a="1"/>
  <c r="BL408" i="1" s="1"/>
  <c r="BM408" i="1" s="1"/>
  <c r="CT408" i="1"/>
  <c r="CY408" i="1" s="1"/>
  <c r="CK408" i="1"/>
  <c r="BL369" i="1" a="1"/>
  <c r="BL369" i="1" s="1"/>
  <c r="BM369" i="1" s="1"/>
  <c r="CT369" i="1"/>
  <c r="CY369" i="1" s="1"/>
  <c r="CK369" i="1"/>
  <c r="BL281" i="1" a="1"/>
  <c r="BL281" i="1" s="1"/>
  <c r="BM281" i="1" s="1"/>
  <c r="CK281" i="1"/>
  <c r="CT281" i="1"/>
  <c r="CY281" i="1" s="1"/>
  <c r="CI259" i="1"/>
  <c r="CT259" i="1" s="1"/>
  <c r="CY259" i="1" s="1"/>
  <c r="CI306" i="1"/>
  <c r="CT306" i="1" s="1"/>
  <c r="CI370" i="1"/>
  <c r="CT370" i="1" s="1"/>
  <c r="CI352" i="1"/>
  <c r="CT352" i="1" s="1"/>
  <c r="CY352" i="1" s="1"/>
  <c r="CI404" i="1"/>
  <c r="CT404" i="1" s="1"/>
  <c r="CI394" i="1"/>
  <c r="CK394" i="1" s="1"/>
  <c r="CI336" i="1"/>
  <c r="CT336" i="1" s="1"/>
  <c r="CI380" i="1"/>
  <c r="CT380" i="1" s="1"/>
  <c r="CI254" i="1"/>
  <c r="CT254" i="1" s="1"/>
  <c r="CI271" i="1"/>
  <c r="CK271" i="1" s="1"/>
  <c r="CI325" i="1"/>
  <c r="CT325" i="1" s="1"/>
  <c r="CY325" i="1" s="1"/>
  <c r="CX369" i="1"/>
  <c r="CX323" i="1"/>
  <c r="BK183" i="1" a="1"/>
  <c r="BK183" i="1" s="1"/>
  <c r="BN354" i="1"/>
  <c r="BM354" i="1"/>
  <c r="BN297" i="1"/>
  <c r="BM297" i="1"/>
  <c r="BN349" i="1"/>
  <c r="BX349" i="1" s="1"/>
  <c r="DX349" i="1" s="1"/>
  <c r="EJ349" i="1" s="1"/>
  <c r="BM349" i="1"/>
  <c r="BN324" i="1"/>
  <c r="BM324" i="1"/>
  <c r="BN401" i="1"/>
  <c r="CA401" i="1" s="1"/>
  <c r="BM401" i="1"/>
  <c r="BN262" i="1"/>
  <c r="CA262" i="1" s="1"/>
  <c r="BM262" i="1"/>
  <c r="BK205" i="1" a="1"/>
  <c r="BK205" i="1" s="1"/>
  <c r="BK221" i="1" a="1"/>
  <c r="BK221" i="1" s="1"/>
  <c r="BK166" i="1" a="1"/>
  <c r="BK166" i="1" s="1"/>
  <c r="BK204" i="1" a="1"/>
  <c r="BK204" i="1" s="1"/>
  <c r="BN327" i="1"/>
  <c r="BM327" i="1"/>
  <c r="BK239" i="1" a="1"/>
  <c r="BK239" i="1" s="1"/>
  <c r="BK146" i="1" a="1"/>
  <c r="BK146" i="1" s="1"/>
  <c r="BN384" i="1"/>
  <c r="CA384" i="1" s="1"/>
  <c r="BK67" i="1" a="1"/>
  <c r="BK67" i="1" s="1"/>
  <c r="BK174" i="1" a="1"/>
  <c r="BK174" i="1" s="1"/>
  <c r="BN375" i="1"/>
  <c r="BM375" i="1"/>
  <c r="BN315" i="1"/>
  <c r="BM315" i="1"/>
  <c r="BN311" i="1"/>
  <c r="CA311" i="1" s="1"/>
  <c r="BM311" i="1"/>
  <c r="BN362" i="1"/>
  <c r="CA362" i="1" s="1"/>
  <c r="BM362" i="1"/>
  <c r="BN273" i="1"/>
  <c r="BX273" i="1" s="1"/>
  <c r="BM273" i="1"/>
  <c r="BN248" i="1"/>
  <c r="CA248" i="1" s="1"/>
  <c r="BM248" i="1"/>
  <c r="BN385" i="1"/>
  <c r="BM385" i="1"/>
  <c r="BN325" i="1"/>
  <c r="BM325" i="1"/>
  <c r="BN294" i="1"/>
  <c r="CA294" i="1" s="1"/>
  <c r="BM294" i="1"/>
  <c r="BN334" i="1"/>
  <c r="BX334" i="1" s="1"/>
  <c r="DX334" i="1" s="1"/>
  <c r="EJ334" i="1" s="1"/>
  <c r="BM334" i="1"/>
  <c r="BK208" i="1" a="1"/>
  <c r="BK208" i="1" s="1"/>
  <c r="BK236" i="1" a="1"/>
  <c r="BK236" i="1" s="1"/>
  <c r="BK202" i="1" a="1"/>
  <c r="BK202" i="1" s="1"/>
  <c r="BK230" i="1" a="1"/>
  <c r="BK230" i="1" s="1"/>
  <c r="BK168" i="1" a="1"/>
  <c r="BK168" i="1" s="1"/>
  <c r="BK158" i="1" a="1"/>
  <c r="BK158" i="1" s="1"/>
  <c r="BN260" i="1"/>
  <c r="CA260" i="1" s="1"/>
  <c r="BM260" i="1"/>
  <c r="BN397" i="1"/>
  <c r="BM397" i="1"/>
  <c r="BN284" i="1"/>
  <c r="CA284" i="1" s="1"/>
  <c r="BM284" i="1"/>
  <c r="BN265" i="1"/>
  <c r="BX265" i="1" s="1"/>
  <c r="DX265" i="1" s="1"/>
  <c r="EJ265" i="1" s="1"/>
  <c r="BM265" i="1"/>
  <c r="BN283" i="1"/>
  <c r="CA283" i="1" s="1"/>
  <c r="BM283" i="1"/>
  <c r="BN374" i="1"/>
  <c r="BM374" i="1"/>
  <c r="BN342" i="1"/>
  <c r="BM342" i="1"/>
  <c r="BN328" i="1"/>
  <c r="BM328" i="1"/>
  <c r="BN256" i="1"/>
  <c r="CA256" i="1" s="1"/>
  <c r="BM256" i="1"/>
  <c r="BN377" i="1"/>
  <c r="BX377" i="1" s="1"/>
  <c r="DX377" i="1" s="1"/>
  <c r="EJ377" i="1" s="1"/>
  <c r="BM377" i="1"/>
  <c r="CY288" i="1"/>
  <c r="BK211" i="1" a="1"/>
  <c r="BK211" i="1" s="1"/>
  <c r="BK227" i="1" a="1"/>
  <c r="BK227" i="1" s="1"/>
  <c r="BK104" i="1" a="1"/>
  <c r="BK104" i="1" s="1"/>
  <c r="BN288" i="1"/>
  <c r="BX288" i="1" s="1"/>
  <c r="DX288" i="1" s="1"/>
  <c r="EJ288" i="1" s="1"/>
  <c r="BK194" i="1" a="1"/>
  <c r="BK194" i="1" s="1"/>
  <c r="BN252" i="1"/>
  <c r="CA252" i="1" s="1"/>
  <c r="BM252" i="1"/>
  <c r="BN335" i="1"/>
  <c r="BX335" i="1" s="1"/>
  <c r="DX335" i="1" s="1"/>
  <c r="EJ335" i="1" s="1"/>
  <c r="BM335" i="1"/>
  <c r="BN351" i="1"/>
  <c r="BX351" i="1" s="1"/>
  <c r="DX351" i="1" s="1"/>
  <c r="EJ351" i="1" s="1"/>
  <c r="BM351" i="1"/>
  <c r="BN350" i="1"/>
  <c r="BX350" i="1" s="1"/>
  <c r="DX350" i="1" s="1"/>
  <c r="EJ350" i="1" s="1"/>
  <c r="BM350" i="1"/>
  <c r="BN331" i="1"/>
  <c r="BX331" i="1" s="1"/>
  <c r="DX331" i="1" s="1"/>
  <c r="EJ331" i="1" s="1"/>
  <c r="BM331" i="1"/>
  <c r="BN259" i="1"/>
  <c r="CA259" i="1" s="1"/>
  <c r="BM259" i="1"/>
  <c r="BN330" i="1"/>
  <c r="CA330" i="1" s="1"/>
  <c r="BM330" i="1"/>
  <c r="BN316" i="1"/>
  <c r="CA316" i="1" s="1"/>
  <c r="BM316" i="1"/>
  <c r="BK164" i="1" a="1"/>
  <c r="BK164" i="1" s="1"/>
  <c r="BK197" i="1" a="1"/>
  <c r="BK197" i="1" s="1"/>
  <c r="BK185" i="1" a="1"/>
  <c r="BK185" i="1" s="1"/>
  <c r="BK224" i="1" a="1"/>
  <c r="BK224" i="1" s="1"/>
  <c r="BN301" i="1"/>
  <c r="BX301" i="1" s="1"/>
  <c r="DX301" i="1" s="1"/>
  <c r="EJ301" i="1" s="1"/>
  <c r="BM301" i="1"/>
  <c r="BN298" i="1"/>
  <c r="CA298" i="1" s="1"/>
  <c r="BM298" i="1"/>
  <c r="BN253" i="1"/>
  <c r="CA253" i="1" s="1"/>
  <c r="BM253" i="1"/>
  <c r="BN321" i="1"/>
  <c r="BX321" i="1" s="1"/>
  <c r="DX321" i="1" s="1"/>
  <c r="EJ321" i="1" s="1"/>
  <c r="BM321" i="1"/>
  <c r="BN346" i="1"/>
  <c r="BX346" i="1" s="1"/>
  <c r="DX346" i="1" s="1"/>
  <c r="EJ346" i="1" s="1"/>
  <c r="BM346" i="1"/>
  <c r="BN318" i="1"/>
  <c r="BX318" i="1" s="1"/>
  <c r="DX318" i="1" s="1"/>
  <c r="EJ318" i="1" s="1"/>
  <c r="BM318" i="1"/>
  <c r="BN309" i="1"/>
  <c r="CA309" i="1" s="1"/>
  <c r="BM309" i="1"/>
  <c r="BN400" i="1"/>
  <c r="CA400" i="1" s="1"/>
  <c r="BM400" i="1"/>
  <c r="BK237" i="1" a="1"/>
  <c r="BK237" i="1" s="1"/>
  <c r="BK207" i="1" a="1"/>
  <c r="BK207" i="1" s="1"/>
  <c r="BN347" i="1"/>
  <c r="CA347" i="1" s="1"/>
  <c r="BM347" i="1"/>
  <c r="CX402" i="1"/>
  <c r="BK147" i="1" a="1"/>
  <c r="BK147" i="1" s="1"/>
  <c r="BK162" i="1" a="1"/>
  <c r="BK162" i="1" s="1"/>
  <c r="BK192" i="1" a="1"/>
  <c r="BK192" i="1" s="1"/>
  <c r="BK188" i="1" a="1"/>
  <c r="BK188" i="1" s="1"/>
  <c r="BK195" i="1" a="1"/>
  <c r="BK195" i="1" s="1"/>
  <c r="BK122" i="1" a="1"/>
  <c r="BK122" i="1" s="1"/>
  <c r="BN398" i="1"/>
  <c r="CA398" i="1" s="1"/>
  <c r="BM398" i="1"/>
  <c r="BK235" i="1" a="1"/>
  <c r="BK235" i="1" s="1"/>
  <c r="CY249" i="1"/>
  <c r="BK210" i="1" a="1"/>
  <c r="BK210" i="1" s="1"/>
  <c r="BK229" i="1" a="1"/>
  <c r="BK229" i="1" s="1"/>
  <c r="BK228" i="1" a="1"/>
  <c r="BK228" i="1" s="1"/>
  <c r="BK193" i="1" a="1"/>
  <c r="BK193" i="1" s="1"/>
  <c r="BK241" i="1" a="1"/>
  <c r="BK241" i="1" s="1"/>
  <c r="BK71" i="1" a="1"/>
  <c r="BK71" i="1" s="1"/>
  <c r="BN287" i="1"/>
  <c r="CA287" i="1" s="1"/>
  <c r="BM287" i="1"/>
  <c r="BN383" i="1"/>
  <c r="BX383" i="1" s="1"/>
  <c r="DX383" i="1" s="1"/>
  <c r="EJ383" i="1" s="1"/>
  <c r="BM383" i="1"/>
  <c r="BN390" i="1"/>
  <c r="CA390" i="1" s="1"/>
  <c r="BM390" i="1"/>
  <c r="BN368" i="1"/>
  <c r="BX368" i="1" s="1"/>
  <c r="DX368" i="1" s="1"/>
  <c r="EJ368" i="1" s="1"/>
  <c r="BM368" i="1"/>
  <c r="BK212" i="1" a="1"/>
  <c r="BK212" i="1" s="1"/>
  <c r="BN407" i="1"/>
  <c r="BM407" i="1"/>
  <c r="BK177" i="1" a="1"/>
  <c r="BK177" i="1" s="1"/>
  <c r="BN251" i="1"/>
  <c r="BM251" i="1"/>
  <c r="BK44" i="1" a="1"/>
  <c r="BK44" i="1" s="1"/>
  <c r="BK216" i="1" a="1"/>
  <c r="BK216" i="1" s="1"/>
  <c r="BK175" i="1" a="1"/>
  <c r="BK175" i="1" s="1"/>
  <c r="BK220" i="1" a="1"/>
  <c r="BK220" i="1" s="1"/>
  <c r="BK215" i="1" a="1"/>
  <c r="BK215" i="1" s="1"/>
  <c r="BN337" i="1"/>
  <c r="BM337" i="1"/>
  <c r="BN282" i="1"/>
  <c r="BX282" i="1" s="1"/>
  <c r="DX282" i="1" s="1"/>
  <c r="EJ282" i="1" s="1"/>
  <c r="BM282" i="1"/>
  <c r="BN391" i="1"/>
  <c r="BM391" i="1"/>
  <c r="BN275" i="1"/>
  <c r="CA275" i="1" s="1"/>
  <c r="BM275" i="1"/>
  <c r="BN403" i="1"/>
  <c r="BM403" i="1"/>
  <c r="BN291" i="1"/>
  <c r="BX291" i="1" s="1"/>
  <c r="DX291" i="1" s="1"/>
  <c r="EJ291" i="1" s="1"/>
  <c r="BM291" i="1"/>
  <c r="BN344" i="1"/>
  <c r="CA344" i="1" s="1"/>
  <c r="BM344" i="1"/>
  <c r="BK232" i="1" a="1"/>
  <c r="BK232" i="1" s="1"/>
  <c r="BN326" i="1"/>
  <c r="BM326" i="1"/>
  <c r="BK178" i="1" a="1"/>
  <c r="BK178" i="1" s="1"/>
  <c r="BK206" i="1" a="1"/>
  <c r="BK206" i="1" s="1"/>
  <c r="BK99" i="1" a="1"/>
  <c r="BK99" i="1" s="1"/>
  <c r="BK214" i="1" a="1"/>
  <c r="BK214" i="1" s="1"/>
  <c r="BK217" i="1" a="1"/>
  <c r="BK217" i="1" s="1"/>
  <c r="BN387" i="1"/>
  <c r="BX387" i="1" s="1"/>
  <c r="DX387" i="1" s="1"/>
  <c r="EJ387" i="1" s="1"/>
  <c r="BM387" i="1"/>
  <c r="BN322" i="1"/>
  <c r="BM322" i="1"/>
  <c r="BN339" i="1"/>
  <c r="BX339" i="1" s="1"/>
  <c r="DX339" i="1" s="1"/>
  <c r="EJ339" i="1" s="1"/>
  <c r="BM339" i="1"/>
  <c r="BN247" i="1"/>
  <c r="CA247" i="1" s="1"/>
  <c r="BM247" i="1"/>
  <c r="BN317" i="1"/>
  <c r="BX317" i="1" s="1"/>
  <c r="BY317" i="1" s="1"/>
  <c r="CG317" i="1" s="1"/>
  <c r="CH317" i="1" s="1" a="1"/>
  <c r="CH317" i="1" s="1"/>
  <c r="BM317" i="1"/>
  <c r="BK170" i="1" a="1"/>
  <c r="BK170" i="1" s="1"/>
  <c r="BN345" i="1"/>
  <c r="BX345" i="1" s="1"/>
  <c r="BM345" i="1"/>
  <c r="BK87" i="1" a="1"/>
  <c r="BK87" i="1" s="1"/>
  <c r="BK187" i="1" a="1"/>
  <c r="BK187" i="1" s="1"/>
  <c r="BK83" i="1" a="1"/>
  <c r="BK83" i="1" s="1"/>
  <c r="BK191" i="1" a="1"/>
  <c r="BK191" i="1" s="1"/>
  <c r="BN289" i="1"/>
  <c r="BK226" i="1" a="1"/>
  <c r="BK226" i="1" s="1"/>
  <c r="BN355" i="1"/>
  <c r="BM355" i="1"/>
  <c r="BN348" i="1"/>
  <c r="CA348" i="1" s="1"/>
  <c r="BM348" i="1"/>
  <c r="BN363" i="1"/>
  <c r="BX363" i="1" s="1"/>
  <c r="DX363" i="1" s="1"/>
  <c r="EJ363" i="1" s="1"/>
  <c r="BM363" i="1"/>
  <c r="BN409" i="1"/>
  <c r="BX409" i="1" s="1"/>
  <c r="DX409" i="1" s="1"/>
  <c r="EJ409" i="1" s="1"/>
  <c r="BM409" i="1"/>
  <c r="BN406" i="1"/>
  <c r="BM406" i="1"/>
  <c r="BK151" i="1" a="1"/>
  <c r="BK151" i="1" s="1"/>
  <c r="BK222" i="1" a="1"/>
  <c r="BK222" i="1" s="1"/>
  <c r="BK184" i="1" a="1"/>
  <c r="BK184" i="1" s="1"/>
  <c r="BN280" i="1"/>
  <c r="BM280" i="1"/>
  <c r="BN314" i="1"/>
  <c r="CA314" i="1" s="1"/>
  <c r="BM314" i="1"/>
  <c r="BK145" i="1" a="1"/>
  <c r="BK145" i="1" s="1"/>
  <c r="BK127" i="1" a="1"/>
  <c r="BK127" i="1" s="1"/>
  <c r="BK240" i="1" a="1"/>
  <c r="BK240" i="1" s="1"/>
  <c r="BK186" i="1" a="1"/>
  <c r="BK186" i="1" s="1"/>
  <c r="BK180" i="1" a="1"/>
  <c r="BK180" i="1" s="1"/>
  <c r="BN286" i="1"/>
  <c r="BX286" i="1" s="1"/>
  <c r="DX286" i="1" s="1"/>
  <c r="EJ286" i="1" s="1"/>
  <c r="BM286" i="1"/>
  <c r="BN367" i="1"/>
  <c r="CA367" i="1" s="1"/>
  <c r="BM367" i="1"/>
  <c r="BN292" i="1"/>
  <c r="BM292" i="1"/>
  <c r="BN295" i="1"/>
  <c r="CA295" i="1" s="1"/>
  <c r="BM295" i="1"/>
  <c r="BN332" i="1"/>
  <c r="CA332" i="1" s="1"/>
  <c r="BM332" i="1"/>
  <c r="BN396" i="1"/>
  <c r="BM396" i="1"/>
  <c r="BN405" i="1"/>
  <c r="BM405" i="1"/>
  <c r="BN312" i="1"/>
  <c r="BX312" i="1" s="1"/>
  <c r="BM312" i="1"/>
  <c r="BK136" i="1" a="1"/>
  <c r="BK136" i="1" s="1"/>
  <c r="BK117" i="1" a="1"/>
  <c r="BK117" i="1" s="1"/>
  <c r="BK201" i="1" a="1"/>
  <c r="BK201" i="1" s="1"/>
  <c r="BK243" i="1" a="1"/>
  <c r="BK243" i="1" s="1"/>
  <c r="BK203" i="1" a="1"/>
  <c r="BK203" i="1" s="1"/>
  <c r="BK233" i="1" a="1"/>
  <c r="BK233" i="1" s="1"/>
  <c r="BN276" i="1"/>
  <c r="BX276" i="1" s="1"/>
  <c r="DX276" i="1" s="1"/>
  <c r="EJ276" i="1" s="1"/>
  <c r="BM276" i="1"/>
  <c r="BM303" i="1"/>
  <c r="BN250" i="1"/>
  <c r="BX250" i="1" s="1"/>
  <c r="DX250" i="1" s="1"/>
  <c r="EJ250" i="1" s="1"/>
  <c r="BM250" i="1"/>
  <c r="BM266" i="1"/>
  <c r="BN278" i="1"/>
  <c r="BM278" i="1"/>
  <c r="BN274" i="1"/>
  <c r="BX274" i="1" s="1"/>
  <c r="DX274" i="1" s="1"/>
  <c r="EJ274" i="1" s="1"/>
  <c r="BM274" i="1"/>
  <c r="BK231" i="1" a="1"/>
  <c r="BK231" i="1" s="1"/>
  <c r="BN388" i="1"/>
  <c r="BX388" i="1" s="1"/>
  <c r="BY388" i="1" s="1"/>
  <c r="CG388" i="1" s="1"/>
  <c r="CH388" i="1" s="1" a="1"/>
  <c r="CH388" i="1" s="1"/>
  <c r="BM388" i="1"/>
  <c r="BK48" i="1" a="1"/>
  <c r="BK48" i="1" s="1"/>
  <c r="BK242" i="1" a="1"/>
  <c r="BK242" i="1" s="1"/>
  <c r="BK209" i="1" a="1"/>
  <c r="BK209" i="1" s="1"/>
  <c r="BN402" i="1"/>
  <c r="BK189" i="1" a="1"/>
  <c r="BK189" i="1" s="1"/>
  <c r="BK196" i="1" a="1"/>
  <c r="BK196" i="1" s="1"/>
  <c r="BN356" i="1"/>
  <c r="CA356" i="1" s="1"/>
  <c r="BM356" i="1"/>
  <c r="BN267" i="1"/>
  <c r="BM267" i="1"/>
  <c r="BN380" i="1"/>
  <c r="BX380" i="1" s="1"/>
  <c r="DX380" i="1" s="1"/>
  <c r="EJ380" i="1" s="1"/>
  <c r="BM380" i="1"/>
  <c r="BN323" i="1"/>
  <c r="BM323" i="1"/>
  <c r="BN281" i="1"/>
  <c r="BX281" i="1" s="1"/>
  <c r="BN299" i="1"/>
  <c r="CA299" i="1" s="1"/>
  <c r="BM299" i="1"/>
  <c r="BK157" i="1" a="1"/>
  <c r="BK157" i="1" s="1"/>
  <c r="BK225" i="1" a="1"/>
  <c r="BK225" i="1" s="1"/>
  <c r="BK244" i="1" a="1"/>
  <c r="BK244" i="1" s="1"/>
  <c r="BK223" i="1" a="1"/>
  <c r="BK223" i="1" s="1"/>
  <c r="BK199" i="1" a="1"/>
  <c r="BK199" i="1" s="1"/>
  <c r="BN381" i="1"/>
  <c r="CA381" i="1" s="1"/>
  <c r="BM381" i="1"/>
  <c r="BN254" i="1"/>
  <c r="BX254" i="1" s="1"/>
  <c r="BM254" i="1"/>
  <c r="BN261" i="1"/>
  <c r="BN305" i="1"/>
  <c r="CY382" i="1"/>
  <c r="CX309" i="1"/>
  <c r="CY253" i="1"/>
  <c r="BN352" i="1"/>
  <c r="CA352" i="1" s="1"/>
  <c r="CY264" i="1"/>
  <c r="BN360" i="1"/>
  <c r="CA360" i="1" s="1"/>
  <c r="CY406" i="1"/>
  <c r="CY355" i="1"/>
  <c r="BN320" i="1"/>
  <c r="BN306" i="1"/>
  <c r="CA306" i="1" s="1"/>
  <c r="CX365" i="1"/>
  <c r="BN271" i="1"/>
  <c r="CA271" i="1" s="1"/>
  <c r="BN258" i="1"/>
  <c r="BX258" i="1" s="1"/>
  <c r="DX258" i="1" s="1"/>
  <c r="EJ258" i="1" s="1"/>
  <c r="CX396" i="1"/>
  <c r="BN365" i="1"/>
  <c r="BX365" i="1" s="1"/>
  <c r="DX365" i="1" s="1"/>
  <c r="EJ365" i="1" s="1"/>
  <c r="CX405" i="1"/>
  <c r="BN296" i="1"/>
  <c r="CA296" i="1" s="1"/>
  <c r="CY296" i="1"/>
  <c r="CX245" i="1"/>
  <c r="BN359" i="1"/>
  <c r="CA359" i="1" s="1"/>
  <c r="BN386" i="1"/>
  <c r="CA386" i="1" s="1"/>
  <c r="CX246" i="1"/>
  <c r="BN272" i="1"/>
  <c r="BX272" i="1" s="1"/>
  <c r="BN255" i="1"/>
  <c r="CA255" i="1" s="1"/>
  <c r="BN357" i="1"/>
  <c r="CA357" i="1" s="1"/>
  <c r="BN308" i="1"/>
  <c r="CA308" i="1" s="1"/>
  <c r="BN279" i="1"/>
  <c r="BX279" i="1" s="1"/>
  <c r="BN310" i="1"/>
  <c r="CA310" i="1" s="1"/>
  <c r="CY367" i="1"/>
  <c r="BN249" i="1"/>
  <c r="CA249" i="1" s="1"/>
  <c r="BN379" i="1"/>
  <c r="CA379" i="1" s="1"/>
  <c r="BN270" i="1"/>
  <c r="BX270" i="1" s="1"/>
  <c r="BN353" i="1"/>
  <c r="CA353" i="1" s="1"/>
  <c r="BN361" i="1"/>
  <c r="BX361" i="1" s="1"/>
  <c r="CY377" i="1"/>
  <c r="CY286" i="1"/>
  <c r="BN358" i="1"/>
  <c r="BX358" i="1" s="1"/>
  <c r="BN366" i="1"/>
  <c r="CA366" i="1" s="1"/>
  <c r="CY338" i="1"/>
  <c r="CY276" i="1"/>
  <c r="BN340" i="1"/>
  <c r="BX340" i="1" s="1"/>
  <c r="BN302" i="1"/>
  <c r="CA302" i="1" s="1"/>
  <c r="CX320" i="1"/>
  <c r="CY275" i="1"/>
  <c r="BY350" i="1"/>
  <c r="CG350" i="1" s="1"/>
  <c r="CH350" i="1" s="1" a="1"/>
  <c r="CH350" i="1" s="1"/>
  <c r="BN338" i="1"/>
  <c r="BX338" i="1" s="1"/>
  <c r="BN382" i="1"/>
  <c r="CA382" i="1" s="1"/>
  <c r="BN269" i="1"/>
  <c r="CA269" i="1" s="1"/>
  <c r="BN371" i="1"/>
  <c r="BX371" i="1" s="1"/>
  <c r="DX371" i="1" s="1"/>
  <c r="EJ371" i="1" s="1"/>
  <c r="BN341" i="1"/>
  <c r="BX341" i="1" s="1"/>
  <c r="DX341" i="1" s="1"/>
  <c r="EJ341" i="1" s="1"/>
  <c r="DX317" i="1"/>
  <c r="EJ317" i="1" s="1"/>
  <c r="BX396" i="1"/>
  <c r="DX396" i="1" s="1"/>
  <c r="EJ396" i="1" s="1"/>
  <c r="CA396" i="1"/>
  <c r="CX337" i="1"/>
  <c r="BY383" i="1"/>
  <c r="CG383" i="1" s="1"/>
  <c r="CH383" i="1" s="1" a="1"/>
  <c r="CH383" i="1" s="1"/>
  <c r="CY361" i="1"/>
  <c r="BN304" i="1"/>
  <c r="CA304" i="1" s="1"/>
  <c r="CA331" i="1"/>
  <c r="BN307" i="1"/>
  <c r="BX307" i="1" s="1"/>
  <c r="CA324" i="1"/>
  <c r="BX324" i="1"/>
  <c r="DX324" i="1" s="1"/>
  <c r="EJ324" i="1" s="1"/>
  <c r="BY291" i="1"/>
  <c r="CG291" i="1" s="1"/>
  <c r="CH291" i="1" s="1" a="1"/>
  <c r="CH291" i="1" s="1"/>
  <c r="BN245" i="1"/>
  <c r="BX245" i="1" s="1"/>
  <c r="CY391" i="1"/>
  <c r="CY292" i="1"/>
  <c r="BN246" i="1"/>
  <c r="BX246" i="1" s="1"/>
  <c r="BN395" i="1"/>
  <c r="BX395" i="1" s="1"/>
  <c r="BY276" i="1"/>
  <c r="CG276" i="1" s="1"/>
  <c r="CH276" i="1" s="1" a="1"/>
  <c r="CH276" i="1" s="1"/>
  <c r="CA383" i="1"/>
  <c r="BY301" i="1"/>
  <c r="CG301" i="1" s="1"/>
  <c r="CH301" i="1" s="1" a="1"/>
  <c r="CH301" i="1" s="1"/>
  <c r="CA317" i="1"/>
  <c r="BX342" i="1"/>
  <c r="CA342" i="1"/>
  <c r="DX273" i="1"/>
  <c r="EJ273" i="1" s="1"/>
  <c r="BY273" i="1"/>
  <c r="CG273" i="1" s="1"/>
  <c r="CH273" i="1" s="1" a="1"/>
  <c r="CH273" i="1" s="1"/>
  <c r="CA325" i="1"/>
  <c r="BX325" i="1"/>
  <c r="DX325" i="1" s="1"/>
  <c r="EJ325" i="1" s="1"/>
  <c r="DX388" i="1"/>
  <c r="EJ388" i="1" s="1"/>
  <c r="BN263" i="1"/>
  <c r="CA263" i="1" s="1"/>
  <c r="BY335" i="1"/>
  <c r="CG335" i="1" s="1"/>
  <c r="CH335" i="1" s="1" a="1"/>
  <c r="CH335" i="1" s="1"/>
  <c r="BY282" i="1"/>
  <c r="CG282" i="1" s="1"/>
  <c r="CH282" i="1" s="1" a="1"/>
  <c r="CH282" i="1" s="1"/>
  <c r="BY286" i="1"/>
  <c r="CG286" i="1" s="1"/>
  <c r="CH286" i="1" s="1" a="1"/>
  <c r="CH286" i="1" s="1"/>
  <c r="CA335" i="1"/>
  <c r="BY377" i="1"/>
  <c r="CG377" i="1" s="1"/>
  <c r="CH377" i="1" s="1" a="1"/>
  <c r="CH377" i="1" s="1"/>
  <c r="CY260" i="1"/>
  <c r="CA350" i="1"/>
  <c r="CX362" i="1"/>
  <c r="CX311" i="1"/>
  <c r="CX273" i="1"/>
  <c r="BY368" i="1"/>
  <c r="CG368" i="1" s="1"/>
  <c r="CH368" i="1" s="1" a="1"/>
  <c r="CH368" i="1" s="1"/>
  <c r="CA288" i="1"/>
  <c r="CY283" i="1"/>
  <c r="CX263" i="1"/>
  <c r="BX332" i="1"/>
  <c r="CA321" i="1"/>
  <c r="BN264" i="1"/>
  <c r="BX264" i="1" s="1"/>
  <c r="BX367" i="1"/>
  <c r="DX367" i="1" s="1"/>
  <c r="EJ367" i="1" s="1"/>
  <c r="CE184" i="1"/>
  <c r="CE32" i="1"/>
  <c r="BG32" i="1"/>
  <c r="BF32" i="1"/>
  <c r="CE50" i="1"/>
  <c r="CI50" i="1" s="1"/>
  <c r="BG50" i="1"/>
  <c r="BF50" i="1"/>
  <c r="CE57" i="1"/>
  <c r="CE36" i="1"/>
  <c r="CE71" i="1"/>
  <c r="CE45" i="1"/>
  <c r="CE46" i="1"/>
  <c r="BY334" i="1"/>
  <c r="CG334" i="1" s="1"/>
  <c r="CH334" i="1" s="1" a="1"/>
  <c r="CH334" i="1" s="1"/>
  <c r="CE29" i="1"/>
  <c r="CI29" i="1" s="1"/>
  <c r="CA334" i="1"/>
  <c r="BX400" i="1"/>
  <c r="BY400" i="1" s="1"/>
  <c r="CG400" i="1" s="1"/>
  <c r="CH400" i="1" s="1" a="1"/>
  <c r="CH400" i="1" s="1"/>
  <c r="BX252" i="1"/>
  <c r="DX252" i="1" s="1"/>
  <c r="EJ252" i="1" s="1"/>
  <c r="CA346" i="1"/>
  <c r="CA387" i="1"/>
  <c r="BX330" i="1"/>
  <c r="BY330" i="1" s="1"/>
  <c r="CG330" i="1" s="1"/>
  <c r="CH330" i="1" s="1" a="1"/>
  <c r="CH330" i="1" s="1"/>
  <c r="BY288" i="1"/>
  <c r="CG288" i="1" s="1"/>
  <c r="CH288" i="1" s="1" a="1"/>
  <c r="CH288" i="1" s="1"/>
  <c r="BX256" i="1"/>
  <c r="CA276" i="1"/>
  <c r="BX398" i="1"/>
  <c r="DX398" i="1" s="1"/>
  <c r="EJ398" i="1" s="1"/>
  <c r="BY274" i="1"/>
  <c r="CG274" i="1" s="1"/>
  <c r="CH274" i="1" s="1" a="1"/>
  <c r="CH274" i="1" s="1"/>
  <c r="BY339" i="1"/>
  <c r="CG339" i="1" s="1"/>
  <c r="CH339" i="1" s="1" a="1"/>
  <c r="CH339" i="1" s="1"/>
  <c r="BX260" i="1"/>
  <c r="BY318" i="1"/>
  <c r="CG318" i="1" s="1"/>
  <c r="CH318" i="1" s="1" a="1"/>
  <c r="CH318" i="1" s="1"/>
  <c r="BX284" i="1"/>
  <c r="BY284" i="1" s="1"/>
  <c r="CG284" i="1" s="1"/>
  <c r="CH284" i="1" s="1" a="1"/>
  <c r="CH284" i="1" s="1"/>
  <c r="BX401" i="1"/>
  <c r="DX401" i="1" s="1"/>
  <c r="EJ401" i="1" s="1"/>
  <c r="CA318" i="1"/>
  <c r="CA339" i="1"/>
  <c r="BX253" i="1"/>
  <c r="DX253" i="1" s="1"/>
  <c r="EJ253" i="1" s="1"/>
  <c r="BX314" i="1"/>
  <c r="CA351" i="1"/>
  <c r="BY351" i="1"/>
  <c r="CG351" i="1" s="1"/>
  <c r="CH351" i="1" s="1" a="1"/>
  <c r="CH351" i="1" s="1"/>
  <c r="BY349" i="1"/>
  <c r="CG349" i="1" s="1"/>
  <c r="CH349" i="1" s="1" a="1"/>
  <c r="CH349" i="1" s="1"/>
  <c r="CA273" i="1"/>
  <c r="CA265" i="1"/>
  <c r="BY387" i="1"/>
  <c r="CG387" i="1" s="1"/>
  <c r="CH387" i="1" s="1" a="1"/>
  <c r="CH387" i="1" s="1"/>
  <c r="BX295" i="1"/>
  <c r="BY295" i="1" s="1"/>
  <c r="CG295" i="1" s="1"/>
  <c r="CH295" i="1" s="1" a="1"/>
  <c r="CH295" i="1" s="1"/>
  <c r="BX309" i="1"/>
  <c r="BY309" i="1" s="1"/>
  <c r="CG309" i="1" s="1"/>
  <c r="CH309" i="1" s="1" a="1"/>
  <c r="CH309" i="1" s="1"/>
  <c r="BX344" i="1"/>
  <c r="BX316" i="1"/>
  <c r="CA349" i="1"/>
  <c r="BX247" i="1"/>
  <c r="DX247" i="1" s="1"/>
  <c r="EJ247" i="1" s="1"/>
  <c r="BY265" i="1"/>
  <c r="CG265" i="1" s="1"/>
  <c r="CH265" i="1" s="1" a="1"/>
  <c r="CH265" i="1" s="1"/>
  <c r="CA301" i="1"/>
  <c r="BX347" i="1"/>
  <c r="BX275" i="1"/>
  <c r="CA250" i="1"/>
  <c r="CA388" i="1"/>
  <c r="CA345" i="1"/>
  <c r="CA354" i="1"/>
  <c r="BX354" i="1"/>
  <c r="BX299" i="1"/>
  <c r="BX315" i="1"/>
  <c r="CA315" i="1"/>
  <c r="CA323" i="1"/>
  <c r="BX323" i="1"/>
  <c r="CA278" i="1"/>
  <c r="BX278" i="1"/>
  <c r="BX384" i="1"/>
  <c r="BX362" i="1"/>
  <c r="BX311" i="1"/>
  <c r="BX381" i="1"/>
  <c r="CA377" i="1"/>
  <c r="CA286" i="1"/>
  <c r="CA282" i="1"/>
  <c r="BX294" i="1"/>
  <c r="CA391" i="1"/>
  <c r="BX391" i="1"/>
  <c r="CA406" i="1"/>
  <c r="BX406" i="1"/>
  <c r="CA385" i="1"/>
  <c r="BX385" i="1"/>
  <c r="BX297" i="1"/>
  <c r="CA297" i="1"/>
  <c r="BX405" i="1"/>
  <c r="CA405" i="1"/>
  <c r="CA337" i="1"/>
  <c r="BX337" i="1"/>
  <c r="CA328" i="1"/>
  <c r="BX328" i="1"/>
  <c r="CA251" i="1"/>
  <c r="BX251" i="1"/>
  <c r="CA397" i="1"/>
  <c r="BX397" i="1"/>
  <c r="CA355" i="1"/>
  <c r="BX355" i="1"/>
  <c r="BX292" i="1"/>
  <c r="CA292" i="1"/>
  <c r="BX320" i="1"/>
  <c r="CA320" i="1"/>
  <c r="AY178" i="1"/>
  <c r="CA312" i="1"/>
  <c r="CA267" i="1"/>
  <c r="BX267" i="1"/>
  <c r="BX261" i="1"/>
  <c r="CA261" i="1"/>
  <c r="CA326" i="1"/>
  <c r="BX326" i="1"/>
  <c r="CA281" i="1"/>
  <c r="CA305" i="1"/>
  <c r="BX305" i="1"/>
  <c r="CA327" i="1"/>
  <c r="BX327" i="1"/>
  <c r="BX403" i="1"/>
  <c r="CA403" i="1"/>
  <c r="BX255" i="1"/>
  <c r="CA254" i="1"/>
  <c r="BX407" i="1"/>
  <c r="CA407" i="1"/>
  <c r="BX322" i="1"/>
  <c r="CA322" i="1"/>
  <c r="CA289" i="1"/>
  <c r="BX289" i="1"/>
  <c r="CA375" i="1"/>
  <c r="BX375" i="1"/>
  <c r="BX280" i="1"/>
  <c r="CA280" i="1"/>
  <c r="CA374" i="1"/>
  <c r="BX374" i="1"/>
  <c r="CA402" i="1"/>
  <c r="BX402" i="1"/>
  <c r="BY32" i="1"/>
  <c r="CG32" i="1" s="1"/>
  <c r="CH32" i="1" s="1" a="1"/>
  <c r="CH32" i="1" s="1"/>
  <c r="EJ32" i="1"/>
  <c r="BY50" i="1"/>
  <c r="CG50" i="1" s="1"/>
  <c r="CH50" i="1" s="1" a="1"/>
  <c r="CH50" i="1" s="1"/>
  <c r="EJ50" i="1"/>
  <c r="CY392" i="1"/>
  <c r="DA392" i="1" s="1"/>
  <c r="CY344" i="1"/>
  <c r="DA344" i="1" s="1"/>
  <c r="CY261" i="1"/>
  <c r="DA261" i="1" s="1"/>
  <c r="CX282" i="1"/>
  <c r="DA282" i="1" s="1"/>
  <c r="BA186" i="1"/>
  <c r="CD186" i="1" s="1"/>
  <c r="BA65" i="1"/>
  <c r="CD65" i="1" s="1"/>
  <c r="BA208" i="1"/>
  <c r="BX208" i="1" s="1"/>
  <c r="DX208" i="1" s="1"/>
  <c r="L18" i="7"/>
  <c r="CX322" i="1"/>
  <c r="DA322" i="1" s="1"/>
  <c r="CY390" i="1"/>
  <c r="DA390" i="1" s="1"/>
  <c r="CX249" i="1"/>
  <c r="CX310" i="1"/>
  <c r="DA310" i="1" s="1"/>
  <c r="CX340" i="1"/>
  <c r="DA340" i="1" s="1"/>
  <c r="CY398" i="1"/>
  <c r="DA398" i="1" s="1"/>
  <c r="CY312" i="1"/>
  <c r="DA312" i="1" s="1"/>
  <c r="CX278" i="1"/>
  <c r="DA278" i="1" s="1"/>
  <c r="CX291" i="1"/>
  <c r="DA291" i="1" s="1"/>
  <c r="CX289" i="1"/>
  <c r="DA289" i="1" s="1"/>
  <c r="E11" i="5"/>
  <c r="CY323" i="1"/>
  <c r="DA323" i="1" s="1"/>
  <c r="BA233" i="1"/>
  <c r="CD233" i="1" s="1"/>
  <c r="CX356" i="1"/>
  <c r="CX364" i="1"/>
  <c r="DA364" i="1" s="1"/>
  <c r="CY266" i="1"/>
  <c r="DA266" i="1" s="1"/>
  <c r="CX408" i="1"/>
  <c r="BA225" i="1"/>
  <c r="CD225" i="1" s="1"/>
  <c r="CY303" i="1"/>
  <c r="DA303" i="1" s="1"/>
  <c r="CX376" i="1"/>
  <c r="DA376" i="1" s="1"/>
  <c r="CX268" i="1"/>
  <c r="DA268" i="1" s="1"/>
  <c r="CY389" i="1"/>
  <c r="DA389" i="1" s="1"/>
  <c r="CY339" i="1"/>
  <c r="DA339" i="1" s="1"/>
  <c r="CX347" i="1"/>
  <c r="DA347" i="1" s="1"/>
  <c r="CY309" i="1"/>
  <c r="BA236" i="1"/>
  <c r="CA236" i="1" s="1"/>
  <c r="CY272" i="1"/>
  <c r="CX272" i="1"/>
  <c r="CX372" i="1"/>
  <c r="DA372" i="1" s="1"/>
  <c r="CY257" i="1"/>
  <c r="DA257" i="1" s="1"/>
  <c r="CX281" i="1"/>
  <c r="BA115" i="1"/>
  <c r="CD115" i="1" s="1"/>
  <c r="CX300" i="1"/>
  <c r="DA300" i="1" s="1"/>
  <c r="CX288" i="1"/>
  <c r="CY373" i="1"/>
  <c r="DA373" i="1" s="1"/>
  <c r="BA230" i="1"/>
  <c r="CD230" i="1" s="1"/>
  <c r="BA167" i="1"/>
  <c r="CA167" i="1" s="1"/>
  <c r="BA199" i="1"/>
  <c r="CD199" i="1" s="1"/>
  <c r="BA190" i="1"/>
  <c r="CD190" i="1" s="1"/>
  <c r="BA79" i="1"/>
  <c r="CD79" i="1" s="1"/>
  <c r="BA216" i="1"/>
  <c r="CD216" i="1" s="1"/>
  <c r="CA100" i="1"/>
  <c r="BX100" i="1"/>
  <c r="DX100" i="1" s="1"/>
  <c r="CA228" i="1"/>
  <c r="BX228" i="1"/>
  <c r="DX228" i="1" s="1"/>
  <c r="BA232" i="1"/>
  <c r="CD232" i="1" s="1"/>
  <c r="CA70" i="1"/>
  <c r="BX70" i="1"/>
  <c r="DX70" i="1" s="1"/>
  <c r="CA23" i="1"/>
  <c r="BX23" i="1"/>
  <c r="BA171" i="1"/>
  <c r="CD171" i="1" s="1"/>
  <c r="BA152" i="1"/>
  <c r="CD152" i="1" s="1"/>
  <c r="BA177" i="1"/>
  <c r="CD177" i="1" s="1"/>
  <c r="BA154" i="1"/>
  <c r="CD154" i="1" s="1"/>
  <c r="BA106" i="1"/>
  <c r="CD106" i="1" s="1"/>
  <c r="BA59" i="1"/>
  <c r="BA62" i="1"/>
  <c r="CD62" i="1" s="1"/>
  <c r="BA191" i="1"/>
  <c r="CD191" i="1" s="1"/>
  <c r="BA117" i="1"/>
  <c r="CD117" i="1" s="1"/>
  <c r="BA95" i="1"/>
  <c r="CD95" i="1" s="1"/>
  <c r="BA48" i="1"/>
  <c r="CD48" i="1" s="1"/>
  <c r="BA28" i="1"/>
  <c r="CD28" i="1" s="1"/>
  <c r="BA110" i="1"/>
  <c r="CD75" i="1"/>
  <c r="BA122" i="1"/>
  <c r="CD122" i="1" s="1"/>
  <c r="BA138" i="1"/>
  <c r="BA160" i="1"/>
  <c r="CD160" i="1" s="1"/>
  <c r="CD147" i="1"/>
  <c r="BA128" i="1"/>
  <c r="BA223" i="1"/>
  <c r="BA206" i="1"/>
  <c r="BA243" i="1"/>
  <c r="BA146" i="1"/>
  <c r="CD146" i="1" s="1"/>
  <c r="BA192" i="1"/>
  <c r="CD192" i="1" s="1"/>
  <c r="BA78" i="1"/>
  <c r="BA197" i="1"/>
  <c r="BA169" i="1"/>
  <c r="CD169" i="1" s="1"/>
  <c r="BA157" i="1"/>
  <c r="CD157" i="1" s="1"/>
  <c r="BA213" i="1"/>
  <c r="BA77" i="1"/>
  <c r="CD77" i="1" s="1"/>
  <c r="BE36" i="1"/>
  <c r="BF36" i="1" s="1"/>
  <c r="BA93" i="1"/>
  <c r="CD93" i="1" s="1"/>
  <c r="BA189" i="1"/>
  <c r="BA244" i="1"/>
  <c r="CD244" i="1" s="1"/>
  <c r="BA33" i="1"/>
  <c r="BA168" i="1"/>
  <c r="BA210" i="1"/>
  <c r="BA195" i="1"/>
  <c r="CD52" i="1"/>
  <c r="CD218" i="1"/>
  <c r="BA119" i="1"/>
  <c r="BA97" i="1"/>
  <c r="BA237" i="1"/>
  <c r="BA104" i="1"/>
  <c r="BA203" i="1"/>
  <c r="BA172" i="1"/>
  <c r="BE50" i="1"/>
  <c r="BA161" i="1"/>
  <c r="BA214" i="1"/>
  <c r="CD68" i="1"/>
  <c r="BA96" i="1"/>
  <c r="BA42" i="1"/>
  <c r="BC140" i="1"/>
  <c r="BD140" i="1" s="1"/>
  <c r="BE57" i="1"/>
  <c r="BG57" i="1" s="1"/>
  <c r="BA73" i="1"/>
  <c r="BA194" i="1"/>
  <c r="CD176" i="1"/>
  <c r="CD18" i="1"/>
  <c r="BA44" i="1"/>
  <c r="BA204" i="1"/>
  <c r="BA148" i="1"/>
  <c r="BA83" i="1"/>
  <c r="BA241" i="1"/>
  <c r="BA188" i="1"/>
  <c r="BC68" i="1"/>
  <c r="BD68" i="1" s="1"/>
  <c r="BC209" i="1"/>
  <c r="BD209" i="1" s="1"/>
  <c r="BA67" i="1"/>
  <c r="BA40" i="1"/>
  <c r="BA86" i="1"/>
  <c r="EC18" i="1"/>
  <c r="BA31" i="1"/>
  <c r="BA224" i="1"/>
  <c r="BE46" i="1"/>
  <c r="BG46" i="1" s="1"/>
  <c r="BA85" i="1"/>
  <c r="BA193" i="1"/>
  <c r="CD175" i="1"/>
  <c r="BA133" i="1"/>
  <c r="BA139" i="1"/>
  <c r="BA183" i="1"/>
  <c r="BA81" i="1"/>
  <c r="CD51" i="1"/>
  <c r="BA69" i="1"/>
  <c r="BA88" i="1"/>
  <c r="BA125" i="1"/>
  <c r="BA141" i="1"/>
  <c r="CD140" i="1"/>
  <c r="BA181" i="1"/>
  <c r="BA92" i="1"/>
  <c r="CD56" i="1"/>
  <c r="BA156" i="1"/>
  <c r="BC110" i="1"/>
  <c r="BD110" i="1" s="1"/>
  <c r="BA63" i="1"/>
  <c r="BC75" i="1"/>
  <c r="BD75" i="1" s="1"/>
  <c r="BE45" i="1"/>
  <c r="BF45" i="1" s="1"/>
  <c r="CD100" i="1"/>
  <c r="BA47" i="1"/>
  <c r="BC191" i="1"/>
  <c r="BD191" i="1" s="1"/>
  <c r="BA135" i="1"/>
  <c r="CD53" i="1"/>
  <c r="CD132" i="1"/>
  <c r="BA37" i="1"/>
  <c r="BA144" i="1"/>
  <c r="BA121" i="1"/>
  <c r="BA173" i="1"/>
  <c r="BC172" i="1"/>
  <c r="BD172" i="1" s="1"/>
  <c r="CD61" i="1"/>
  <c r="BC168" i="1"/>
  <c r="BD168" i="1" s="1"/>
  <c r="BC176" i="1"/>
  <c r="BD176" i="1" s="1"/>
  <c r="BA185" i="1"/>
  <c r="BA215" i="1"/>
  <c r="BA99" i="1"/>
  <c r="BC59" i="1"/>
  <c r="BD59" i="1" s="1"/>
  <c r="BA136" i="1"/>
  <c r="BA145" i="1"/>
  <c r="BA212" i="1"/>
  <c r="BA134" i="1"/>
  <c r="BA217" i="1"/>
  <c r="BC189" i="1"/>
  <c r="BD189" i="1" s="1"/>
  <c r="BA130" i="1"/>
  <c r="BA219" i="1"/>
  <c r="BA137" i="1"/>
  <c r="BC212" i="1"/>
  <c r="BD212" i="1" s="1"/>
  <c r="BC134" i="1"/>
  <c r="BD134" i="1" s="1"/>
  <c r="BA202" i="1"/>
  <c r="BA102" i="1"/>
  <c r="CD108" i="1"/>
  <c r="BA196" i="1"/>
  <c r="BA129" i="1"/>
  <c r="BA74" i="1"/>
  <c r="BC108" i="1"/>
  <c r="BD108" i="1" s="1"/>
  <c r="CD70" i="1"/>
  <c r="BC158" i="1"/>
  <c r="BD158" i="1" s="1"/>
  <c r="CD30" i="1"/>
  <c r="BC125" i="1"/>
  <c r="BD125" i="1" s="1"/>
  <c r="BC30" i="1"/>
  <c r="BD30" i="1" s="1"/>
  <c r="EC30" i="1" s="1"/>
  <c r="BA229" i="1"/>
  <c r="BE127" i="1"/>
  <c r="BA187" i="1"/>
  <c r="BA180" i="1"/>
  <c r="BA201" i="1"/>
  <c r="BA142" i="1"/>
  <c r="BA35" i="1"/>
  <c r="BA113" i="1"/>
  <c r="CD94" i="1"/>
  <c r="BC152" i="1"/>
  <c r="BD152" i="1" s="1"/>
  <c r="CD170" i="1"/>
  <c r="BC79" i="1"/>
  <c r="BD79" i="1" s="1"/>
  <c r="BC70" i="1"/>
  <c r="BD70" i="1" s="1"/>
  <c r="BA164" i="1"/>
  <c r="BA220" i="1"/>
  <c r="BC115" i="1"/>
  <c r="BD115" i="1" s="1"/>
  <c r="CD23" i="1"/>
  <c r="BA163" i="1"/>
  <c r="CD174" i="1"/>
  <c r="BA159" i="1"/>
  <c r="BA60" i="1"/>
  <c r="BE29" i="1"/>
  <c r="BG29" i="1" s="1"/>
  <c r="ED29" i="1" s="1"/>
  <c r="BA87" i="1"/>
  <c r="BA205" i="1"/>
  <c r="BC154" i="1"/>
  <c r="BD154" i="1" s="1"/>
  <c r="BA54" i="1"/>
  <c r="BA84" i="1"/>
  <c r="BA41" i="1"/>
  <c r="BA235" i="1"/>
  <c r="BC47" i="1"/>
  <c r="BD47" i="1" s="1"/>
  <c r="CD19" i="1"/>
  <c r="BA66" i="1"/>
  <c r="BC118" i="1"/>
  <c r="BD118" i="1" s="1"/>
  <c r="BA221" i="1"/>
  <c r="BC56" i="1"/>
  <c r="BD56" i="1" s="1"/>
  <c r="BA155" i="1"/>
  <c r="BA153" i="1"/>
  <c r="BA166" i="1"/>
  <c r="EC19" i="1"/>
  <c r="BA43" i="1"/>
  <c r="BC205" i="1"/>
  <c r="BD205" i="1" s="1"/>
  <c r="BA116" i="1"/>
  <c r="CD162" i="1"/>
  <c r="BA89" i="1"/>
  <c r="BA198" i="1"/>
  <c r="CD226" i="1"/>
  <c r="BA107" i="1"/>
  <c r="BA151" i="1"/>
  <c r="BA123" i="1"/>
  <c r="BA26" i="1"/>
  <c r="BA231" i="1"/>
  <c r="BE32" i="1"/>
  <c r="BA58" i="1"/>
  <c r="BA64" i="1"/>
  <c r="BA238" i="1"/>
  <c r="EC15" i="1"/>
  <c r="CD209" i="1"/>
  <c r="BA200" i="1"/>
  <c r="BA82" i="1"/>
  <c r="BA114" i="1"/>
  <c r="CD158" i="1"/>
  <c r="BA98" i="1"/>
  <c r="BA131" i="1"/>
  <c r="EC23" i="1"/>
  <c r="BA55" i="1"/>
  <c r="BA111" i="1"/>
  <c r="BA101" i="1"/>
  <c r="CD149" i="1"/>
  <c r="BA39" i="1"/>
  <c r="CD15" i="1"/>
  <c r="BA227" i="1"/>
  <c r="BA27" i="1"/>
  <c r="BC122" i="1"/>
  <c r="BD122" i="1" s="1"/>
  <c r="CD127" i="1"/>
  <c r="BA109" i="1"/>
  <c r="BC106" i="1"/>
  <c r="BD106" i="1" s="1"/>
  <c r="BA234" i="1"/>
  <c r="BC61" i="1"/>
  <c r="BD61" i="1" s="1"/>
  <c r="BA112" i="1"/>
  <c r="CD228" i="1"/>
  <c r="BC62" i="1"/>
  <c r="BD62" i="1" s="1"/>
  <c r="BA165" i="1"/>
  <c r="BA242" i="1"/>
  <c r="BA120" i="1"/>
  <c r="BA38" i="1"/>
  <c r="BA76" i="1"/>
  <c r="BC149" i="1"/>
  <c r="BD149" i="1" s="1"/>
  <c r="BA211" i="1"/>
  <c r="BA239" i="1"/>
  <c r="BC132" i="1"/>
  <c r="BD132" i="1" s="1"/>
  <c r="BA105" i="1"/>
  <c r="BA91" i="1"/>
  <c r="BA49" i="1"/>
  <c r="CD178" i="1"/>
  <c r="BA103" i="1"/>
  <c r="BA90" i="1"/>
  <c r="BC199" i="1"/>
  <c r="BD199" i="1" s="1"/>
  <c r="CD34" i="1"/>
  <c r="CD118" i="1"/>
  <c r="BA124" i="1"/>
  <c r="BC174" i="1"/>
  <c r="BD174" i="1" s="1"/>
  <c r="BA207" i="1"/>
  <c r="BA143" i="1"/>
  <c r="BA126" i="1"/>
  <c r="BC65" i="1"/>
  <c r="BD65" i="1" s="1"/>
  <c r="BE71" i="1"/>
  <c r="BG71" i="1" s="1"/>
  <c r="BA80" i="1"/>
  <c r="BA222" i="1"/>
  <c r="BA150" i="1"/>
  <c r="BC34" i="1"/>
  <c r="BD34" i="1" s="1"/>
  <c r="BA240" i="1"/>
  <c r="BA182" i="1"/>
  <c r="BA179" i="1"/>
  <c r="BA72" i="1"/>
  <c r="BC128" i="1"/>
  <c r="BD128" i="1" s="1"/>
  <c r="BC76" i="1"/>
  <c r="BD76" i="1" s="1"/>
  <c r="BC49" i="1"/>
  <c r="BD49" i="1" s="1"/>
  <c r="BC185" i="1"/>
  <c r="BD185" i="1" s="1"/>
  <c r="EC13" i="1"/>
  <c r="BC220" i="1"/>
  <c r="BD220" i="1" s="1"/>
  <c r="BC153" i="1"/>
  <c r="BD153" i="1" s="1"/>
  <c r="BC64" i="1"/>
  <c r="BD64" i="1" s="1"/>
  <c r="BC38" i="1"/>
  <c r="BD38" i="1" s="1"/>
  <c r="BC157" i="1"/>
  <c r="BD157" i="1" s="1"/>
  <c r="EC24" i="1"/>
  <c r="BC88" i="1"/>
  <c r="BD88" i="1" s="1"/>
  <c r="EC12" i="1"/>
  <c r="BC39" i="1"/>
  <c r="BD39" i="1" s="1"/>
  <c r="BC80" i="1"/>
  <c r="BD80" i="1" s="1"/>
  <c r="BC200" i="1"/>
  <c r="BD200" i="1" s="1"/>
  <c r="BC109" i="1"/>
  <c r="BD109" i="1" s="1"/>
  <c r="BC166" i="1"/>
  <c r="BD166" i="1" s="1"/>
  <c r="BC126" i="1"/>
  <c r="BD126" i="1" s="1"/>
  <c r="BC44" i="1"/>
  <c r="BD44" i="1" s="1"/>
  <c r="BC107" i="1"/>
  <c r="BD107" i="1" s="1"/>
  <c r="BC217" i="1"/>
  <c r="BD217" i="1" s="1"/>
  <c r="BC120" i="1"/>
  <c r="BD120" i="1" s="1"/>
  <c r="BC101" i="1"/>
  <c r="BD101" i="1" s="1"/>
  <c r="BC183" i="1"/>
  <c r="BD183" i="1" s="1"/>
  <c r="BC141" i="1"/>
  <c r="BD141" i="1" s="1"/>
  <c r="BC33" i="1"/>
  <c r="BD33" i="1" s="1"/>
  <c r="BC113" i="1"/>
  <c r="BD113" i="1" s="1"/>
  <c r="EC14" i="1"/>
  <c r="BC41" i="1"/>
  <c r="BD41" i="1" s="1"/>
  <c r="BC155" i="1"/>
  <c r="BD155" i="1" s="1"/>
  <c r="BC67" i="1"/>
  <c r="BD67" i="1" s="1"/>
  <c r="BC90" i="1"/>
  <c r="BD90" i="1" s="1"/>
  <c r="BC193" i="1"/>
  <c r="BD193" i="1" s="1"/>
  <c r="BC83" i="1"/>
  <c r="BD83" i="1" s="1"/>
  <c r="BC165" i="1"/>
  <c r="BD165" i="1" s="1"/>
  <c r="BC98" i="1"/>
  <c r="BD98" i="1" s="1"/>
  <c r="BC82" i="1"/>
  <c r="BD82" i="1" s="1"/>
  <c r="BC112" i="1"/>
  <c r="BD112" i="1" s="1"/>
  <c r="BC235" i="1"/>
  <c r="BD235" i="1" s="1"/>
  <c r="BC111" i="1"/>
  <c r="BD111" i="1" s="1"/>
  <c r="BC215" i="1"/>
  <c r="BD215" i="1" s="1"/>
  <c r="BC85" i="1"/>
  <c r="BD85" i="1" s="1"/>
  <c r="BC147" i="1"/>
  <c r="BD147" i="1" s="1"/>
  <c r="BE11" i="1"/>
  <c r="BC74" i="1"/>
  <c r="BD74" i="1" s="1"/>
  <c r="BC206" i="1"/>
  <c r="BD206" i="1" s="1"/>
  <c r="BC84" i="1"/>
  <c r="BD84" i="1" s="1"/>
  <c r="BC148" i="1"/>
  <c r="BD148" i="1" s="1"/>
  <c r="BC150" i="1"/>
  <c r="BD150" i="1" s="1"/>
  <c r="BC86" i="1"/>
  <c r="BD86" i="1" s="1"/>
  <c r="BC103" i="1"/>
  <c r="BD103" i="1" s="1"/>
  <c r="BC114" i="1"/>
  <c r="BD114" i="1" s="1"/>
  <c r="BC92" i="1"/>
  <c r="BD92" i="1" s="1"/>
  <c r="BC214" i="1"/>
  <c r="BD214" i="1" s="1"/>
  <c r="BC99" i="1"/>
  <c r="BD99" i="1" s="1"/>
  <c r="BC105" i="1"/>
  <c r="BD105" i="1" s="1"/>
  <c r="BC42" i="1"/>
  <c r="BD42" i="1" s="1"/>
  <c r="BC77" i="1"/>
  <c r="BD77" i="1" s="1"/>
  <c r="BC102" i="1"/>
  <c r="BD102" i="1" s="1"/>
  <c r="BC237" i="1"/>
  <c r="BD237" i="1" s="1"/>
  <c r="BC242" i="1"/>
  <c r="BD242" i="1" s="1"/>
  <c r="BC144" i="1"/>
  <c r="BD144" i="1" s="1"/>
  <c r="BC198" i="1"/>
  <c r="BD198" i="1" s="1"/>
  <c r="BC123" i="1"/>
  <c r="BD123" i="1" s="1"/>
  <c r="BC97" i="1"/>
  <c r="BD97" i="1" s="1"/>
  <c r="BC119" i="1"/>
  <c r="BD119" i="1" s="1"/>
  <c r="AS7" i="1"/>
  <c r="BT7" i="1" s="1"/>
  <c r="CX394" i="1" l="1"/>
  <c r="DA394" i="1" s="1"/>
  <c r="CX274" i="1"/>
  <c r="DA274" i="1" s="1"/>
  <c r="BG15" i="1"/>
  <c r="BF15" i="1"/>
  <c r="CY247" i="1"/>
  <c r="DA247" i="1" s="1"/>
  <c r="CX378" i="1"/>
  <c r="DA378" i="1" s="1"/>
  <c r="CX368" i="1"/>
  <c r="DA368" i="1" s="1"/>
  <c r="CX250" i="1"/>
  <c r="DA250" i="1" s="1"/>
  <c r="BG18" i="1"/>
  <c r="BF18" i="1"/>
  <c r="BG23" i="1"/>
  <c r="BF23" i="1"/>
  <c r="BG19" i="1"/>
  <c r="BF19" i="1"/>
  <c r="CY333" i="1"/>
  <c r="DA333" i="1" s="1"/>
  <c r="CX305" i="1"/>
  <c r="DA305" i="1" s="1"/>
  <c r="CY319" i="1"/>
  <c r="CX319" i="1"/>
  <c r="CX336" i="1"/>
  <c r="CY336" i="1"/>
  <c r="CY386" i="1"/>
  <c r="CX386" i="1"/>
  <c r="CX287" i="1"/>
  <c r="CY287" i="1"/>
  <c r="DA287" i="1" s="1"/>
  <c r="CX346" i="1"/>
  <c r="CY346" i="1"/>
  <c r="CX404" i="1"/>
  <c r="CY404" i="1"/>
  <c r="DA404" i="1" s="1"/>
  <c r="CX307" i="1"/>
  <c r="DA307" i="1" s="1"/>
  <c r="CY307" i="1"/>
  <c r="CX401" i="1"/>
  <c r="CY401" i="1"/>
  <c r="CY341" i="1"/>
  <c r="CX341" i="1"/>
  <c r="CX277" i="1"/>
  <c r="CY277" i="1"/>
  <c r="CX308" i="1"/>
  <c r="CY308" i="1"/>
  <c r="CX293" i="1"/>
  <c r="CY293" i="1"/>
  <c r="CY370" i="1"/>
  <c r="CX370" i="1"/>
  <c r="CX403" i="1"/>
  <c r="CY403" i="1"/>
  <c r="DA403" i="1" s="1"/>
  <c r="CX306" i="1"/>
  <c r="CY306" i="1"/>
  <c r="CY313" i="1"/>
  <c r="CX313" i="1"/>
  <c r="BX266" i="1"/>
  <c r="CA266" i="1"/>
  <c r="CX384" i="1"/>
  <c r="CY384" i="1"/>
  <c r="CY262" i="1"/>
  <c r="CX262" i="1"/>
  <c r="CX359" i="1"/>
  <c r="DA359" i="1" s="1"/>
  <c r="CY359" i="1"/>
  <c r="CY366" i="1"/>
  <c r="CX366" i="1"/>
  <c r="CY357" i="1"/>
  <c r="CX357" i="1"/>
  <c r="DA357" i="1" s="1"/>
  <c r="CY269" i="1"/>
  <c r="CX269" i="1"/>
  <c r="DA269" i="1" s="1"/>
  <c r="CY343" i="1"/>
  <c r="CX343" i="1"/>
  <c r="CY410" i="1"/>
  <c r="CX410" i="1"/>
  <c r="CY393" i="1"/>
  <c r="CX393" i="1"/>
  <c r="CX349" i="1"/>
  <c r="CY349" i="1"/>
  <c r="CX285" i="1"/>
  <c r="CY285" i="1"/>
  <c r="CX324" i="1"/>
  <c r="CY324" i="1"/>
  <c r="CX407" i="1"/>
  <c r="CY407" i="1"/>
  <c r="CX254" i="1"/>
  <c r="CY254" i="1"/>
  <c r="DA254" i="1" s="1"/>
  <c r="CY299" i="1"/>
  <c r="DA299" i="1" s="1"/>
  <c r="CX299" i="1"/>
  <c r="CY380" i="1"/>
  <c r="CX380" i="1"/>
  <c r="CA303" i="1"/>
  <c r="BX303" i="1"/>
  <c r="CX290" i="1"/>
  <c r="CY290" i="1"/>
  <c r="CB167" i="1"/>
  <c r="CB305" i="1"/>
  <c r="CB297" i="1"/>
  <c r="CB315" i="1"/>
  <c r="CB276" i="1"/>
  <c r="CB317" i="1"/>
  <c r="CB302" i="1"/>
  <c r="CB255" i="1"/>
  <c r="CB247" i="1"/>
  <c r="CB344" i="1"/>
  <c r="CB253" i="1"/>
  <c r="CB384" i="1"/>
  <c r="CT383" i="1"/>
  <c r="CT255" i="1"/>
  <c r="CK393" i="1"/>
  <c r="CK279" i="1"/>
  <c r="CK325" i="1"/>
  <c r="CK304" i="1"/>
  <c r="BM372" i="1"/>
  <c r="BN372" i="1"/>
  <c r="CK410" i="1"/>
  <c r="DA356" i="1"/>
  <c r="CB278" i="1"/>
  <c r="CB289" i="1"/>
  <c r="CB301" i="1"/>
  <c r="BX298" i="1"/>
  <c r="BY298" i="1" s="1"/>
  <c r="CG298" i="1" s="1"/>
  <c r="CH298" i="1" s="1" a="1"/>
  <c r="CH298" i="1" s="1"/>
  <c r="BX390" i="1"/>
  <c r="DX390" i="1" s="1"/>
  <c r="EJ390" i="1" s="1"/>
  <c r="BY409" i="1"/>
  <c r="CG409" i="1" s="1"/>
  <c r="CH409" i="1" s="1" a="1"/>
  <c r="CH409" i="1" s="1"/>
  <c r="CB356" i="1"/>
  <c r="CB348" i="1"/>
  <c r="CK295" i="1"/>
  <c r="BM394" i="1"/>
  <c r="BN394" i="1"/>
  <c r="CK316" i="1"/>
  <c r="BM277" i="1"/>
  <c r="BN277" i="1"/>
  <c r="CK254" i="1"/>
  <c r="CB312" i="1"/>
  <c r="CB236" i="1"/>
  <c r="CB322" i="1"/>
  <c r="CB281" i="1"/>
  <c r="CB355" i="1"/>
  <c r="BL32" i="1" a="1"/>
  <c r="BL32" i="1" s="1"/>
  <c r="CB331" i="1"/>
  <c r="CB353" i="1"/>
  <c r="CB347" i="1"/>
  <c r="CB298" i="1"/>
  <c r="CB256" i="1"/>
  <c r="CB260" i="1"/>
  <c r="BM364" i="1"/>
  <c r="BN364" i="1"/>
  <c r="BM393" i="1"/>
  <c r="BN393" i="1"/>
  <c r="CK315" i="1"/>
  <c r="CK280" i="1"/>
  <c r="BM410" i="1"/>
  <c r="BN410" i="1"/>
  <c r="CK293" i="1"/>
  <c r="BL184" i="1" a="1"/>
  <c r="BL184" i="1" s="1"/>
  <c r="BN184" i="1" s="1"/>
  <c r="CK184" i="1"/>
  <c r="CB304" i="1"/>
  <c r="CB248" i="1"/>
  <c r="CK366" i="1"/>
  <c r="CK385" i="1"/>
  <c r="BM378" i="1"/>
  <c r="BN378" i="1"/>
  <c r="CT297" i="1"/>
  <c r="CY297" i="1" s="1"/>
  <c r="EE23" i="1"/>
  <c r="CB23" i="1"/>
  <c r="CB402" i="1"/>
  <c r="CB407" i="1"/>
  <c r="CB326" i="1"/>
  <c r="CB397" i="1"/>
  <c r="CB286" i="1"/>
  <c r="CB349" i="1"/>
  <c r="BL46" i="1" a="1"/>
  <c r="BL46" i="1" s="1"/>
  <c r="CB383" i="1"/>
  <c r="CB379" i="1"/>
  <c r="CB386" i="1"/>
  <c r="CB271" i="1"/>
  <c r="CB314" i="1"/>
  <c r="CK306" i="1"/>
  <c r="CK371" i="1"/>
  <c r="CK404" i="1"/>
  <c r="BM268" i="1"/>
  <c r="BN268" i="1"/>
  <c r="CK265" i="1"/>
  <c r="CK357" i="1"/>
  <c r="CK262" i="1"/>
  <c r="BM293" i="1"/>
  <c r="BN293" i="1"/>
  <c r="CK341" i="1"/>
  <c r="CB351" i="1"/>
  <c r="CB261" i="1"/>
  <c r="CB377" i="1"/>
  <c r="BL45" i="1" a="1"/>
  <c r="BL45" i="1" s="1"/>
  <c r="CT45" i="1"/>
  <c r="CB366" i="1"/>
  <c r="CB249" i="1"/>
  <c r="CB359" i="1"/>
  <c r="CB332" i="1"/>
  <c r="BM373" i="1"/>
  <c r="BN373" i="1"/>
  <c r="CK256" i="1"/>
  <c r="CK327" i="1"/>
  <c r="CK384" i="1"/>
  <c r="CK290" i="1"/>
  <c r="BL71" i="1" a="1"/>
  <c r="BL71" i="1" s="1"/>
  <c r="BN71" i="1" s="1"/>
  <c r="CT71" i="1"/>
  <c r="CK71" i="1"/>
  <c r="CB321" i="1"/>
  <c r="CB350" i="1"/>
  <c r="CB306" i="1"/>
  <c r="CB275" i="1"/>
  <c r="CB400" i="1"/>
  <c r="BM370" i="1"/>
  <c r="BN370" i="1"/>
  <c r="BM404" i="1"/>
  <c r="BN404" i="1"/>
  <c r="CK386" i="1"/>
  <c r="CK353" i="1"/>
  <c r="CK351" i="1"/>
  <c r="CK248" i="1"/>
  <c r="CK302" i="1"/>
  <c r="CK354" i="1"/>
  <c r="CB280" i="1"/>
  <c r="BX296" i="1"/>
  <c r="CB385" i="1"/>
  <c r="CA279" i="1"/>
  <c r="CB354" i="1"/>
  <c r="CA291" i="1"/>
  <c r="CB318" i="1"/>
  <c r="CB387" i="1"/>
  <c r="CB269" i="1"/>
  <c r="CB299" i="1"/>
  <c r="CB295" i="1"/>
  <c r="CB362" i="1"/>
  <c r="BN408" i="1"/>
  <c r="CT271" i="1"/>
  <c r="CX271" i="1" s="1"/>
  <c r="CK352" i="1"/>
  <c r="BM313" i="1"/>
  <c r="BN313" i="1"/>
  <c r="CT329" i="1"/>
  <c r="CK259" i="1"/>
  <c r="CK359" i="1"/>
  <c r="CK401" i="1"/>
  <c r="BM290" i="1"/>
  <c r="BN290" i="1"/>
  <c r="CK399" i="1"/>
  <c r="CB282" i="1"/>
  <c r="CI178" i="1"/>
  <c r="CB70" i="1"/>
  <c r="CB374" i="1"/>
  <c r="CB251" i="1"/>
  <c r="CB339" i="1"/>
  <c r="CA368" i="1"/>
  <c r="CA274" i="1"/>
  <c r="BY346" i="1"/>
  <c r="CG346" i="1" s="1"/>
  <c r="CH346" i="1" s="1" a="1"/>
  <c r="CH346" i="1" s="1"/>
  <c r="BX352" i="1"/>
  <c r="BY352" i="1" s="1"/>
  <c r="CG352" i="1" s="1"/>
  <c r="CH352" i="1" s="1" a="1"/>
  <c r="CH352" i="1" s="1"/>
  <c r="CB263" i="1"/>
  <c r="CB382" i="1"/>
  <c r="CB309" i="1"/>
  <c r="CB252" i="1"/>
  <c r="CK307" i="1"/>
  <c r="BM257" i="1"/>
  <c r="BN257" i="1"/>
  <c r="CK328" i="1"/>
  <c r="CI71" i="1"/>
  <c r="CK358" i="1"/>
  <c r="CK299" i="1"/>
  <c r="CK285" i="1"/>
  <c r="BL36" i="1" a="1"/>
  <c r="BL36" i="1" s="1"/>
  <c r="BN36" i="1" s="1"/>
  <c r="CB310" i="1"/>
  <c r="CB296" i="1"/>
  <c r="CB398" i="1"/>
  <c r="CB311" i="1"/>
  <c r="BM389" i="1"/>
  <c r="BN389" i="1"/>
  <c r="CK269" i="1"/>
  <c r="BM376" i="1"/>
  <c r="BN376" i="1"/>
  <c r="CK287" i="1"/>
  <c r="BM329" i="1"/>
  <c r="BN329" i="1"/>
  <c r="CT318" i="1"/>
  <c r="CT335" i="1"/>
  <c r="CX335" i="1" s="1"/>
  <c r="CI32" i="1"/>
  <c r="CT32" i="1" s="1"/>
  <c r="CY32" i="1" s="1"/>
  <c r="CK326" i="1"/>
  <c r="BM399" i="1"/>
  <c r="BN399" i="1"/>
  <c r="CB254" i="1"/>
  <c r="CB328" i="1"/>
  <c r="CB345" i="1"/>
  <c r="CB346" i="1"/>
  <c r="CB375" i="1"/>
  <c r="CB267" i="1"/>
  <c r="CB316" i="1"/>
  <c r="CB283" i="1"/>
  <c r="BN369" i="1"/>
  <c r="BM300" i="1"/>
  <c r="BN300" i="1"/>
  <c r="CK336" i="1"/>
  <c r="CK331" i="1"/>
  <c r="CK284" i="1"/>
  <c r="CK294" i="1"/>
  <c r="CK324" i="1"/>
  <c r="BM285" i="1"/>
  <c r="BN285" i="1"/>
  <c r="CK343" i="1"/>
  <c r="CB337" i="1"/>
  <c r="BL57" i="1" a="1"/>
  <c r="BL57" i="1" s="1"/>
  <c r="CK57" i="1"/>
  <c r="CB325" i="1"/>
  <c r="CB308" i="1"/>
  <c r="CB367" i="1"/>
  <c r="CB390" i="1"/>
  <c r="CB262" i="1"/>
  <c r="CK332" i="1"/>
  <c r="BM333" i="1"/>
  <c r="BN333" i="1"/>
  <c r="CI46" i="1"/>
  <c r="CK46" i="1" s="1"/>
  <c r="CK388" i="1"/>
  <c r="CK319" i="1"/>
  <c r="CB228" i="1"/>
  <c r="CB403" i="1"/>
  <c r="CB388" i="1"/>
  <c r="CB334" i="1"/>
  <c r="CB330" i="1"/>
  <c r="CK360" i="1"/>
  <c r="CK403" i="1"/>
  <c r="BM336" i="1"/>
  <c r="BN336" i="1"/>
  <c r="CK346" i="1"/>
  <c r="CI184" i="1"/>
  <c r="CT184" i="1" s="1"/>
  <c r="CK252" i="1"/>
  <c r="CK251" i="1"/>
  <c r="CI36" i="1"/>
  <c r="CT36" i="1" s="1"/>
  <c r="BM343" i="1"/>
  <c r="BN343" i="1"/>
  <c r="BL29" i="1" a="1"/>
  <c r="BL29" i="1" s="1"/>
  <c r="BM29" i="1" s="1"/>
  <c r="CT29" i="1"/>
  <c r="CK29" i="1"/>
  <c r="CB360" i="1"/>
  <c r="CB294" i="1"/>
  <c r="CB401" i="1"/>
  <c r="CK380" i="1"/>
  <c r="BM392" i="1"/>
  <c r="BN392" i="1"/>
  <c r="CK387" i="1"/>
  <c r="CK350" i="1"/>
  <c r="CK397" i="1"/>
  <c r="CK314" i="1"/>
  <c r="CK349" i="1"/>
  <c r="CI57" i="1"/>
  <c r="CT57" i="1" s="1"/>
  <c r="BM319" i="1"/>
  <c r="BN319" i="1"/>
  <c r="CT381" i="1"/>
  <c r="CX381" i="1" s="1"/>
  <c r="CB320" i="1"/>
  <c r="CB391" i="1"/>
  <c r="CB327" i="1"/>
  <c r="CB405" i="1"/>
  <c r="CB265" i="1"/>
  <c r="CB335" i="1"/>
  <c r="CB342" i="1"/>
  <c r="CB324" i="1"/>
  <c r="CB259" i="1"/>
  <c r="CB284" i="1"/>
  <c r="CT270" i="1"/>
  <c r="CY270" i="1" s="1"/>
  <c r="CT317" i="1"/>
  <c r="CK374" i="1"/>
  <c r="CK407" i="1"/>
  <c r="CK308" i="1"/>
  <c r="CB100" i="1"/>
  <c r="CB406" i="1"/>
  <c r="CB250" i="1"/>
  <c r="CB292" i="1"/>
  <c r="CB323" i="1"/>
  <c r="CB273" i="1"/>
  <c r="BL50" i="1" a="1"/>
  <c r="BL50" i="1" s="1"/>
  <c r="BN50" i="1" s="1"/>
  <c r="CK50" i="1"/>
  <c r="CT50" i="1"/>
  <c r="CX50" i="1" s="1"/>
  <c r="CB288" i="1"/>
  <c r="CB396" i="1"/>
  <c r="CB357" i="1"/>
  <c r="CB352" i="1"/>
  <c r="CB381" i="1"/>
  <c r="CB287" i="1"/>
  <c r="CI45" i="1"/>
  <c r="CK45" i="1" s="1"/>
  <c r="DA249" i="1"/>
  <c r="DA384" i="1"/>
  <c r="DA306" i="1"/>
  <c r="DA408" i="1"/>
  <c r="DA288" i="1"/>
  <c r="DA309" i="1"/>
  <c r="DA407" i="1"/>
  <c r="DA369" i="1"/>
  <c r="CY402" i="1"/>
  <c r="DA402" i="1" s="1"/>
  <c r="CX360" i="1"/>
  <c r="DA360" i="1" s="1"/>
  <c r="CY365" i="1"/>
  <c r="DA365" i="1" s="1"/>
  <c r="CY246" i="1"/>
  <c r="DA246" i="1" s="1"/>
  <c r="CX253" i="1"/>
  <c r="DA253" i="1" s="1"/>
  <c r="CX387" i="1"/>
  <c r="DA387" i="1" s="1"/>
  <c r="BX356" i="1"/>
  <c r="BY363" i="1"/>
  <c r="CG363" i="1" s="1"/>
  <c r="CH363" i="1" s="1" a="1"/>
  <c r="CH363" i="1" s="1"/>
  <c r="CA363" i="1"/>
  <c r="BX348" i="1"/>
  <c r="DX348" i="1" s="1"/>
  <c r="EJ348" i="1" s="1"/>
  <c r="BM184" i="1"/>
  <c r="BY250" i="1"/>
  <c r="CG250" i="1" s="1"/>
  <c r="CH250" i="1" s="1" a="1"/>
  <c r="CH250" i="1" s="1"/>
  <c r="BX287" i="1"/>
  <c r="DX287" i="1" s="1"/>
  <c r="EJ287" i="1" s="1"/>
  <c r="BX259" i="1"/>
  <c r="DX259" i="1" s="1"/>
  <c r="EJ259" i="1" s="1"/>
  <c r="BX283" i="1"/>
  <c r="DX283" i="1" s="1"/>
  <c r="EJ283" i="1" s="1"/>
  <c r="BM36" i="1"/>
  <c r="CA409" i="1"/>
  <c r="BY321" i="1"/>
  <c r="CG321" i="1" s="1"/>
  <c r="CH321" i="1" s="1" a="1"/>
  <c r="CH321" i="1" s="1"/>
  <c r="CA365" i="1"/>
  <c r="BN57" i="1"/>
  <c r="BM57" i="1"/>
  <c r="BN29" i="1"/>
  <c r="BX262" i="1"/>
  <c r="CA380" i="1"/>
  <c r="BN32" i="1"/>
  <c r="BM32" i="1"/>
  <c r="BM71" i="1"/>
  <c r="BN46" i="1"/>
  <c r="BM46" i="1"/>
  <c r="BX248" i="1"/>
  <c r="DX248" i="1" s="1"/>
  <c r="EJ248" i="1" s="1"/>
  <c r="BN45" i="1"/>
  <c r="BM45" i="1"/>
  <c r="BY380" i="1"/>
  <c r="CG380" i="1" s="1"/>
  <c r="CH380" i="1" s="1" a="1"/>
  <c r="CH380" i="1" s="1"/>
  <c r="CY397" i="1"/>
  <c r="DA397" i="1" s="1"/>
  <c r="CX400" i="1"/>
  <c r="DA400" i="1" s="1"/>
  <c r="BX386" i="1"/>
  <c r="BY365" i="1"/>
  <c r="CG365" i="1" s="1"/>
  <c r="CH365" i="1" s="1" a="1"/>
  <c r="CH365" i="1" s="1"/>
  <c r="BX306" i="1"/>
  <c r="DX306" i="1" s="1"/>
  <c r="EJ306" i="1" s="1"/>
  <c r="CX267" i="1"/>
  <c r="DA267" i="1" s="1"/>
  <c r="CY405" i="1"/>
  <c r="DA405" i="1" s="1"/>
  <c r="CY350" i="1"/>
  <c r="DA350" i="1" s="1"/>
  <c r="CX258" i="1"/>
  <c r="DA258" i="1" s="1"/>
  <c r="CX259" i="1"/>
  <c r="DA259" i="1" s="1"/>
  <c r="BX360" i="1"/>
  <c r="BX310" i="1"/>
  <c r="DX310" i="1" s="1"/>
  <c r="EJ310" i="1" s="1"/>
  <c r="CX379" i="1"/>
  <c r="DA379" i="1" s="1"/>
  <c r="CY298" i="1"/>
  <c r="DA298" i="1" s="1"/>
  <c r="CX276" i="1"/>
  <c r="DA276" i="1" s="1"/>
  <c r="CX352" i="1"/>
  <c r="DA352" i="1" s="1"/>
  <c r="CX395" i="1"/>
  <c r="DA395" i="1" s="1"/>
  <c r="CX301" i="1"/>
  <c r="DA301" i="1" s="1"/>
  <c r="CY279" i="1"/>
  <c r="DA279" i="1" s="1"/>
  <c r="CY363" i="1"/>
  <c r="DA363" i="1" s="1"/>
  <c r="CX252" i="1"/>
  <c r="DA252" i="1" s="1"/>
  <c r="CX353" i="1"/>
  <c r="DA353" i="1" s="1"/>
  <c r="CY330" i="1"/>
  <c r="DA330" i="1" s="1"/>
  <c r="CY245" i="1"/>
  <c r="DA245" i="1" s="1"/>
  <c r="CX406" i="1"/>
  <c r="DA406" i="1" s="1"/>
  <c r="CX355" i="1"/>
  <c r="DA355" i="1" s="1"/>
  <c r="CY316" i="1"/>
  <c r="DA316" i="1" s="1"/>
  <c r="CX371" i="1"/>
  <c r="DA371" i="1" s="1"/>
  <c r="CX367" i="1"/>
  <c r="DA367" i="1" s="1"/>
  <c r="CX351" i="1"/>
  <c r="DA351" i="1" s="1"/>
  <c r="CX296" i="1"/>
  <c r="DA296" i="1" s="1"/>
  <c r="CX382" i="1"/>
  <c r="DA382" i="1" s="1"/>
  <c r="CY396" i="1"/>
  <c r="DA396" i="1" s="1"/>
  <c r="CX264" i="1"/>
  <c r="DA264" i="1" s="1"/>
  <c r="CA258" i="1"/>
  <c r="BX271" i="1"/>
  <c r="DX271" i="1" s="1"/>
  <c r="EJ271" i="1" s="1"/>
  <c r="BY258" i="1"/>
  <c r="CG258" i="1" s="1"/>
  <c r="CH258" i="1" s="1" a="1"/>
  <c r="CH258" i="1" s="1"/>
  <c r="BX359" i="1"/>
  <c r="DX359" i="1" s="1"/>
  <c r="EJ359" i="1" s="1"/>
  <c r="CX331" i="1"/>
  <c r="DA331" i="1" s="1"/>
  <c r="CY263" i="1"/>
  <c r="DA263" i="1" s="1"/>
  <c r="CY354" i="1"/>
  <c r="DA354" i="1" s="1"/>
  <c r="CX321" i="1"/>
  <c r="DA321" i="1" s="1"/>
  <c r="CY342" i="1"/>
  <c r="DA342" i="1" s="1"/>
  <c r="CA270" i="1"/>
  <c r="CY304" i="1"/>
  <c r="DA304" i="1" s="1"/>
  <c r="CY273" i="1"/>
  <c r="DA273" i="1" s="1"/>
  <c r="BX304" i="1"/>
  <c r="BY304" i="1" s="1"/>
  <c r="CG304" i="1" s="1"/>
  <c r="CH304" i="1" s="1" a="1"/>
  <c r="CH304" i="1" s="1"/>
  <c r="CA272" i="1"/>
  <c r="CX286" i="1"/>
  <c r="DA286" i="1" s="1"/>
  <c r="CY328" i="1"/>
  <c r="DA328" i="1" s="1"/>
  <c r="BX249" i="1"/>
  <c r="CA340" i="1"/>
  <c r="BX308" i="1"/>
  <c r="BY308" i="1" s="1"/>
  <c r="CG308" i="1" s="1"/>
  <c r="CH308" i="1" s="1" a="1"/>
  <c r="CH308" i="1" s="1"/>
  <c r="BY324" i="1"/>
  <c r="CG324" i="1" s="1"/>
  <c r="CH324" i="1" s="1" a="1"/>
  <c r="CH324" i="1" s="1"/>
  <c r="BX379" i="1"/>
  <c r="BY379" i="1" s="1"/>
  <c r="CG379" i="1" s="1"/>
  <c r="CH379" i="1" s="1" a="1"/>
  <c r="CH379" i="1" s="1"/>
  <c r="BX353" i="1"/>
  <c r="DX353" i="1" s="1"/>
  <c r="EJ353" i="1" s="1"/>
  <c r="BX382" i="1"/>
  <c r="BY382" i="1" s="1"/>
  <c r="CG382" i="1" s="1"/>
  <c r="CH382" i="1" s="1" a="1"/>
  <c r="CH382" i="1" s="1"/>
  <c r="BX357" i="1"/>
  <c r="BY357" i="1" s="1"/>
  <c r="CG357" i="1" s="1"/>
  <c r="CH357" i="1" s="1" a="1"/>
  <c r="CH357" i="1" s="1"/>
  <c r="CA338" i="1"/>
  <c r="CA358" i="1"/>
  <c r="CA361" i="1"/>
  <c r="CX326" i="1"/>
  <c r="DA326" i="1" s="1"/>
  <c r="CX284" i="1"/>
  <c r="DA284" i="1" s="1"/>
  <c r="CX314" i="1"/>
  <c r="DA314" i="1" s="1"/>
  <c r="CX260" i="1"/>
  <c r="DA260" i="1" s="1"/>
  <c r="CX256" i="1"/>
  <c r="DA256" i="1" s="1"/>
  <c r="CY385" i="1"/>
  <c r="DA385" i="1" s="1"/>
  <c r="CY251" i="1"/>
  <c r="DA251" i="1" s="1"/>
  <c r="CX377" i="1"/>
  <c r="DA377" i="1" s="1"/>
  <c r="CD167" i="1"/>
  <c r="CA371" i="1"/>
  <c r="BY396" i="1"/>
  <c r="CG396" i="1" s="1"/>
  <c r="CH396" i="1" s="1" a="1"/>
  <c r="CH396" i="1" s="1"/>
  <c r="CX338" i="1"/>
  <c r="DA338" i="1" s="1"/>
  <c r="BX366" i="1"/>
  <c r="BY366" i="1" s="1"/>
  <c r="CG366" i="1" s="1"/>
  <c r="CH366" i="1" s="1" a="1"/>
  <c r="CH366" i="1" s="1"/>
  <c r="CX361" i="1"/>
  <c r="DA361" i="1" s="1"/>
  <c r="CX374" i="1"/>
  <c r="DA374" i="1" s="1"/>
  <c r="CX348" i="1"/>
  <c r="DA348" i="1" s="1"/>
  <c r="BY341" i="1"/>
  <c r="CG341" i="1" s="1"/>
  <c r="CH341" i="1" s="1" a="1"/>
  <c r="CH341" i="1" s="1"/>
  <c r="CY315" i="1"/>
  <c r="DA315" i="1" s="1"/>
  <c r="CY362" i="1"/>
  <c r="DA362" i="1" s="1"/>
  <c r="CY271" i="1"/>
  <c r="DA271" i="1" s="1"/>
  <c r="CX270" i="1"/>
  <c r="DA270" i="1" s="1"/>
  <c r="BY371" i="1"/>
  <c r="CG371" i="1" s="1"/>
  <c r="CH371" i="1" s="1" a="1"/>
  <c r="CH371" i="1" s="1"/>
  <c r="CX302" i="1"/>
  <c r="DA302" i="1" s="1"/>
  <c r="CX334" i="1"/>
  <c r="DA334" i="1" s="1"/>
  <c r="CA307" i="1"/>
  <c r="CY294" i="1"/>
  <c r="DA294" i="1" s="1"/>
  <c r="BX302" i="1"/>
  <c r="BY302" i="1" s="1"/>
  <c r="CG302" i="1" s="1"/>
  <c r="CH302" i="1" s="1" a="1"/>
  <c r="CH302" i="1" s="1"/>
  <c r="CY409" i="1"/>
  <c r="DA409" i="1" s="1"/>
  <c r="CA341" i="1"/>
  <c r="CX399" i="1"/>
  <c r="DA399" i="1" s="1"/>
  <c r="CY295" i="1"/>
  <c r="DA295" i="1" s="1"/>
  <c r="CX345" i="1"/>
  <c r="DA345" i="1" s="1"/>
  <c r="CX325" i="1"/>
  <c r="DA325" i="1" s="1"/>
  <c r="CX275" i="1"/>
  <c r="DA275" i="1" s="1"/>
  <c r="CA395" i="1"/>
  <c r="CX292" i="1"/>
  <c r="DA292" i="1" s="1"/>
  <c r="CX388" i="1"/>
  <c r="DA388" i="1" s="1"/>
  <c r="CY337" i="1"/>
  <c r="DA337" i="1" s="1"/>
  <c r="CY320" i="1"/>
  <c r="DA320" i="1" s="1"/>
  <c r="BX269" i="1"/>
  <c r="DX269" i="1" s="1"/>
  <c r="EJ269" i="1" s="1"/>
  <c r="CA246" i="1"/>
  <c r="DX340" i="1"/>
  <c r="EJ340" i="1" s="1"/>
  <c r="BY340" i="1"/>
  <c r="CG340" i="1" s="1"/>
  <c r="CH340" i="1" s="1" a="1"/>
  <c r="CH340" i="1" s="1"/>
  <c r="CX280" i="1"/>
  <c r="DA280" i="1" s="1"/>
  <c r="CX283" i="1"/>
  <c r="DA283" i="1" s="1"/>
  <c r="CX358" i="1"/>
  <c r="DA358" i="1" s="1"/>
  <c r="CY311" i="1"/>
  <c r="DA311" i="1" s="1"/>
  <c r="BY331" i="1"/>
  <c r="CG331" i="1" s="1"/>
  <c r="CH331" i="1" s="1" a="1"/>
  <c r="CH331" i="1" s="1"/>
  <c r="CX391" i="1"/>
  <c r="DA391" i="1" s="1"/>
  <c r="CX332" i="1"/>
  <c r="DA332" i="1" s="1"/>
  <c r="CY327" i="1"/>
  <c r="DA327" i="1" s="1"/>
  <c r="CA245" i="1"/>
  <c r="CA264" i="1"/>
  <c r="CD236" i="1"/>
  <c r="CX375" i="1"/>
  <c r="DA375" i="1" s="1"/>
  <c r="CY248" i="1"/>
  <c r="DA248" i="1" s="1"/>
  <c r="BF46" i="1"/>
  <c r="BY306" i="1"/>
  <c r="CG306" i="1" s="1"/>
  <c r="CH306" i="1" s="1" a="1"/>
  <c r="CH306" i="1" s="1"/>
  <c r="BY325" i="1"/>
  <c r="CG325" i="1" s="1"/>
  <c r="CH325" i="1" s="1" a="1"/>
  <c r="CH325" i="1" s="1"/>
  <c r="DX352" i="1"/>
  <c r="EJ352" i="1" s="1"/>
  <c r="BX263" i="1"/>
  <c r="DX263" i="1" s="1"/>
  <c r="EJ263" i="1" s="1"/>
  <c r="DX295" i="1"/>
  <c r="EJ295" i="1" s="1"/>
  <c r="BY390" i="1"/>
  <c r="CG390" i="1" s="1"/>
  <c r="CH390" i="1" s="1" a="1"/>
  <c r="CH390" i="1" s="1"/>
  <c r="BY367" i="1"/>
  <c r="CG367" i="1" s="1"/>
  <c r="CH367" i="1" s="1" a="1"/>
  <c r="CH367" i="1" s="1"/>
  <c r="BY398" i="1"/>
  <c r="CG398" i="1" s="1"/>
  <c r="CH398" i="1" s="1" a="1"/>
  <c r="CH398" i="1" s="1"/>
  <c r="DX332" i="1"/>
  <c r="EJ332" i="1" s="1"/>
  <c r="BY332" i="1"/>
  <c r="CG332" i="1" s="1"/>
  <c r="CH332" i="1" s="1" a="1"/>
  <c r="CH332" i="1" s="1"/>
  <c r="BG45" i="1"/>
  <c r="BG36" i="1"/>
  <c r="CY265" i="1"/>
  <c r="DA265" i="1" s="1"/>
  <c r="DX342" i="1"/>
  <c r="EJ342" i="1" s="1"/>
  <c r="BY342" i="1"/>
  <c r="CG342" i="1" s="1"/>
  <c r="CH342" i="1" s="1" a="1"/>
  <c r="CH342" i="1" s="1"/>
  <c r="CE65" i="1"/>
  <c r="CI65" i="1" s="1"/>
  <c r="CE178" i="1"/>
  <c r="ED23" i="1"/>
  <c r="EJ23" i="1"/>
  <c r="CE225" i="1"/>
  <c r="CE160" i="1"/>
  <c r="CE171" i="1"/>
  <c r="BF171" i="1"/>
  <c r="BG171" i="1"/>
  <c r="CE186" i="1"/>
  <c r="DX400" i="1"/>
  <c r="EJ400" i="1" s="1"/>
  <c r="BF71" i="1"/>
  <c r="CE149" i="1"/>
  <c r="CE158" i="1"/>
  <c r="CE122" i="1"/>
  <c r="CE52" i="1"/>
  <c r="CI52" i="1" s="1"/>
  <c r="CE56" i="1"/>
  <c r="CI56" i="1" s="1"/>
  <c r="CE93" i="1"/>
  <c r="CE226" i="1"/>
  <c r="CI226" i="1" s="1"/>
  <c r="CE175" i="1"/>
  <c r="CI175" i="1" s="1"/>
  <c r="CE75" i="1"/>
  <c r="CI75" i="1" s="1"/>
  <c r="CE127" i="1"/>
  <c r="BF127" i="1"/>
  <c r="BG127" i="1"/>
  <c r="BF11" i="1"/>
  <c r="EJ11" i="1" s="1"/>
  <c r="BG11" i="1"/>
  <c r="ED11" i="1" s="1"/>
  <c r="CE157" i="1"/>
  <c r="CI157" i="1" s="1"/>
  <c r="CE232" i="1"/>
  <c r="CE233" i="1"/>
  <c r="CI233" i="1" s="1"/>
  <c r="BG233" i="1"/>
  <c r="DX309" i="1"/>
  <c r="EJ309" i="1" s="1"/>
  <c r="CE117" i="1"/>
  <c r="CI117" i="1" s="1"/>
  <c r="CE162" i="1"/>
  <c r="CI162" i="1" s="1"/>
  <c r="CE169" i="1"/>
  <c r="CE48" i="1"/>
  <c r="CE77" i="1"/>
  <c r="CI77" i="1" s="1"/>
  <c r="CE209" i="1"/>
  <c r="CI209" i="1" s="1"/>
  <c r="CE170" i="1"/>
  <c r="CE70" i="1"/>
  <c r="CI70" i="1" s="1"/>
  <c r="BG70" i="1"/>
  <c r="BF70" i="1"/>
  <c r="CE140" i="1"/>
  <c r="CE176" i="1"/>
  <c r="CI176" i="1" s="1"/>
  <c r="CE95" i="1"/>
  <c r="CI95" i="1" s="1"/>
  <c r="CE61" i="1"/>
  <c r="CE132" i="1"/>
  <c r="CI132" i="1" s="1"/>
  <c r="CE94" i="1"/>
  <c r="CI94" i="1" s="1"/>
  <c r="CE53" i="1"/>
  <c r="CE218" i="1"/>
  <c r="CI218" i="1" s="1"/>
  <c r="CE192" i="1"/>
  <c r="CI192" i="1" s="1"/>
  <c r="CE191" i="1"/>
  <c r="BF29" i="1"/>
  <c r="EJ29" i="1" s="1"/>
  <c r="CE216" i="1"/>
  <c r="CE62" i="1"/>
  <c r="CE79" i="1"/>
  <c r="CE34" i="1"/>
  <c r="CE108" i="1"/>
  <c r="CI108" i="1" s="1"/>
  <c r="CE106" i="1"/>
  <c r="CE190" i="1"/>
  <c r="CE146" i="1"/>
  <c r="CI146" i="1" s="1"/>
  <c r="CE199" i="1"/>
  <c r="BF57" i="1"/>
  <c r="CE100" i="1"/>
  <c r="BG100" i="1"/>
  <c r="BF100" i="1"/>
  <c r="CE154" i="1"/>
  <c r="CE115" i="1"/>
  <c r="BG115" i="1"/>
  <c r="CE228" i="1"/>
  <c r="BF228" i="1"/>
  <c r="BG228" i="1"/>
  <c r="CE174" i="1"/>
  <c r="CE51" i="1"/>
  <c r="CE177" i="1"/>
  <c r="CI177" i="1" s="1"/>
  <c r="CE118" i="1"/>
  <c r="CI118" i="1" s="1"/>
  <c r="CE68" i="1"/>
  <c r="CI68" i="1" s="1"/>
  <c r="CE244" i="1"/>
  <c r="CI244" i="1" s="1"/>
  <c r="BF244" i="1"/>
  <c r="BG244" i="1"/>
  <c r="CE147" i="1"/>
  <c r="CE152" i="1"/>
  <c r="CE230" i="1"/>
  <c r="BY401" i="1"/>
  <c r="CG401" i="1" s="1"/>
  <c r="CH401" i="1" s="1" a="1"/>
  <c r="CH401" i="1" s="1"/>
  <c r="BY252" i="1"/>
  <c r="CG252" i="1" s="1"/>
  <c r="CH252" i="1" s="1" a="1"/>
  <c r="CH252" i="1" s="1"/>
  <c r="DX298" i="1"/>
  <c r="EJ298" i="1" s="1"/>
  <c r="CE19" i="1"/>
  <c r="BL19" i="1" s="1" a="1"/>
  <c r="BL19" i="1" s="1"/>
  <c r="DX284" i="1"/>
  <c r="EJ284" i="1" s="1"/>
  <c r="CE11" i="1"/>
  <c r="CE30" i="1"/>
  <c r="DX330" i="1"/>
  <c r="EJ330" i="1" s="1"/>
  <c r="CE18" i="1"/>
  <c r="CE23" i="1"/>
  <c r="BL23" i="1" s="1" a="1"/>
  <c r="BL23" i="1" s="1"/>
  <c r="EA23" i="1"/>
  <c r="CE15" i="1"/>
  <c r="CE28" i="1"/>
  <c r="CI28" i="1" s="1"/>
  <c r="BY248" i="1"/>
  <c r="CG248" i="1" s="1"/>
  <c r="CH248" i="1" s="1" a="1"/>
  <c r="CH248" i="1" s="1"/>
  <c r="DX256" i="1"/>
  <c r="EJ256" i="1" s="1"/>
  <c r="BY256" i="1"/>
  <c r="CG256" i="1" s="1"/>
  <c r="CH256" i="1" s="1" a="1"/>
  <c r="CH256" i="1" s="1"/>
  <c r="DX260" i="1"/>
  <c r="EJ260" i="1" s="1"/>
  <c r="BY260" i="1"/>
  <c r="CG260" i="1" s="1"/>
  <c r="CH260" i="1" s="1" a="1"/>
  <c r="CH260" i="1" s="1"/>
  <c r="DX275" i="1"/>
  <c r="EJ275" i="1" s="1"/>
  <c r="BY275" i="1"/>
  <c r="CG275" i="1" s="1"/>
  <c r="CH275" i="1" s="1" a="1"/>
  <c r="CH275" i="1" s="1"/>
  <c r="DX344" i="1"/>
  <c r="EJ344" i="1" s="1"/>
  <c r="BY344" i="1"/>
  <c r="CG344" i="1" s="1"/>
  <c r="CH344" i="1" s="1" a="1"/>
  <c r="CH344" i="1" s="1"/>
  <c r="DX347" i="1"/>
  <c r="EJ347" i="1" s="1"/>
  <c r="BY347" i="1"/>
  <c r="CG347" i="1" s="1"/>
  <c r="CH347" i="1" s="1" a="1"/>
  <c r="CH347" i="1" s="1"/>
  <c r="BY247" i="1"/>
  <c r="CG247" i="1" s="1"/>
  <c r="CH247" i="1" s="1" a="1"/>
  <c r="CH247" i="1" s="1"/>
  <c r="BY253" i="1"/>
  <c r="CG253" i="1" s="1"/>
  <c r="CH253" i="1" s="1" a="1"/>
  <c r="CH253" i="1" s="1"/>
  <c r="DX314" i="1"/>
  <c r="EJ314" i="1" s="1"/>
  <c r="BY314" i="1"/>
  <c r="CG314" i="1" s="1"/>
  <c r="CH314" i="1" s="1" a="1"/>
  <c r="CH314" i="1" s="1"/>
  <c r="DX356" i="1"/>
  <c r="EJ356" i="1" s="1"/>
  <c r="BY356" i="1"/>
  <c r="CG356" i="1" s="1"/>
  <c r="CH356" i="1" s="1" a="1"/>
  <c r="CH356" i="1" s="1"/>
  <c r="DX360" i="1"/>
  <c r="EJ360" i="1" s="1"/>
  <c r="BY360" i="1"/>
  <c r="CG360" i="1" s="1"/>
  <c r="CH360" i="1" s="1" a="1"/>
  <c r="CH360" i="1" s="1"/>
  <c r="DX316" i="1"/>
  <c r="EJ316" i="1" s="1"/>
  <c r="BY316" i="1"/>
  <c r="CG316" i="1" s="1"/>
  <c r="CH316" i="1" s="1" a="1"/>
  <c r="CH316" i="1" s="1"/>
  <c r="DX402" i="1"/>
  <c r="EJ402" i="1" s="1"/>
  <c r="BY402" i="1"/>
  <c r="CG402" i="1" s="1"/>
  <c r="CH402" i="1" s="1" a="1"/>
  <c r="CH402" i="1" s="1"/>
  <c r="DX312" i="1"/>
  <c r="EJ312" i="1" s="1"/>
  <c r="BY312" i="1"/>
  <c r="CG312" i="1" s="1"/>
  <c r="CH312" i="1" s="1" a="1"/>
  <c r="CH312" i="1" s="1"/>
  <c r="DX406" i="1"/>
  <c r="EJ406" i="1" s="1"/>
  <c r="BY406" i="1"/>
  <c r="CG406" i="1" s="1"/>
  <c r="CH406" i="1" s="1" a="1"/>
  <c r="CH406" i="1" s="1"/>
  <c r="DX262" i="1"/>
  <c r="EJ262" i="1" s="1"/>
  <c r="BY262" i="1"/>
  <c r="CG262" i="1" s="1"/>
  <c r="CH262" i="1" s="1" a="1"/>
  <c r="CH262" i="1" s="1"/>
  <c r="DX407" i="1"/>
  <c r="EJ407" i="1" s="1"/>
  <c r="BY407" i="1"/>
  <c r="CG407" i="1" s="1"/>
  <c r="CH407" i="1" s="1" a="1"/>
  <c r="CH407" i="1" s="1"/>
  <c r="DX281" i="1"/>
  <c r="EJ281" i="1" s="1"/>
  <c r="BY281" i="1"/>
  <c r="CG281" i="1" s="1"/>
  <c r="CH281" i="1" s="1" a="1"/>
  <c r="CH281" i="1" s="1"/>
  <c r="DX251" i="1"/>
  <c r="EJ251" i="1" s="1"/>
  <c r="BY251" i="1"/>
  <c r="CG251" i="1" s="1"/>
  <c r="CH251" i="1" s="1" a="1"/>
  <c r="CH251" i="1" s="1"/>
  <c r="DX303" i="1"/>
  <c r="EJ303" i="1" s="1"/>
  <c r="BY303" i="1"/>
  <c r="CG303" i="1" s="1"/>
  <c r="CH303" i="1" s="1" a="1"/>
  <c r="CH303" i="1" s="1"/>
  <c r="DX266" i="1"/>
  <c r="EJ266" i="1" s="1"/>
  <c r="BY266" i="1"/>
  <c r="CG266" i="1" s="1"/>
  <c r="CH266" i="1" s="1" a="1"/>
  <c r="CH266" i="1" s="1"/>
  <c r="DX246" i="1"/>
  <c r="EJ246" i="1" s="1"/>
  <c r="BY246" i="1"/>
  <c r="CG246" i="1" s="1"/>
  <c r="CH246" i="1" s="1" a="1"/>
  <c r="CH246" i="1" s="1"/>
  <c r="DX270" i="1"/>
  <c r="EJ270" i="1" s="1"/>
  <c r="BY270" i="1"/>
  <c r="CG270" i="1" s="1"/>
  <c r="CH270" i="1" s="1" a="1"/>
  <c r="CH270" i="1" s="1"/>
  <c r="DX296" i="1"/>
  <c r="EJ296" i="1" s="1"/>
  <c r="BY296" i="1"/>
  <c r="CG296" i="1" s="1"/>
  <c r="CH296" i="1" s="1" a="1"/>
  <c r="CH296" i="1" s="1"/>
  <c r="DX338" i="1"/>
  <c r="EJ338" i="1" s="1"/>
  <c r="BY338" i="1"/>
  <c r="CG338" i="1" s="1"/>
  <c r="CH338" i="1" s="1" a="1"/>
  <c r="CH338" i="1" s="1"/>
  <c r="DX279" i="1"/>
  <c r="EJ279" i="1" s="1"/>
  <c r="BY279" i="1"/>
  <c r="CG279" i="1" s="1"/>
  <c r="CH279" i="1" s="1" a="1"/>
  <c r="CH279" i="1" s="1"/>
  <c r="DX299" i="1"/>
  <c r="EJ299" i="1" s="1"/>
  <c r="BY299" i="1"/>
  <c r="CG299" i="1" s="1"/>
  <c r="CH299" i="1" s="1" a="1"/>
  <c r="CH299" i="1" s="1"/>
  <c r="DX374" i="1"/>
  <c r="EJ374" i="1" s="1"/>
  <c r="BY374" i="1"/>
  <c r="CG374" i="1" s="1"/>
  <c r="CH374" i="1" s="1" a="1"/>
  <c r="CH374" i="1" s="1"/>
  <c r="DX391" i="1"/>
  <c r="EJ391" i="1" s="1"/>
  <c r="BY391" i="1"/>
  <c r="CG391" i="1" s="1"/>
  <c r="CH391" i="1" s="1" a="1"/>
  <c r="CH391" i="1" s="1"/>
  <c r="DX323" i="1"/>
  <c r="EJ323" i="1" s="1"/>
  <c r="BY323" i="1"/>
  <c r="CG323" i="1" s="1"/>
  <c r="CH323" i="1" s="1" a="1"/>
  <c r="CH323" i="1" s="1"/>
  <c r="DX358" i="1"/>
  <c r="EJ358" i="1" s="1"/>
  <c r="BY358" i="1"/>
  <c r="CG358" i="1" s="1"/>
  <c r="CH358" i="1" s="1" a="1"/>
  <c r="CH358" i="1" s="1"/>
  <c r="DX328" i="1"/>
  <c r="EJ328" i="1" s="1"/>
  <c r="BY328" i="1"/>
  <c r="CG328" i="1" s="1"/>
  <c r="CH328" i="1" s="1" a="1"/>
  <c r="CH328" i="1" s="1"/>
  <c r="DZ23" i="1"/>
  <c r="EF23" i="1" s="1"/>
  <c r="DX23" i="1"/>
  <c r="DX272" i="1"/>
  <c r="EJ272" i="1" s="1"/>
  <c r="BY272" i="1"/>
  <c r="CG272" i="1" s="1"/>
  <c r="CH272" i="1" s="1" a="1"/>
  <c r="CH272" i="1" s="1"/>
  <c r="DX249" i="1"/>
  <c r="EJ249" i="1" s="1"/>
  <c r="BY249" i="1"/>
  <c r="CG249" i="1" s="1"/>
  <c r="CH249" i="1" s="1" a="1"/>
  <c r="CH249" i="1" s="1"/>
  <c r="DX280" i="1"/>
  <c r="EJ280" i="1" s="1"/>
  <c r="BY280" i="1"/>
  <c r="CG280" i="1" s="1"/>
  <c r="CH280" i="1" s="1" a="1"/>
  <c r="CH280" i="1" s="1"/>
  <c r="DX337" i="1"/>
  <c r="EJ337" i="1" s="1"/>
  <c r="BY337" i="1"/>
  <c r="CG337" i="1" s="1"/>
  <c r="CH337" i="1" s="1" a="1"/>
  <c r="CH337" i="1" s="1"/>
  <c r="DX375" i="1"/>
  <c r="EJ375" i="1" s="1"/>
  <c r="BY375" i="1"/>
  <c r="CG375" i="1" s="1"/>
  <c r="CH375" i="1" s="1" a="1"/>
  <c r="CH375" i="1" s="1"/>
  <c r="DX361" i="1"/>
  <c r="EJ361" i="1" s="1"/>
  <c r="BY361" i="1"/>
  <c r="CG361" i="1" s="1"/>
  <c r="CH361" i="1" s="1" a="1"/>
  <c r="CH361" i="1" s="1"/>
  <c r="DX264" i="1"/>
  <c r="EJ264" i="1" s="1"/>
  <c r="BY264" i="1"/>
  <c r="CG264" i="1" s="1"/>
  <c r="CH264" i="1" s="1" a="1"/>
  <c r="CH264" i="1" s="1"/>
  <c r="DX289" i="1"/>
  <c r="EJ289" i="1" s="1"/>
  <c r="BY289" i="1"/>
  <c r="CG289" i="1" s="1"/>
  <c r="CH289" i="1" s="1" a="1"/>
  <c r="CH289" i="1" s="1"/>
  <c r="DX292" i="1"/>
  <c r="EJ292" i="1" s="1"/>
  <c r="BY292" i="1"/>
  <c r="CG292" i="1" s="1"/>
  <c r="CH292" i="1" s="1" a="1"/>
  <c r="CH292" i="1" s="1"/>
  <c r="DX326" i="1"/>
  <c r="EJ326" i="1" s="1"/>
  <c r="BY326" i="1"/>
  <c r="CG326" i="1" s="1"/>
  <c r="CH326" i="1" s="1" a="1"/>
  <c r="CH326" i="1" s="1"/>
  <c r="DX355" i="1"/>
  <c r="EJ355" i="1" s="1"/>
  <c r="BY355" i="1"/>
  <c r="CG355" i="1" s="1"/>
  <c r="CH355" i="1" s="1" a="1"/>
  <c r="CH355" i="1" s="1"/>
  <c r="DX381" i="1"/>
  <c r="EJ381" i="1" s="1"/>
  <c r="BY381" i="1"/>
  <c r="CG381" i="1" s="1"/>
  <c r="CH381" i="1" s="1" a="1"/>
  <c r="CH381" i="1" s="1"/>
  <c r="DX354" i="1"/>
  <c r="EJ354" i="1" s="1"/>
  <c r="BY354" i="1"/>
  <c r="CG354" i="1" s="1"/>
  <c r="CH354" i="1" s="1" a="1"/>
  <c r="CH354" i="1" s="1"/>
  <c r="DX245" i="1"/>
  <c r="EJ245" i="1" s="1"/>
  <c r="BY245" i="1"/>
  <c r="CG245" i="1" s="1"/>
  <c r="CH245" i="1" s="1" a="1"/>
  <c r="CH245" i="1" s="1"/>
  <c r="DX311" i="1"/>
  <c r="EJ311" i="1" s="1"/>
  <c r="BY311" i="1"/>
  <c r="CG311" i="1" s="1"/>
  <c r="CH311" i="1" s="1" a="1"/>
  <c r="CH311" i="1" s="1"/>
  <c r="DX315" i="1"/>
  <c r="EJ315" i="1" s="1"/>
  <c r="BY315" i="1"/>
  <c r="CG315" i="1" s="1"/>
  <c r="CH315" i="1" s="1" a="1"/>
  <c r="CH315" i="1" s="1"/>
  <c r="DX403" i="1"/>
  <c r="EJ403" i="1" s="1"/>
  <c r="BY403" i="1"/>
  <c r="CG403" i="1" s="1"/>
  <c r="CH403" i="1" s="1" a="1"/>
  <c r="CH403" i="1" s="1"/>
  <c r="DX386" i="1"/>
  <c r="EJ386" i="1" s="1"/>
  <c r="BY386" i="1"/>
  <c r="CG386" i="1" s="1"/>
  <c r="CH386" i="1" s="1" a="1"/>
  <c r="CH386" i="1" s="1"/>
  <c r="DX397" i="1"/>
  <c r="EJ397" i="1" s="1"/>
  <c r="BY397" i="1"/>
  <c r="CG397" i="1" s="1"/>
  <c r="CH397" i="1" s="1" a="1"/>
  <c r="CH397" i="1" s="1"/>
  <c r="DX405" i="1"/>
  <c r="EJ405" i="1" s="1"/>
  <c r="BY405" i="1"/>
  <c r="CG405" i="1" s="1"/>
  <c r="CH405" i="1" s="1" a="1"/>
  <c r="CH405" i="1" s="1"/>
  <c r="DX294" i="1"/>
  <c r="EJ294" i="1" s="1"/>
  <c r="BY294" i="1"/>
  <c r="CG294" i="1" s="1"/>
  <c r="CH294" i="1" s="1" a="1"/>
  <c r="CH294" i="1" s="1"/>
  <c r="DX362" i="1"/>
  <c r="EJ362" i="1" s="1"/>
  <c r="BY362" i="1"/>
  <c r="CG362" i="1" s="1"/>
  <c r="CH362" i="1" s="1" a="1"/>
  <c r="CH362" i="1" s="1"/>
  <c r="DX345" i="1"/>
  <c r="EJ345" i="1" s="1"/>
  <c r="BY345" i="1"/>
  <c r="CG345" i="1" s="1"/>
  <c r="CH345" i="1" s="1" a="1"/>
  <c r="CH345" i="1" s="1"/>
  <c r="DX327" i="1"/>
  <c r="EJ327" i="1" s="1"/>
  <c r="BY327" i="1"/>
  <c r="CG327" i="1" s="1"/>
  <c r="CH327" i="1" s="1" a="1"/>
  <c r="CH327" i="1" s="1"/>
  <c r="DX261" i="1"/>
  <c r="EJ261" i="1" s="1"/>
  <c r="BY261" i="1"/>
  <c r="CG261" i="1" s="1"/>
  <c r="CH261" i="1" s="1" a="1"/>
  <c r="CH261" i="1" s="1"/>
  <c r="DX384" i="1"/>
  <c r="EJ384" i="1" s="1"/>
  <c r="BY384" i="1"/>
  <c r="CG384" i="1" s="1"/>
  <c r="CH384" i="1" s="1" a="1"/>
  <c r="CH384" i="1" s="1"/>
  <c r="DX254" i="1"/>
  <c r="EJ254" i="1" s="1"/>
  <c r="BY254" i="1"/>
  <c r="CG254" i="1" s="1"/>
  <c r="CH254" i="1" s="1" a="1"/>
  <c r="CH254" i="1" s="1"/>
  <c r="DX385" i="1"/>
  <c r="EJ385" i="1" s="1"/>
  <c r="BY385" i="1"/>
  <c r="CG385" i="1" s="1"/>
  <c r="CH385" i="1" s="1" a="1"/>
  <c r="CH385" i="1" s="1"/>
  <c r="DX307" i="1"/>
  <c r="EJ307" i="1" s="1"/>
  <c r="BY307" i="1"/>
  <c r="CG307" i="1" s="1"/>
  <c r="CH307" i="1" s="1" a="1"/>
  <c r="CH307" i="1" s="1"/>
  <c r="DX322" i="1"/>
  <c r="EJ322" i="1" s="1"/>
  <c r="BY322" i="1"/>
  <c r="CG322" i="1" s="1"/>
  <c r="CH322" i="1" s="1" a="1"/>
  <c r="CH322" i="1" s="1"/>
  <c r="DX305" i="1"/>
  <c r="EJ305" i="1" s="1"/>
  <c r="BY305" i="1"/>
  <c r="CG305" i="1" s="1"/>
  <c r="CH305" i="1" s="1" a="1"/>
  <c r="CH305" i="1" s="1"/>
  <c r="DX320" i="1"/>
  <c r="EJ320" i="1" s="1"/>
  <c r="BY320" i="1"/>
  <c r="CG320" i="1" s="1"/>
  <c r="CH320" i="1" s="1" a="1"/>
  <c r="CH320" i="1" s="1"/>
  <c r="DX395" i="1"/>
  <c r="EJ395" i="1" s="1"/>
  <c r="BY395" i="1"/>
  <c r="CG395" i="1" s="1"/>
  <c r="CH395" i="1" s="1" a="1"/>
  <c r="CH395" i="1" s="1"/>
  <c r="DX255" i="1"/>
  <c r="EJ255" i="1" s="1"/>
  <c r="BY255" i="1"/>
  <c r="CG255" i="1" s="1"/>
  <c r="CH255" i="1" s="1" a="1"/>
  <c r="CH255" i="1" s="1"/>
  <c r="DX267" i="1"/>
  <c r="EJ267" i="1" s="1"/>
  <c r="BY267" i="1"/>
  <c r="CG267" i="1" s="1"/>
  <c r="CH267" i="1" s="1" a="1"/>
  <c r="CH267" i="1" s="1"/>
  <c r="DX297" i="1"/>
  <c r="EJ297" i="1" s="1"/>
  <c r="BY297" i="1"/>
  <c r="CG297" i="1" s="1"/>
  <c r="CH297" i="1" s="1" a="1"/>
  <c r="CH297" i="1" s="1"/>
  <c r="DX278" i="1"/>
  <c r="EJ278" i="1" s="1"/>
  <c r="BY278" i="1"/>
  <c r="CG278" i="1" s="1"/>
  <c r="CH278" i="1" s="1" a="1"/>
  <c r="CH278" i="1" s="1"/>
  <c r="CD208" i="1"/>
  <c r="CA208" i="1"/>
  <c r="BY23" i="1"/>
  <c r="CG23" i="1" s="1"/>
  <c r="CH23" i="1" s="1" a="1"/>
  <c r="CH23" i="1" s="1"/>
  <c r="BY70" i="1"/>
  <c r="CG70" i="1" s="1"/>
  <c r="CH70" i="1" s="1" a="1"/>
  <c r="CH70" i="1" s="1"/>
  <c r="EJ70" i="1"/>
  <c r="BY208" i="1"/>
  <c r="CG208" i="1" s="1"/>
  <c r="CH208" i="1" s="1" a="1"/>
  <c r="CH208" i="1" s="1"/>
  <c r="EJ208" i="1"/>
  <c r="BY228" i="1"/>
  <c r="CG228" i="1" s="1"/>
  <c r="CH228" i="1" s="1" a="1"/>
  <c r="CH228" i="1" s="1"/>
  <c r="EJ228" i="1"/>
  <c r="BY100" i="1"/>
  <c r="CG100" i="1" s="1"/>
  <c r="CH100" i="1" s="1" a="1"/>
  <c r="CH100" i="1" s="1"/>
  <c r="EJ100" i="1"/>
  <c r="BX236" i="1"/>
  <c r="DX236" i="1" s="1"/>
  <c r="L19" i="7"/>
  <c r="E12" i="5"/>
  <c r="DA281" i="1"/>
  <c r="DA272" i="1"/>
  <c r="BX167" i="1"/>
  <c r="DX167" i="1" s="1"/>
  <c r="DA319" i="1"/>
  <c r="CA181" i="1"/>
  <c r="BX181" i="1"/>
  <c r="DX181" i="1" s="1"/>
  <c r="CA33" i="1"/>
  <c r="BX33" i="1"/>
  <c r="DX33" i="1" s="1"/>
  <c r="CA99" i="1"/>
  <c r="BX99" i="1"/>
  <c r="DX99" i="1" s="1"/>
  <c r="CD148" i="1"/>
  <c r="CD138" i="1"/>
  <c r="BX193" i="1"/>
  <c r="DX193" i="1" s="1"/>
  <c r="CA193" i="1"/>
  <c r="CD78" i="1"/>
  <c r="BX49" i="1"/>
  <c r="DX49" i="1" s="1"/>
  <c r="CA49" i="1"/>
  <c r="BX114" i="1"/>
  <c r="DX114" i="1" s="1"/>
  <c r="CA114" i="1"/>
  <c r="CA123" i="1"/>
  <c r="BX123" i="1"/>
  <c r="DX123" i="1" s="1"/>
  <c r="CA85" i="1"/>
  <c r="BX85" i="1"/>
  <c r="DX85" i="1" s="1"/>
  <c r="CA172" i="1"/>
  <c r="BX172" i="1"/>
  <c r="DX172" i="1" s="1"/>
  <c r="CD135" i="1"/>
  <c r="CD168" i="1"/>
  <c r="CA166" i="1"/>
  <c r="BX166" i="1"/>
  <c r="DX166" i="1" s="1"/>
  <c r="CA244" i="1"/>
  <c r="BX244" i="1"/>
  <c r="DX244" i="1" s="1"/>
  <c r="CD59" i="1"/>
  <c r="CA39" i="1"/>
  <c r="BX39" i="1"/>
  <c r="DX39" i="1" s="1"/>
  <c r="CA84" i="1"/>
  <c r="BX84" i="1"/>
  <c r="DX84" i="1" s="1"/>
  <c r="BX16" i="1"/>
  <c r="CA16" i="1"/>
  <c r="CD189" i="1"/>
  <c r="CA237" i="1"/>
  <c r="BX237" i="1"/>
  <c r="DX237" i="1" s="1"/>
  <c r="CA171" i="1"/>
  <c r="BX171" i="1"/>
  <c r="DX171" i="1" s="1"/>
  <c r="CA243" i="1"/>
  <c r="BX243" i="1"/>
  <c r="DX243" i="1" s="1"/>
  <c r="CD110" i="1"/>
  <c r="CA120" i="1"/>
  <c r="BX120" i="1"/>
  <c r="DX120" i="1" s="1"/>
  <c r="CA242" i="1"/>
  <c r="BX242" i="1"/>
  <c r="DX242" i="1" s="1"/>
  <c r="CA17" i="1"/>
  <c r="BX17" i="1"/>
  <c r="BX155" i="1"/>
  <c r="DX155" i="1" s="1"/>
  <c r="CA155" i="1"/>
  <c r="CA180" i="1"/>
  <c r="BX180" i="1"/>
  <c r="DX180" i="1" s="1"/>
  <c r="CA194" i="1"/>
  <c r="BX194" i="1"/>
  <c r="DX194" i="1" s="1"/>
  <c r="CA119" i="1"/>
  <c r="BX119" i="1"/>
  <c r="DX119" i="1" s="1"/>
  <c r="CA124" i="1"/>
  <c r="BX124" i="1"/>
  <c r="DX124" i="1" s="1"/>
  <c r="CA211" i="1"/>
  <c r="BX211" i="1"/>
  <c r="DX211" i="1" s="1"/>
  <c r="CA150" i="1"/>
  <c r="BX150" i="1"/>
  <c r="DX150" i="1" s="1"/>
  <c r="CA69" i="1"/>
  <c r="BX69" i="1"/>
  <c r="DX69" i="1" s="1"/>
  <c r="CA229" i="1"/>
  <c r="BX229" i="1"/>
  <c r="DX229" i="1" s="1"/>
  <c r="CA38" i="1"/>
  <c r="BX38" i="1"/>
  <c r="DX38" i="1" s="1"/>
  <c r="CA21" i="1"/>
  <c r="BX21" i="1"/>
  <c r="CD213" i="1"/>
  <c r="CA156" i="1"/>
  <c r="BX156" i="1"/>
  <c r="DX156" i="1" s="1"/>
  <c r="BX241" i="1"/>
  <c r="DX241" i="1" s="1"/>
  <c r="CA241" i="1"/>
  <c r="CD195" i="1"/>
  <c r="CA116" i="1"/>
  <c r="BX116" i="1"/>
  <c r="DX116" i="1" s="1"/>
  <c r="CD243" i="1"/>
  <c r="BE34" i="1"/>
  <c r="BG34" i="1" s="1"/>
  <c r="CD197" i="1"/>
  <c r="CD72" i="1"/>
  <c r="CD33" i="1"/>
  <c r="CD206" i="1"/>
  <c r="CD223" i="1"/>
  <c r="CD128" i="1"/>
  <c r="CD210" i="1"/>
  <c r="BE230" i="1"/>
  <c r="BF230" i="1" s="1"/>
  <c r="BE70" i="1"/>
  <c r="BE216" i="1"/>
  <c r="BF216" i="1" s="1"/>
  <c r="BE190" i="1"/>
  <c r="BF190" i="1" s="1"/>
  <c r="EJ18" i="1"/>
  <c r="BE236" i="1"/>
  <c r="BE68" i="1"/>
  <c r="BF68" i="1" s="1"/>
  <c r="BE208" i="1"/>
  <c r="BE75" i="1"/>
  <c r="BG75" i="1" s="1"/>
  <c r="BE118" i="1"/>
  <c r="BF118" i="1" s="1"/>
  <c r="BE199" i="1"/>
  <c r="BF199" i="1" s="1"/>
  <c r="EC21" i="1"/>
  <c r="BC188" i="1"/>
  <c r="BD188" i="1" s="1"/>
  <c r="BE177" i="1"/>
  <c r="BF177" i="1" s="1"/>
  <c r="CD39" i="1"/>
  <c r="BC192" i="1"/>
  <c r="BD192" i="1" s="1"/>
  <c r="CD43" i="1"/>
  <c r="EC16" i="1"/>
  <c r="BC26" i="1"/>
  <c r="BD26" i="1" s="1"/>
  <c r="EC26" i="1" s="1"/>
  <c r="CD89" i="1"/>
  <c r="CD113" i="1"/>
  <c r="CD182" i="1"/>
  <c r="CD76" i="1"/>
  <c r="BC117" i="1"/>
  <c r="BD117" i="1" s="1"/>
  <c r="BC66" i="1"/>
  <c r="BD66" i="1" s="1"/>
  <c r="BC204" i="1"/>
  <c r="BD204" i="1" s="1"/>
  <c r="BC124" i="1"/>
  <c r="BD124" i="1" s="1"/>
  <c r="BE94" i="1"/>
  <c r="BG94" i="1" s="1"/>
  <c r="BE176" i="1"/>
  <c r="BG176" i="1" s="1"/>
  <c r="BE53" i="1"/>
  <c r="BG53" i="1" s="1"/>
  <c r="CD240" i="1"/>
  <c r="BC210" i="1"/>
  <c r="BD210" i="1" s="1"/>
  <c r="CD26" i="1"/>
  <c r="BC151" i="1"/>
  <c r="BD151" i="1" s="1"/>
  <c r="BC138" i="1"/>
  <c r="BD138" i="1" s="1"/>
  <c r="BE226" i="1"/>
  <c r="BG226" i="1" s="1"/>
  <c r="BC180" i="1"/>
  <c r="BD180" i="1" s="1"/>
  <c r="BC91" i="1"/>
  <c r="BD91" i="1" s="1"/>
  <c r="BC203" i="1"/>
  <c r="BD203" i="1" s="1"/>
  <c r="CD211" i="1"/>
  <c r="CD101" i="1"/>
  <c r="EC22" i="1"/>
  <c r="BE65" i="1"/>
  <c r="BG65" i="1" s="1"/>
  <c r="CD234" i="1"/>
  <c r="BE154" i="1"/>
  <c r="BG154" i="1" s="1"/>
  <c r="BC195" i="1"/>
  <c r="BD195" i="1" s="1"/>
  <c r="BE61" i="1"/>
  <c r="BG61" i="1" s="1"/>
  <c r="BC72" i="1"/>
  <c r="BD72" i="1" s="1"/>
  <c r="BC40" i="1"/>
  <c r="BD40" i="1" s="1"/>
  <c r="BC31" i="1"/>
  <c r="BD31" i="1" s="1"/>
  <c r="BC27" i="1"/>
  <c r="BD27" i="1" s="1"/>
  <c r="EC27" i="1" s="1"/>
  <c r="BC231" i="1"/>
  <c r="BD231" i="1" s="1"/>
  <c r="BC161" i="1"/>
  <c r="BD161" i="1" s="1"/>
  <c r="BE51" i="1"/>
  <c r="BG51" i="1" s="1"/>
  <c r="EC25" i="1"/>
  <c r="BC223" i="1"/>
  <c r="BD223" i="1" s="1"/>
  <c r="BC54" i="1"/>
  <c r="BD54" i="1" s="1"/>
  <c r="BC69" i="1"/>
  <c r="BD69" i="1" s="1"/>
  <c r="CD112" i="1"/>
  <c r="CD238" i="1"/>
  <c r="BC194" i="1"/>
  <c r="BD194" i="1" s="1"/>
  <c r="BC164" i="1"/>
  <c r="BD164" i="1" s="1"/>
  <c r="BE171" i="1"/>
  <c r="BC221" i="1"/>
  <c r="BD221" i="1" s="1"/>
  <c r="BC116" i="1"/>
  <c r="BD116" i="1" s="1"/>
  <c r="BC63" i="1"/>
  <c r="BD63" i="1" s="1"/>
  <c r="CD49" i="1"/>
  <c r="CD126" i="1"/>
  <c r="CD124" i="1"/>
  <c r="BC234" i="1"/>
  <c r="BD234" i="1" s="1"/>
  <c r="BE56" i="1"/>
  <c r="BG56" i="1" s="1"/>
  <c r="BC225" i="1"/>
  <c r="BD225" i="1" s="1"/>
  <c r="BC238" i="1"/>
  <c r="BD238" i="1" s="1"/>
  <c r="BC37" i="1"/>
  <c r="BD37" i="1" s="1"/>
  <c r="BE232" i="1"/>
  <c r="BF232" i="1" s="1"/>
  <c r="BE186" i="1"/>
  <c r="BF186" i="1" s="1"/>
  <c r="BC156" i="1"/>
  <c r="BD156" i="1" s="1"/>
  <c r="BC87" i="1"/>
  <c r="BD87" i="1" s="1"/>
  <c r="BC219" i="1"/>
  <c r="BD219" i="1" s="1"/>
  <c r="BC241" i="1"/>
  <c r="BD241" i="1" s="1"/>
  <c r="EC20" i="1"/>
  <c r="BC93" i="1"/>
  <c r="BD93" i="1" s="1"/>
  <c r="CD143" i="1"/>
  <c r="CD163" i="1"/>
  <c r="CD227" i="1"/>
  <c r="BC163" i="1"/>
  <c r="BD163" i="1" s="1"/>
  <c r="BC35" i="1"/>
  <c r="BD35" i="1" s="1"/>
  <c r="BE79" i="1"/>
  <c r="BG79" i="1" s="1"/>
  <c r="BC145" i="1"/>
  <c r="BD145" i="1" s="1"/>
  <c r="BE175" i="1"/>
  <c r="BF175" i="1" s="1"/>
  <c r="BC137" i="1"/>
  <c r="BD137" i="1" s="1"/>
  <c r="BE233" i="1"/>
  <c r="BF233" i="1" s="1"/>
  <c r="BC207" i="1"/>
  <c r="BD207" i="1" s="1"/>
  <c r="BC211" i="1"/>
  <c r="BD211" i="1" s="1"/>
  <c r="BC222" i="1"/>
  <c r="BD222" i="1" s="1"/>
  <c r="BE174" i="1"/>
  <c r="BF174" i="1" s="1"/>
  <c r="BC28" i="1"/>
  <c r="BD28" i="1" s="1"/>
  <c r="EC28" i="1" s="1"/>
  <c r="BE178" i="1"/>
  <c r="BF178" i="1" s="1"/>
  <c r="BE228" i="1"/>
  <c r="BC173" i="1"/>
  <c r="BD173" i="1" s="1"/>
  <c r="BE167" i="1"/>
  <c r="CD66" i="1"/>
  <c r="CD54" i="1"/>
  <c r="CD205" i="1"/>
  <c r="CD173" i="1"/>
  <c r="BE110" i="1"/>
  <c r="CD214" i="1"/>
  <c r="BE209" i="1"/>
  <c r="BG209" i="1" s="1"/>
  <c r="CD91" i="1"/>
  <c r="CD120" i="1"/>
  <c r="CD111" i="1"/>
  <c r="CD151" i="1"/>
  <c r="CD60" i="1"/>
  <c r="CD217" i="1"/>
  <c r="CD121" i="1"/>
  <c r="CD141" i="1"/>
  <c r="CD81" i="1"/>
  <c r="CD194" i="1"/>
  <c r="CD188" i="1"/>
  <c r="BE170" i="1"/>
  <c r="BF170" i="1" s="1"/>
  <c r="CD17" i="1"/>
  <c r="CD166" i="1"/>
  <c r="CD55" i="1"/>
  <c r="CD114" i="1"/>
  <c r="CD107" i="1"/>
  <c r="CD159" i="1"/>
  <c r="CD220" i="1"/>
  <c r="CD35" i="1"/>
  <c r="CD134" i="1"/>
  <c r="CD12" i="1"/>
  <c r="BE162" i="1"/>
  <c r="BF162" i="1" s="1"/>
  <c r="CD13" i="1"/>
  <c r="BC52" i="1"/>
  <c r="BD52" i="1" s="1"/>
  <c r="CD241" i="1"/>
  <c r="CD73" i="1"/>
  <c r="BE152" i="1"/>
  <c r="BF152" i="1" s="1"/>
  <c r="BC213" i="1"/>
  <c r="BD213" i="1" s="1"/>
  <c r="CD207" i="1"/>
  <c r="CD109" i="1"/>
  <c r="CD153" i="1"/>
  <c r="BE132" i="1"/>
  <c r="BF132" i="1" s="1"/>
  <c r="CD164" i="1"/>
  <c r="CD142" i="1"/>
  <c r="CD212" i="1"/>
  <c r="CD144" i="1"/>
  <c r="BC95" i="1"/>
  <c r="BD95" i="1" s="1"/>
  <c r="CD16" i="1"/>
  <c r="CD86" i="1"/>
  <c r="CD83" i="1"/>
  <c r="CD161" i="1"/>
  <c r="CD242" i="1"/>
  <c r="CD24" i="1"/>
  <c r="CD165" i="1"/>
  <c r="CD222" i="1"/>
  <c r="CD155" i="1"/>
  <c r="CD21" i="1"/>
  <c r="CD201" i="1"/>
  <c r="CD102" i="1"/>
  <c r="CD145" i="1"/>
  <c r="CD47" i="1"/>
  <c r="CD183" i="1"/>
  <c r="CD40" i="1"/>
  <c r="CD90" i="1"/>
  <c r="BC131" i="1"/>
  <c r="BD131" i="1" s="1"/>
  <c r="CD139" i="1"/>
  <c r="CD20" i="1"/>
  <c r="CD42" i="1"/>
  <c r="CD172" i="1"/>
  <c r="CD129" i="1"/>
  <c r="CD196" i="1"/>
  <c r="CD150" i="1"/>
  <c r="CD105" i="1"/>
  <c r="BC89" i="1"/>
  <c r="BD89" i="1" s="1"/>
  <c r="CD58" i="1"/>
  <c r="CD116" i="1"/>
  <c r="CD180" i="1"/>
  <c r="BC121" i="1"/>
  <c r="BD121" i="1" s="1"/>
  <c r="CD202" i="1"/>
  <c r="CD136" i="1"/>
  <c r="BC48" i="1"/>
  <c r="BD48" i="1" s="1"/>
  <c r="BE108" i="1"/>
  <c r="BG108" i="1" s="1"/>
  <c r="BC244" i="1"/>
  <c r="BD244" i="1" s="1"/>
  <c r="CD27" i="1"/>
  <c r="BC169" i="1"/>
  <c r="BD169" i="1" s="1"/>
  <c r="BC55" i="1"/>
  <c r="BD55" i="1" s="1"/>
  <c r="CD82" i="1"/>
  <c r="BC78" i="1"/>
  <c r="BD78" i="1" s="1"/>
  <c r="CD221" i="1"/>
  <c r="BC130" i="1"/>
  <c r="BD130" i="1" s="1"/>
  <c r="BC160" i="1"/>
  <c r="BD160" i="1" s="1"/>
  <c r="BE218" i="1"/>
  <c r="BF218" i="1" s="1"/>
  <c r="CD37" i="1"/>
  <c r="BC139" i="1"/>
  <c r="BD139" i="1" s="1"/>
  <c r="CD133" i="1"/>
  <c r="CD204" i="1"/>
  <c r="BC58" i="1"/>
  <c r="BD58" i="1" s="1"/>
  <c r="BC197" i="1"/>
  <c r="BD197" i="1" s="1"/>
  <c r="CD203" i="1"/>
  <c r="BE125" i="1"/>
  <c r="BC96" i="1"/>
  <c r="BD96" i="1" s="1"/>
  <c r="CD80" i="1"/>
  <c r="CD103" i="1"/>
  <c r="CD239" i="1"/>
  <c r="CD131" i="1"/>
  <c r="CD200" i="1"/>
  <c r="CD231" i="1"/>
  <c r="BC202" i="1"/>
  <c r="BD202" i="1" s="1"/>
  <c r="CD235" i="1"/>
  <c r="CD187" i="1"/>
  <c r="BC239" i="1"/>
  <c r="BD239" i="1" s="1"/>
  <c r="BE100" i="1"/>
  <c r="CD63" i="1"/>
  <c r="BC240" i="1"/>
  <c r="BD240" i="1" s="1"/>
  <c r="CD67" i="1"/>
  <c r="CD44" i="1"/>
  <c r="BC229" i="1"/>
  <c r="BD229" i="1" s="1"/>
  <c r="CD104" i="1"/>
  <c r="BC73" i="1"/>
  <c r="BD73" i="1" s="1"/>
  <c r="BE140" i="1"/>
  <c r="BF140" i="1" s="1"/>
  <c r="CD123" i="1"/>
  <c r="CD179" i="1"/>
  <c r="CD25" i="1"/>
  <c r="BE191" i="1"/>
  <c r="BF191" i="1" s="1"/>
  <c r="CD98" i="1"/>
  <c r="BE184" i="1"/>
  <c r="BC159" i="1"/>
  <c r="BD159" i="1" s="1"/>
  <c r="CD41" i="1"/>
  <c r="CD99" i="1"/>
  <c r="BC104" i="1"/>
  <c r="BD104" i="1" s="1"/>
  <c r="BC81" i="1"/>
  <c r="BD81" i="1" s="1"/>
  <c r="BC60" i="1"/>
  <c r="BD60" i="1" s="1"/>
  <c r="BC187" i="1"/>
  <c r="BD187" i="1" s="1"/>
  <c r="BE158" i="1"/>
  <c r="BF158" i="1" s="1"/>
  <c r="BC196" i="1"/>
  <c r="BD196" i="1" s="1"/>
  <c r="EJ19" i="1"/>
  <c r="CD84" i="1"/>
  <c r="BC43" i="1"/>
  <c r="BD43" i="1" s="1"/>
  <c r="CD229" i="1"/>
  <c r="BC201" i="1"/>
  <c r="BD201" i="1" s="1"/>
  <c r="CD215" i="1"/>
  <c r="ED15" i="1"/>
  <c r="CD156" i="1"/>
  <c r="BC133" i="1"/>
  <c r="BD133" i="1" s="1"/>
  <c r="BC182" i="1"/>
  <c r="BD182" i="1" s="1"/>
  <c r="CD237" i="1"/>
  <c r="BC143" i="1"/>
  <c r="BD143" i="1" s="1"/>
  <c r="CD74" i="1"/>
  <c r="CD137" i="1"/>
  <c r="CD185" i="1"/>
  <c r="CD125" i="1"/>
  <c r="CD193" i="1"/>
  <c r="CD97" i="1"/>
  <c r="CD88" i="1"/>
  <c r="BC136" i="1"/>
  <c r="BD136" i="1" s="1"/>
  <c r="CD85" i="1"/>
  <c r="CD119" i="1"/>
  <c r="BC227" i="1"/>
  <c r="BD227" i="1" s="1"/>
  <c r="CD22" i="1"/>
  <c r="BC129" i="1"/>
  <c r="BD129" i="1" s="1"/>
  <c r="CD92" i="1"/>
  <c r="BE30" i="1"/>
  <c r="BG30" i="1" s="1"/>
  <c r="ED30" i="1" s="1"/>
  <c r="BC181" i="1"/>
  <c r="BD181" i="1" s="1"/>
  <c r="BE47" i="1"/>
  <c r="CD38" i="1"/>
  <c r="CD198" i="1"/>
  <c r="BC179" i="1"/>
  <c r="BD179" i="1" s="1"/>
  <c r="CD87" i="1"/>
  <c r="EC17" i="1"/>
  <c r="CD219" i="1"/>
  <c r="CD64" i="1"/>
  <c r="CD181" i="1"/>
  <c r="CD69" i="1"/>
  <c r="CD224" i="1"/>
  <c r="CD14" i="1"/>
  <c r="BE115" i="1"/>
  <c r="BF115" i="1" s="1"/>
  <c r="CD96" i="1"/>
  <c r="BC146" i="1"/>
  <c r="BD146" i="1" s="1"/>
  <c r="BC224" i="1"/>
  <c r="BD224" i="1" s="1"/>
  <c r="CD130" i="1"/>
  <c r="BC142" i="1"/>
  <c r="BD142" i="1" s="1"/>
  <c r="BC135" i="1"/>
  <c r="BD135" i="1" s="1"/>
  <c r="CD31" i="1"/>
  <c r="BE149" i="1"/>
  <c r="BF149" i="1" s="1"/>
  <c r="BC243" i="1"/>
  <c r="BD243" i="1" s="1"/>
  <c r="AT7" i="1"/>
  <c r="BU7" i="1" s="1"/>
  <c r="BG14" i="1" l="1"/>
  <c r="ED14" i="1" s="1"/>
  <c r="BF14" i="1"/>
  <c r="BG17" i="1"/>
  <c r="BF17" i="1"/>
  <c r="BG24" i="1"/>
  <c r="BF24" i="1"/>
  <c r="BG22" i="1"/>
  <c r="BF22" i="1"/>
  <c r="BG20" i="1"/>
  <c r="BF20" i="1"/>
  <c r="BF13" i="1"/>
  <c r="BG13" i="1"/>
  <c r="BG16" i="1"/>
  <c r="BF16" i="1"/>
  <c r="DA324" i="1"/>
  <c r="DA366" i="1"/>
  <c r="DA370" i="1"/>
  <c r="DA346" i="1"/>
  <c r="CI15" i="1"/>
  <c r="CK15" i="1" s="1"/>
  <c r="BL15" i="1" a="1"/>
  <c r="BL15" i="1" s="1"/>
  <c r="BF21" i="1"/>
  <c r="EJ21" i="1" s="1"/>
  <c r="BG21" i="1"/>
  <c r="CX297" i="1"/>
  <c r="DA297" i="1" s="1"/>
  <c r="BG25" i="1"/>
  <c r="BF25" i="1"/>
  <c r="CI18" i="1"/>
  <c r="BL18" i="1" a="1"/>
  <c r="BL18" i="1" s="1"/>
  <c r="BG12" i="1"/>
  <c r="BF12" i="1"/>
  <c r="CB166" i="1"/>
  <c r="CB38" i="1"/>
  <c r="DX304" i="1"/>
  <c r="EJ304" i="1" s="1"/>
  <c r="BL30" i="1" a="1"/>
  <c r="BL30" i="1" s="1"/>
  <c r="BL140" i="1" a="1"/>
  <c r="BL140" i="1" s="1"/>
  <c r="BL186" i="1" a="1"/>
  <c r="BL186" i="1" s="1"/>
  <c r="BN186" i="1" s="1"/>
  <c r="CB245" i="1"/>
  <c r="CY335" i="1"/>
  <c r="DA335" i="1" s="1"/>
  <c r="CB307" i="1"/>
  <c r="DA343" i="1"/>
  <c r="DA313" i="1"/>
  <c r="DA401" i="1"/>
  <c r="BL53" i="1" a="1"/>
  <c r="BL53" i="1" s="1"/>
  <c r="BL51" i="1" a="1"/>
  <c r="BL51" i="1" s="1"/>
  <c r="CB84" i="1"/>
  <c r="BL34" i="1" a="1"/>
  <c r="BL34" i="1" s="1"/>
  <c r="CB371" i="1"/>
  <c r="CB380" i="1"/>
  <c r="BX392" i="1"/>
  <c r="CA392" i="1"/>
  <c r="BX378" i="1"/>
  <c r="CA378" i="1"/>
  <c r="CA393" i="1"/>
  <c r="BX393" i="1"/>
  <c r="CK32" i="1"/>
  <c r="BL147" i="1" a="1"/>
  <c r="BL147" i="1" s="1"/>
  <c r="BL108" i="1" a="1"/>
  <c r="BL108" i="1" s="1"/>
  <c r="CT108" i="1"/>
  <c r="CK108" i="1"/>
  <c r="CB69" i="1"/>
  <c r="CB17" i="1"/>
  <c r="CB114" i="1"/>
  <c r="BL174" i="1" a="1"/>
  <c r="BL174" i="1" s="1"/>
  <c r="BN174" i="1" s="1"/>
  <c r="BL79" i="1" a="1"/>
  <c r="BL79" i="1" s="1"/>
  <c r="CE167" i="1"/>
  <c r="CI167" i="1"/>
  <c r="BM50" i="1"/>
  <c r="CI53" i="1"/>
  <c r="CT53" i="1" s="1"/>
  <c r="CB119" i="1"/>
  <c r="CB123" i="1"/>
  <c r="CB116" i="1"/>
  <c r="CB150" i="1"/>
  <c r="CB242" i="1"/>
  <c r="CB39" i="1"/>
  <c r="CB49" i="1"/>
  <c r="BL62" i="1" a="1"/>
  <c r="BL62" i="1" s="1"/>
  <c r="BL70" i="1" a="1"/>
  <c r="BL70" i="1" s="1"/>
  <c r="CT70" i="1"/>
  <c r="CX70" i="1" s="1"/>
  <c r="CK70" i="1"/>
  <c r="BL171" i="1" a="1"/>
  <c r="BL171" i="1" s="1"/>
  <c r="CX318" i="1"/>
  <c r="CY318" i="1"/>
  <c r="CY329" i="1"/>
  <c r="CX329" i="1"/>
  <c r="CI19" i="1"/>
  <c r="CK19" i="1" s="1"/>
  <c r="CA364" i="1"/>
  <c r="BX364" i="1"/>
  <c r="CI140" i="1"/>
  <c r="CK140" i="1" s="1"/>
  <c r="BL28" i="1" a="1"/>
  <c r="BL28" i="1" s="1"/>
  <c r="CT28" i="1"/>
  <c r="CK28" i="1"/>
  <c r="CB180" i="1"/>
  <c r="CB155" i="1"/>
  <c r="CB208" i="1"/>
  <c r="BL216" i="1" a="1"/>
  <c r="BL216" i="1" s="1"/>
  <c r="BN216" i="1" s="1"/>
  <c r="BL170" i="1" a="1"/>
  <c r="BL170" i="1" s="1"/>
  <c r="BM170" i="1" s="1"/>
  <c r="BL127" i="1" a="1"/>
  <c r="BL127" i="1" s="1"/>
  <c r="CT127" i="1"/>
  <c r="BL160" i="1" a="1"/>
  <c r="BL160" i="1" s="1"/>
  <c r="CB340" i="1"/>
  <c r="CB363" i="1"/>
  <c r="CA336" i="1"/>
  <c r="BX336" i="1"/>
  <c r="CI127" i="1"/>
  <c r="CK127" i="1" s="1"/>
  <c r="BX329" i="1"/>
  <c r="CA329" i="1"/>
  <c r="CK36" i="1"/>
  <c r="CA313" i="1"/>
  <c r="BX313" i="1"/>
  <c r="CB156" i="1"/>
  <c r="CB16" i="1"/>
  <c r="BL228" i="1" a="1"/>
  <c r="BL228" i="1" s="1"/>
  <c r="EE16" i="1"/>
  <c r="CB241" i="1"/>
  <c r="CB211" i="1"/>
  <c r="CB120" i="1"/>
  <c r="BL209" i="1" a="1"/>
  <c r="BL209" i="1" s="1"/>
  <c r="BN209" i="1" s="1"/>
  <c r="CT209" i="1"/>
  <c r="CK209" i="1"/>
  <c r="BL75" i="1" a="1"/>
  <c r="BL75" i="1" s="1"/>
  <c r="CT75" i="1"/>
  <c r="CK75" i="1"/>
  <c r="BL225" i="1" a="1"/>
  <c r="BL225" i="1" s="1"/>
  <c r="BN225" i="1" s="1"/>
  <c r="CB258" i="1"/>
  <c r="CI79" i="1"/>
  <c r="CT79" i="1" s="1"/>
  <c r="CB291" i="1"/>
  <c r="BX277" i="1"/>
  <c r="CA277" i="1"/>
  <c r="BX372" i="1"/>
  <c r="CA372" i="1"/>
  <c r="CI225" i="1"/>
  <c r="CT225" i="1" s="1"/>
  <c r="CB244" i="1"/>
  <c r="CB193" i="1"/>
  <c r="BL115" i="1" a="1"/>
  <c r="BL115" i="1" s="1"/>
  <c r="CK115" i="1"/>
  <c r="BL191" i="1" a="1"/>
  <c r="BL191" i="1" s="1"/>
  <c r="BN191" i="1" s="1"/>
  <c r="BL77" i="1" a="1"/>
  <c r="BL77" i="1" s="1"/>
  <c r="BM77" i="1" s="1"/>
  <c r="CT77" i="1"/>
  <c r="CK77" i="1"/>
  <c r="BL175" i="1" a="1"/>
  <c r="BL175" i="1" s="1"/>
  <c r="BN175" i="1" s="1"/>
  <c r="CK175" i="1"/>
  <c r="CT175" i="1"/>
  <c r="CB395" i="1"/>
  <c r="CI191" i="1"/>
  <c r="CT191" i="1" s="1"/>
  <c r="BX300" i="1"/>
  <c r="CA300" i="1"/>
  <c r="BX293" i="1"/>
  <c r="CA293" i="1"/>
  <c r="CI186" i="1"/>
  <c r="CK186" i="1" s="1"/>
  <c r="CB243" i="1"/>
  <c r="CB33" i="1"/>
  <c r="CB85" i="1"/>
  <c r="CB124" i="1"/>
  <c r="BL230" i="1" a="1"/>
  <c r="BL230" i="1" s="1"/>
  <c r="BN230" i="1" s="1"/>
  <c r="BL154" i="1" a="1"/>
  <c r="BL154" i="1" s="1"/>
  <c r="BL192" i="1" a="1"/>
  <c r="BL192" i="1" s="1"/>
  <c r="BN192" i="1" s="1"/>
  <c r="CT192" i="1"/>
  <c r="CK192" i="1"/>
  <c r="BL48" i="1" a="1"/>
  <c r="BL48" i="1" s="1"/>
  <c r="BN48" i="1" s="1"/>
  <c r="BL226" i="1" a="1"/>
  <c r="BL226" i="1" s="1"/>
  <c r="BN226" i="1" s="1"/>
  <c r="CT226" i="1"/>
  <c r="CK226" i="1"/>
  <c r="CI170" i="1"/>
  <c r="CT170" i="1" s="1"/>
  <c r="BX376" i="1"/>
  <c r="CA376" i="1"/>
  <c r="CI230" i="1"/>
  <c r="CT230" i="1" s="1"/>
  <c r="BL152" i="1" a="1"/>
  <c r="BL152" i="1" s="1"/>
  <c r="BN152" i="1" s="1"/>
  <c r="CT152" i="1"/>
  <c r="BL218" i="1" a="1"/>
  <c r="BL218" i="1" s="1"/>
  <c r="CT218" i="1"/>
  <c r="CK218" i="1"/>
  <c r="BL169" i="1" a="1"/>
  <c r="BL169" i="1" s="1"/>
  <c r="BN169" i="1" s="1"/>
  <c r="CK169" i="1"/>
  <c r="CT169" i="1"/>
  <c r="BL93" i="1" a="1"/>
  <c r="BL93" i="1" s="1"/>
  <c r="BL178" i="1" a="1"/>
  <c r="BL178" i="1" s="1"/>
  <c r="BN178" i="1" s="1"/>
  <c r="CT178" i="1"/>
  <c r="CK178" i="1"/>
  <c r="CB272" i="1"/>
  <c r="CA369" i="1"/>
  <c r="BX369" i="1"/>
  <c r="CA408" i="1"/>
  <c r="BX408" i="1"/>
  <c r="CB279" i="1"/>
  <c r="CA394" i="1"/>
  <c r="BX394" i="1"/>
  <c r="CI152" i="1"/>
  <c r="CK152" i="1" s="1"/>
  <c r="DA285" i="1"/>
  <c r="DA293" i="1"/>
  <c r="BL65" i="1" a="1"/>
  <c r="BL65" i="1" s="1"/>
  <c r="BN65" i="1" s="1"/>
  <c r="CK65" i="1"/>
  <c r="CT65" i="1"/>
  <c r="CB365" i="1"/>
  <c r="BX319" i="1"/>
  <c r="CA319" i="1"/>
  <c r="CB274" i="1"/>
  <c r="CI147" i="1"/>
  <c r="CK147" i="1" s="1"/>
  <c r="CI51" i="1"/>
  <c r="CK51" i="1" s="1"/>
  <c r="CB171" i="1"/>
  <c r="BL100" i="1" a="1"/>
  <c r="BL100" i="1" s="1"/>
  <c r="BL94" i="1" a="1"/>
  <c r="BL94" i="1" s="1"/>
  <c r="CK94" i="1"/>
  <c r="CT94" i="1"/>
  <c r="BL117" i="1" a="1"/>
  <c r="BL117" i="1" s="1"/>
  <c r="BN117" i="1" s="1"/>
  <c r="CK117" i="1"/>
  <c r="CT117" i="1"/>
  <c r="BL52" i="1" a="1"/>
  <c r="BL52" i="1" s="1"/>
  <c r="CT52" i="1"/>
  <c r="CK52" i="1"/>
  <c r="CA389" i="1"/>
  <c r="BX389" i="1"/>
  <c r="CB368" i="1"/>
  <c r="CA404" i="1"/>
  <c r="BX404" i="1"/>
  <c r="CT46" i="1"/>
  <c r="DA290" i="1"/>
  <c r="DA349" i="1"/>
  <c r="DA262" i="1"/>
  <c r="DA308" i="1"/>
  <c r="DA386" i="1"/>
  <c r="BL56" i="1" a="1"/>
  <c r="BL56" i="1" s="1"/>
  <c r="BM56" i="1" s="1"/>
  <c r="CT56" i="1"/>
  <c r="CK56" i="1"/>
  <c r="CB21" i="1"/>
  <c r="CB194" i="1"/>
  <c r="CB99" i="1"/>
  <c r="BL132" i="1" a="1"/>
  <c r="BL132" i="1" s="1"/>
  <c r="CT132" i="1"/>
  <c r="CK132" i="1"/>
  <c r="BL122" i="1" a="1"/>
  <c r="BL122" i="1" s="1"/>
  <c r="BN122" i="1" s="1"/>
  <c r="CB361" i="1"/>
  <c r="CB409" i="1"/>
  <c r="CI48" i="1"/>
  <c r="CK48" i="1" s="1"/>
  <c r="BX268" i="1"/>
  <c r="CA268" i="1"/>
  <c r="CI122" i="1"/>
  <c r="CT122" i="1" s="1"/>
  <c r="CX255" i="1"/>
  <c r="CY255" i="1"/>
  <c r="BL162" i="1" a="1"/>
  <c r="BL162" i="1" s="1"/>
  <c r="BM162" i="1" s="1"/>
  <c r="CT162" i="1"/>
  <c r="CK162" i="1"/>
  <c r="EE21" i="1"/>
  <c r="CB237" i="1"/>
  <c r="CB172" i="1"/>
  <c r="BL244" i="1" a="1"/>
  <c r="BL244" i="1" s="1"/>
  <c r="BM244" i="1" s="1"/>
  <c r="CK244" i="1"/>
  <c r="CT244" i="1"/>
  <c r="BL199" i="1" a="1"/>
  <c r="BL199" i="1" s="1"/>
  <c r="CT199" i="1"/>
  <c r="BL61" i="1" a="1"/>
  <c r="BL61" i="1" s="1"/>
  <c r="CK61" i="1"/>
  <c r="CT61" i="1"/>
  <c r="BL158" i="1" a="1"/>
  <c r="BL158" i="1" s="1"/>
  <c r="BN158" i="1" s="1"/>
  <c r="CB246" i="1"/>
  <c r="CB341" i="1"/>
  <c r="CB358" i="1"/>
  <c r="CB270" i="1"/>
  <c r="CY317" i="1"/>
  <c r="CX317" i="1"/>
  <c r="CA333" i="1"/>
  <c r="BX333" i="1"/>
  <c r="BX257" i="1"/>
  <c r="CA257" i="1"/>
  <c r="CI169" i="1"/>
  <c r="CI93" i="1"/>
  <c r="CK93" i="1" s="1"/>
  <c r="BX370" i="1"/>
  <c r="CA370" i="1"/>
  <c r="CI61" i="1"/>
  <c r="CI171" i="1"/>
  <c r="CK171" i="1" s="1"/>
  <c r="CX383" i="1"/>
  <c r="CY383" i="1"/>
  <c r="DA393" i="1"/>
  <c r="DA277" i="1"/>
  <c r="DA336" i="1"/>
  <c r="BL68" i="1" a="1"/>
  <c r="BL68" i="1" s="1"/>
  <c r="CT68" i="1"/>
  <c r="CK68" i="1"/>
  <c r="BL146" i="1" a="1"/>
  <c r="BL146" i="1" s="1"/>
  <c r="BN146" i="1" s="1"/>
  <c r="CK146" i="1"/>
  <c r="BL233" i="1" a="1"/>
  <c r="BL233" i="1" s="1"/>
  <c r="BM233" i="1" s="1"/>
  <c r="CT233" i="1"/>
  <c r="CK233" i="1"/>
  <c r="BL149" i="1" a="1"/>
  <c r="BL149" i="1" s="1"/>
  <c r="CB338" i="1"/>
  <c r="CY381" i="1"/>
  <c r="DA381" i="1" s="1"/>
  <c r="CA343" i="1"/>
  <c r="BX343" i="1"/>
  <c r="CI23" i="1"/>
  <c r="CT23" i="1" s="1"/>
  <c r="CX23" i="1" s="1"/>
  <c r="CA410" i="1"/>
  <c r="BX410" i="1"/>
  <c r="CI160" i="1"/>
  <c r="CT160" i="1" s="1"/>
  <c r="CI100" i="1"/>
  <c r="CT100" i="1" s="1"/>
  <c r="CX100" i="1" s="1"/>
  <c r="CI11" i="1"/>
  <c r="CK11" i="1" s="1"/>
  <c r="CB303" i="1"/>
  <c r="CK18" i="1"/>
  <c r="BL118" i="1" a="1"/>
  <c r="BL118" i="1" s="1"/>
  <c r="CT118" i="1"/>
  <c r="CK118" i="1"/>
  <c r="BL190" i="1" a="1"/>
  <c r="BL190" i="1" s="1"/>
  <c r="BM190" i="1" s="1"/>
  <c r="CK190" i="1"/>
  <c r="BL95" i="1" a="1"/>
  <c r="BL95" i="1" s="1"/>
  <c r="CT95" i="1"/>
  <c r="CK95" i="1"/>
  <c r="BL232" i="1" a="1"/>
  <c r="BL232" i="1" s="1"/>
  <c r="BM232" i="1" s="1"/>
  <c r="CE236" i="1"/>
  <c r="CI236" i="1"/>
  <c r="CI199" i="1"/>
  <c r="CK199" i="1" s="1"/>
  <c r="CI190" i="1"/>
  <c r="CT190" i="1" s="1"/>
  <c r="CI216" i="1"/>
  <c r="CK216" i="1" s="1"/>
  <c r="CA399" i="1"/>
  <c r="BX399" i="1"/>
  <c r="CI30" i="1"/>
  <c r="CT30" i="1" s="1"/>
  <c r="BX290" i="1"/>
  <c r="CA290" i="1"/>
  <c r="CI115" i="1"/>
  <c r="CT115" i="1" s="1"/>
  <c r="CI174" i="1"/>
  <c r="CK174" i="1" s="1"/>
  <c r="CI149" i="1"/>
  <c r="CK149" i="1" s="1"/>
  <c r="DA380" i="1"/>
  <c r="DA410" i="1"/>
  <c r="CB266" i="1"/>
  <c r="DA341" i="1"/>
  <c r="EE17" i="1"/>
  <c r="CB229" i="1"/>
  <c r="CB181" i="1"/>
  <c r="BL177" i="1" a="1"/>
  <c r="BL177" i="1" s="1"/>
  <c r="BN177" i="1" s="1"/>
  <c r="CK177" i="1"/>
  <c r="CT177" i="1"/>
  <c r="BL106" i="1" a="1"/>
  <c r="BL106" i="1" s="1"/>
  <c r="BM106" i="1" s="1"/>
  <c r="CK106" i="1"/>
  <c r="BL176" i="1" a="1"/>
  <c r="BL176" i="1" s="1"/>
  <c r="BM176" i="1" s="1"/>
  <c r="CT176" i="1"/>
  <c r="CK176" i="1"/>
  <c r="BL157" i="1" a="1"/>
  <c r="BL157" i="1" s="1"/>
  <c r="BN157" i="1" s="1"/>
  <c r="CT157" i="1"/>
  <c r="CK157" i="1"/>
  <c r="CB264" i="1"/>
  <c r="CI154" i="1"/>
  <c r="CT154" i="1" s="1"/>
  <c r="CI106" i="1"/>
  <c r="CT106" i="1" s="1"/>
  <c r="CI62" i="1"/>
  <c r="CK62" i="1" s="1"/>
  <c r="CA285" i="1"/>
  <c r="BX285" i="1"/>
  <c r="CI158" i="1"/>
  <c r="CK158" i="1" s="1"/>
  <c r="CI232" i="1"/>
  <c r="CK232" i="1" s="1"/>
  <c r="BX373" i="1"/>
  <c r="CA373" i="1"/>
  <c r="CI228" i="1"/>
  <c r="CT228" i="1" s="1"/>
  <c r="CX228" i="1" s="1"/>
  <c r="CI34" i="1"/>
  <c r="CT34" i="1" s="1"/>
  <c r="BL11" i="1" a="1"/>
  <c r="BL11" i="1" s="1"/>
  <c r="BM11" i="1" s="1"/>
  <c r="BY287" i="1"/>
  <c r="CG287" i="1" s="1"/>
  <c r="CH287" i="1" s="1" a="1"/>
  <c r="CH287" i="1" s="1"/>
  <c r="BY271" i="1"/>
  <c r="CG271" i="1" s="1"/>
  <c r="CH271" i="1" s="1" a="1"/>
  <c r="CH271" i="1" s="1"/>
  <c r="BY348" i="1"/>
  <c r="CG348" i="1" s="1"/>
  <c r="CH348" i="1" s="1" a="1"/>
  <c r="CH348" i="1" s="1"/>
  <c r="BM175" i="1"/>
  <c r="BN95" i="1"/>
  <c r="BM95" i="1"/>
  <c r="BN232" i="1"/>
  <c r="BM186" i="1"/>
  <c r="BN51" i="1"/>
  <c r="BM51" i="1"/>
  <c r="BN106" i="1"/>
  <c r="BN149" i="1"/>
  <c r="BM149" i="1"/>
  <c r="BN108" i="1"/>
  <c r="BM108" i="1"/>
  <c r="BN140" i="1"/>
  <c r="BM140" i="1"/>
  <c r="BN19" i="1"/>
  <c r="BM19" i="1"/>
  <c r="BN34" i="1"/>
  <c r="BM34" i="1"/>
  <c r="BY283" i="1"/>
  <c r="CG283" i="1" s="1"/>
  <c r="CH283" i="1" s="1" a="1"/>
  <c r="CH283" i="1" s="1"/>
  <c r="BM225" i="1"/>
  <c r="BN30" i="1"/>
  <c r="BM30" i="1"/>
  <c r="BN79" i="1"/>
  <c r="BM79" i="1"/>
  <c r="BN118" i="1"/>
  <c r="BM118" i="1"/>
  <c r="BN62" i="1"/>
  <c r="BM62" i="1"/>
  <c r="BN70" i="1"/>
  <c r="BM70" i="1"/>
  <c r="BN228" i="1"/>
  <c r="BM228" i="1"/>
  <c r="BN170" i="1"/>
  <c r="BN127" i="1"/>
  <c r="BM127" i="1"/>
  <c r="BM226" i="1"/>
  <c r="BM178" i="1"/>
  <c r="BM65" i="1"/>
  <c r="BN28" i="1"/>
  <c r="BM28" i="1"/>
  <c r="BN115" i="1"/>
  <c r="BM115" i="1"/>
  <c r="BN75" i="1"/>
  <c r="BM75" i="1"/>
  <c r="BM230" i="1"/>
  <c r="BN18" i="1"/>
  <c r="BM18" i="1"/>
  <c r="BM152" i="1"/>
  <c r="BN154" i="1"/>
  <c r="BM154" i="1"/>
  <c r="BN77" i="1"/>
  <c r="BN171" i="1"/>
  <c r="BM171" i="1"/>
  <c r="BM209" i="1"/>
  <c r="BN147" i="1"/>
  <c r="BM147" i="1"/>
  <c r="BN160" i="1"/>
  <c r="BM160" i="1"/>
  <c r="BM174" i="1"/>
  <c r="BM192" i="1"/>
  <c r="BN52" i="1"/>
  <c r="BM52" i="1"/>
  <c r="BN218" i="1"/>
  <c r="BM218" i="1"/>
  <c r="BM169" i="1"/>
  <c r="BN93" i="1"/>
  <c r="BM93" i="1"/>
  <c r="BM15" i="1"/>
  <c r="BN100" i="1"/>
  <c r="BM100" i="1"/>
  <c r="BN53" i="1"/>
  <c r="BM53" i="1"/>
  <c r="BN162" i="1"/>
  <c r="BY259" i="1"/>
  <c r="CG259" i="1" s="1"/>
  <c r="CH259" i="1" s="1" a="1"/>
  <c r="CH259" i="1" s="1"/>
  <c r="BN61" i="1"/>
  <c r="BM61" i="1"/>
  <c r="BN244" i="1"/>
  <c r="BN94" i="1"/>
  <c r="BM94" i="1"/>
  <c r="BM216" i="1"/>
  <c r="BN23" i="1"/>
  <c r="BM23" i="1"/>
  <c r="BN68" i="1"/>
  <c r="BM68" i="1"/>
  <c r="BN132" i="1"/>
  <c r="BM132" i="1"/>
  <c r="BN56" i="1"/>
  <c r="BM158" i="1"/>
  <c r="BM117" i="1"/>
  <c r="DX379" i="1"/>
  <c r="EJ379" i="1" s="1"/>
  <c r="BY359" i="1"/>
  <c r="CG359" i="1" s="1"/>
  <c r="CH359" i="1" s="1" a="1"/>
  <c r="CH359" i="1" s="1"/>
  <c r="BY310" i="1"/>
  <c r="CG310" i="1" s="1"/>
  <c r="CH310" i="1" s="1" a="1"/>
  <c r="CH310" i="1" s="1"/>
  <c r="DX382" i="1"/>
  <c r="EJ382" i="1" s="1"/>
  <c r="DX357" i="1"/>
  <c r="EJ357" i="1" s="1"/>
  <c r="BG167" i="1"/>
  <c r="DX308" i="1"/>
  <c r="EJ308" i="1" s="1"/>
  <c r="BF167" i="1"/>
  <c r="DX366" i="1"/>
  <c r="EJ366" i="1" s="1"/>
  <c r="BG236" i="1"/>
  <c r="BF236" i="1"/>
  <c r="BY353" i="1"/>
  <c r="CG353" i="1" s="1"/>
  <c r="CH353" i="1" s="1" a="1"/>
  <c r="CH353" i="1" s="1"/>
  <c r="DX302" i="1"/>
  <c r="EJ302" i="1" s="1"/>
  <c r="BN176" i="1"/>
  <c r="BY263" i="1"/>
  <c r="CG263" i="1" s="1"/>
  <c r="CH263" i="1" s="1" a="1"/>
  <c r="CH263" i="1" s="1"/>
  <c r="CX32" i="1"/>
  <c r="DA32" i="1" s="1"/>
  <c r="CY50" i="1"/>
  <c r="DA50" i="1" s="1"/>
  <c r="BY269" i="1"/>
  <c r="CG269" i="1" s="1"/>
  <c r="CH269" i="1" s="1" a="1"/>
  <c r="CH269" i="1" s="1"/>
  <c r="BN233" i="1"/>
  <c r="CX244" i="1"/>
  <c r="BN190" i="1"/>
  <c r="BG68" i="1"/>
  <c r="BG177" i="1"/>
  <c r="BF108" i="1"/>
  <c r="BF154" i="1"/>
  <c r="BF34" i="1"/>
  <c r="BF79" i="1"/>
  <c r="BG230" i="1"/>
  <c r="BF51" i="1"/>
  <c r="BG152" i="1"/>
  <c r="BG174" i="1"/>
  <c r="BF209" i="1"/>
  <c r="CE67" i="1"/>
  <c r="CE203" i="1"/>
  <c r="CE161" i="1"/>
  <c r="CE241" i="1"/>
  <c r="BF241" i="1"/>
  <c r="BG241" i="1"/>
  <c r="CE194" i="1"/>
  <c r="BF194" i="1"/>
  <c r="BG194" i="1"/>
  <c r="CE66" i="1"/>
  <c r="CE76" i="1"/>
  <c r="CE237" i="1"/>
  <c r="CI237" i="1" s="1"/>
  <c r="BF237" i="1"/>
  <c r="BG237" i="1"/>
  <c r="CE139" i="1"/>
  <c r="CI139" i="1" s="1"/>
  <c r="CE83" i="1"/>
  <c r="CI83" i="1" s="1"/>
  <c r="CE81" i="1"/>
  <c r="CE227" i="1"/>
  <c r="CE124" i="1"/>
  <c r="BF124" i="1"/>
  <c r="BG124" i="1"/>
  <c r="CE182" i="1"/>
  <c r="BF61" i="1"/>
  <c r="BG170" i="1"/>
  <c r="ED18" i="1"/>
  <c r="BF226" i="1"/>
  <c r="CE242" i="1"/>
  <c r="BF242" i="1"/>
  <c r="BG242" i="1"/>
  <c r="CE195" i="1"/>
  <c r="CE59" i="1"/>
  <c r="ED19" i="1"/>
  <c r="BG218" i="1"/>
  <c r="BG162" i="1"/>
  <c r="BF30" i="1"/>
  <c r="EJ30" i="1" s="1"/>
  <c r="CE74" i="1"/>
  <c r="CE188" i="1"/>
  <c r="CE243" i="1"/>
  <c r="BF243" i="1"/>
  <c r="BG243" i="1"/>
  <c r="CE92" i="1"/>
  <c r="CE86" i="1"/>
  <c r="CE126" i="1"/>
  <c r="CE156" i="1"/>
  <c r="CI156" i="1" s="1"/>
  <c r="BF156" i="1"/>
  <c r="BG156" i="1"/>
  <c r="CE133" i="1"/>
  <c r="CE202" i="1"/>
  <c r="CI202" i="1" s="1"/>
  <c r="CE40" i="1"/>
  <c r="CE217" i="1"/>
  <c r="CE110" i="1"/>
  <c r="BG110" i="1"/>
  <c r="BF110" i="1"/>
  <c r="BG158" i="1"/>
  <c r="CE204" i="1"/>
  <c r="CE78" i="1"/>
  <c r="CE187" i="1"/>
  <c r="CE183" i="1"/>
  <c r="CE60" i="1"/>
  <c r="CE69" i="1"/>
  <c r="CI69" i="1" s="1"/>
  <c r="BG69" i="1"/>
  <c r="BF69" i="1"/>
  <c r="CE119" i="1"/>
  <c r="CI119" i="1" s="1"/>
  <c r="BF119" i="1"/>
  <c r="BG119" i="1"/>
  <c r="CE215" i="1"/>
  <c r="CE98" i="1"/>
  <c r="CI98" i="1" s="1"/>
  <c r="CE235" i="1"/>
  <c r="CI235" i="1" s="1"/>
  <c r="CE37" i="1"/>
  <c r="CI37" i="1" s="1"/>
  <c r="CE180" i="1"/>
  <c r="BF180" i="1"/>
  <c r="BG180" i="1"/>
  <c r="CE47" i="1"/>
  <c r="BG47" i="1"/>
  <c r="BF47" i="1"/>
  <c r="CE212" i="1"/>
  <c r="CI212" i="1" s="1"/>
  <c r="CE35" i="1"/>
  <c r="CI35" i="1" s="1"/>
  <c r="CE151" i="1"/>
  <c r="CE43" i="1"/>
  <c r="CI43" i="1" s="1"/>
  <c r="CE138" i="1"/>
  <c r="CI138" i="1" s="1"/>
  <c r="CE208" i="1"/>
  <c r="CI208" i="1" s="1"/>
  <c r="BG208" i="1"/>
  <c r="BF208" i="1"/>
  <c r="BF53" i="1"/>
  <c r="CE44" i="1"/>
  <c r="CE136" i="1"/>
  <c r="CE143" i="1"/>
  <c r="CI143" i="1" s="1"/>
  <c r="CE224" i="1"/>
  <c r="BF184" i="1"/>
  <c r="BG184" i="1"/>
  <c r="CE144" i="1"/>
  <c r="CE145" i="1"/>
  <c r="CI145" i="1" s="1"/>
  <c r="CE210" i="1"/>
  <c r="CI210" i="1" s="1"/>
  <c r="CE213" i="1"/>
  <c r="CI213" i="1" s="1"/>
  <c r="CE168" i="1"/>
  <c r="CI168" i="1" s="1"/>
  <c r="CE148" i="1"/>
  <c r="BG190" i="1"/>
  <c r="BG149" i="1"/>
  <c r="CE163" i="1"/>
  <c r="CI163" i="1" s="1"/>
  <c r="CE41" i="1"/>
  <c r="CE89" i="1"/>
  <c r="CI89" i="1" s="1"/>
  <c r="CE116" i="1"/>
  <c r="BF116" i="1"/>
  <c r="BG116" i="1"/>
  <c r="CE220" i="1"/>
  <c r="CI220" i="1" s="1"/>
  <c r="CE164" i="1"/>
  <c r="CE120" i="1"/>
  <c r="BF120" i="1"/>
  <c r="BG120" i="1"/>
  <c r="CE39" i="1"/>
  <c r="CI39" i="1" s="1"/>
  <c r="BG39" i="1"/>
  <c r="BF39" i="1"/>
  <c r="BF176" i="1"/>
  <c r="EJ16" i="1"/>
  <c r="ED16" i="1"/>
  <c r="CE134" i="1"/>
  <c r="CE181" i="1"/>
  <c r="BF181" i="1"/>
  <c r="BG181" i="1"/>
  <c r="CE142" i="1"/>
  <c r="CE111" i="1"/>
  <c r="CE229" i="1"/>
  <c r="BF229" i="1"/>
  <c r="BG229" i="1"/>
  <c r="CE231" i="1"/>
  <c r="CI231" i="1" s="1"/>
  <c r="CE58" i="1"/>
  <c r="CI58" i="1" s="1"/>
  <c r="CE159" i="1"/>
  <c r="CI159" i="1" s="1"/>
  <c r="CE240" i="1"/>
  <c r="CI240" i="1" s="1"/>
  <c r="CE128" i="1"/>
  <c r="CI128" i="1" s="1"/>
  <c r="CE135" i="1"/>
  <c r="CE219" i="1"/>
  <c r="CE88" i="1"/>
  <c r="CE179" i="1"/>
  <c r="CE107" i="1"/>
  <c r="CE91" i="1"/>
  <c r="CE223" i="1"/>
  <c r="BG216" i="1"/>
  <c r="BF94" i="1"/>
  <c r="BF56" i="1"/>
  <c r="CE54" i="1"/>
  <c r="CI54" i="1" s="1"/>
  <c r="CE99" i="1"/>
  <c r="CI99" i="1" s="1"/>
  <c r="BG99" i="1"/>
  <c r="BF99" i="1"/>
  <c r="CE141" i="1"/>
  <c r="CI141" i="1" s="1"/>
  <c r="CE113" i="1"/>
  <c r="CE121" i="1"/>
  <c r="CI121" i="1" s="1"/>
  <c r="CE49" i="1"/>
  <c r="CI49" i="1" s="1"/>
  <c r="BG49" i="1"/>
  <c r="BF49" i="1"/>
  <c r="CE85" i="1"/>
  <c r="BG85" i="1"/>
  <c r="BF85" i="1"/>
  <c r="CE64" i="1"/>
  <c r="CE102" i="1"/>
  <c r="CE200" i="1"/>
  <c r="CE201" i="1"/>
  <c r="CI201" i="1" s="1"/>
  <c r="CE97" i="1"/>
  <c r="CI97" i="1" s="1"/>
  <c r="CE84" i="1"/>
  <c r="CI84" i="1" s="1"/>
  <c r="BG84" i="1"/>
  <c r="BF84" i="1"/>
  <c r="CE123" i="1"/>
  <c r="CI123" i="1" s="1"/>
  <c r="BF123" i="1"/>
  <c r="BG123" i="1"/>
  <c r="CE131" i="1"/>
  <c r="CE221" i="1"/>
  <c r="CE105" i="1"/>
  <c r="ED21" i="1"/>
  <c r="CE153" i="1"/>
  <c r="CE114" i="1"/>
  <c r="BF114" i="1"/>
  <c r="BG114" i="1"/>
  <c r="CE238" i="1"/>
  <c r="CI238" i="1" s="1"/>
  <c r="CE206" i="1"/>
  <c r="BF75" i="1"/>
  <c r="CE130" i="1"/>
  <c r="CI130" i="1" s="1"/>
  <c r="CE42" i="1"/>
  <c r="CE211" i="1"/>
  <c r="BF211" i="1"/>
  <c r="BG211" i="1"/>
  <c r="CE96" i="1"/>
  <c r="CE63" i="1"/>
  <c r="CI63" i="1" s="1"/>
  <c r="CE90" i="1"/>
  <c r="CE87" i="1"/>
  <c r="CE193" i="1"/>
  <c r="BF193" i="1"/>
  <c r="BG193" i="1"/>
  <c r="CE239" i="1"/>
  <c r="CE150" i="1"/>
  <c r="CI150" i="1" s="1"/>
  <c r="BF150" i="1"/>
  <c r="BG150" i="1"/>
  <c r="CE155" i="1"/>
  <c r="CI155" i="1" s="1"/>
  <c r="BF155" i="1"/>
  <c r="BG155" i="1"/>
  <c r="CE109" i="1"/>
  <c r="CE55" i="1"/>
  <c r="CI55" i="1" s="1"/>
  <c r="CE214" i="1"/>
  <c r="CI214" i="1" s="1"/>
  <c r="CE112" i="1"/>
  <c r="CE234" i="1"/>
  <c r="CE33" i="1"/>
  <c r="CI33" i="1" s="1"/>
  <c r="BG33" i="1"/>
  <c r="BF33" i="1"/>
  <c r="CE189" i="1"/>
  <c r="BG140" i="1"/>
  <c r="BG178" i="1"/>
  <c r="CE82" i="1"/>
  <c r="CI82" i="1" s="1"/>
  <c r="CE222" i="1"/>
  <c r="CI222" i="1" s="1"/>
  <c r="CE166" i="1"/>
  <c r="BF166" i="1"/>
  <c r="BG166" i="1"/>
  <c r="CE72" i="1"/>
  <c r="BG132" i="1"/>
  <c r="CE31" i="1"/>
  <c r="CI31" i="1" s="1"/>
  <c r="CE125" i="1"/>
  <c r="CI125" i="1" s="1"/>
  <c r="BF125" i="1"/>
  <c r="BG125" i="1"/>
  <c r="CE103" i="1"/>
  <c r="CE196" i="1"/>
  <c r="CI196" i="1" s="1"/>
  <c r="CE207" i="1"/>
  <c r="CE198" i="1"/>
  <c r="CE185" i="1"/>
  <c r="CI185" i="1" s="1"/>
  <c r="CE104" i="1"/>
  <c r="CI104" i="1" s="1"/>
  <c r="CE80" i="1"/>
  <c r="CE129" i="1"/>
  <c r="CI129" i="1" s="1"/>
  <c r="CE165" i="1"/>
  <c r="CI165" i="1" s="1"/>
  <c r="EJ17" i="1"/>
  <c r="ED17" i="1"/>
  <c r="CE173" i="1"/>
  <c r="CI173" i="1" s="1"/>
  <c r="CE197" i="1"/>
  <c r="CI197" i="1" s="1"/>
  <c r="BG232" i="1"/>
  <c r="BG175" i="1"/>
  <c r="BG186" i="1"/>
  <c r="BG191" i="1"/>
  <c r="CE38" i="1"/>
  <c r="BG38" i="1"/>
  <c r="BF38" i="1"/>
  <c r="CE137" i="1"/>
  <c r="CE172" i="1"/>
  <c r="BF172" i="1"/>
  <c r="BG172" i="1"/>
  <c r="CE205" i="1"/>
  <c r="CI205" i="1" s="1"/>
  <c r="CE101" i="1"/>
  <c r="CI101" i="1" s="1"/>
  <c r="BG118" i="1"/>
  <c r="BG199" i="1"/>
  <c r="BF65" i="1"/>
  <c r="EJ15" i="1"/>
  <c r="CE73" i="1"/>
  <c r="CE26" i="1"/>
  <c r="CI26" i="1" s="1"/>
  <c r="CE14" i="1"/>
  <c r="BL14" i="1" s="1" a="1"/>
  <c r="BL14" i="1" s="1"/>
  <c r="CE22" i="1"/>
  <c r="BL22" i="1" s="1" a="1"/>
  <c r="BL22" i="1" s="1"/>
  <c r="CE21" i="1"/>
  <c r="BL21" i="1" s="1" a="1"/>
  <c r="BL21" i="1" s="1"/>
  <c r="EA21" i="1"/>
  <c r="CE16" i="1"/>
  <c r="EA16" i="1"/>
  <c r="CE17" i="1"/>
  <c r="EA17" i="1"/>
  <c r="CE24" i="1"/>
  <c r="BL24" i="1" s="1" a="1"/>
  <c r="BL24" i="1" s="1"/>
  <c r="CE25" i="1"/>
  <c r="BL25" i="1" s="1" a="1"/>
  <c r="BL25" i="1" s="1"/>
  <c r="CE20" i="1"/>
  <c r="BL20" i="1" s="1" a="1"/>
  <c r="BL20" i="1" s="1"/>
  <c r="CE27" i="1"/>
  <c r="CE13" i="1"/>
  <c r="CE12" i="1"/>
  <c r="BL12" i="1" s="1" a="1"/>
  <c r="BL12" i="1" s="1"/>
  <c r="DZ21" i="1"/>
  <c r="EF21" i="1" s="1"/>
  <c r="DX21" i="1"/>
  <c r="DZ16" i="1"/>
  <c r="EF16" i="1" s="1"/>
  <c r="DX16" i="1"/>
  <c r="DZ17" i="1"/>
  <c r="EF17" i="1" s="1"/>
  <c r="DX17" i="1"/>
  <c r="BY21" i="1"/>
  <c r="CG21" i="1" s="1"/>
  <c r="CH21" i="1" s="1" a="1"/>
  <c r="CH21" i="1" s="1"/>
  <c r="BY194" i="1"/>
  <c r="CG194" i="1" s="1"/>
  <c r="CH194" i="1" s="1" a="1"/>
  <c r="CH194" i="1" s="1"/>
  <c r="EJ194" i="1"/>
  <c r="BY99" i="1"/>
  <c r="CG99" i="1" s="1"/>
  <c r="CH99" i="1" s="1" a="1"/>
  <c r="CH99" i="1" s="1"/>
  <c r="EJ99" i="1"/>
  <c r="BY237" i="1"/>
  <c r="CG237" i="1" s="1"/>
  <c r="CH237" i="1" s="1" a="1"/>
  <c r="CH237" i="1" s="1"/>
  <c r="EJ237" i="1"/>
  <c r="BY172" i="1"/>
  <c r="CG172" i="1" s="1"/>
  <c r="CH172" i="1" s="1" a="1"/>
  <c r="CH172" i="1" s="1"/>
  <c r="EJ172" i="1"/>
  <c r="BY38" i="1"/>
  <c r="CG38" i="1" s="1"/>
  <c r="CH38" i="1" s="1" a="1"/>
  <c r="CH38" i="1" s="1"/>
  <c r="EJ38" i="1"/>
  <c r="BY180" i="1"/>
  <c r="CG180" i="1" s="1"/>
  <c r="CH180" i="1" s="1" a="1"/>
  <c r="CH180" i="1" s="1"/>
  <c r="EJ180" i="1"/>
  <c r="BY33" i="1"/>
  <c r="CG33" i="1" s="1"/>
  <c r="CH33" i="1" s="1" a="1"/>
  <c r="CH33" i="1" s="1"/>
  <c r="EJ33" i="1"/>
  <c r="BY85" i="1"/>
  <c r="CG85" i="1" s="1"/>
  <c r="CH85" i="1" s="1" a="1"/>
  <c r="CH85" i="1" s="1"/>
  <c r="EJ85" i="1"/>
  <c r="BY229" i="1"/>
  <c r="CG229" i="1" s="1"/>
  <c r="CH229" i="1" s="1" a="1"/>
  <c r="CH229" i="1" s="1"/>
  <c r="EJ229" i="1"/>
  <c r="BY181" i="1"/>
  <c r="CG181" i="1" s="1"/>
  <c r="CH181" i="1" s="1" a="1"/>
  <c r="CH181" i="1" s="1"/>
  <c r="EJ181" i="1"/>
  <c r="BY236" i="1"/>
  <c r="CG236" i="1" s="1"/>
  <c r="CH236" i="1" s="1" a="1"/>
  <c r="CH236" i="1" s="1"/>
  <c r="EJ236" i="1"/>
  <c r="BY155" i="1"/>
  <c r="CG155" i="1" s="1"/>
  <c r="CH155" i="1" s="1" a="1"/>
  <c r="CH155" i="1" s="1"/>
  <c r="EJ155" i="1"/>
  <c r="BY16" i="1"/>
  <c r="CG16" i="1" s="1"/>
  <c r="CH16" i="1" s="1" a="1"/>
  <c r="CH16" i="1" s="1"/>
  <c r="BY123" i="1"/>
  <c r="CG123" i="1" s="1"/>
  <c r="CH123" i="1" s="1" a="1"/>
  <c r="CH123" i="1" s="1"/>
  <c r="EJ123" i="1"/>
  <c r="BY69" i="1"/>
  <c r="CG69" i="1" s="1"/>
  <c r="CH69" i="1" s="1" a="1"/>
  <c r="CH69" i="1" s="1"/>
  <c r="EJ69" i="1"/>
  <c r="BY17" i="1"/>
  <c r="CG17" i="1" s="1"/>
  <c r="CH17" i="1" s="1" a="1"/>
  <c r="CH17" i="1" s="1"/>
  <c r="BY84" i="1"/>
  <c r="CG84" i="1" s="1"/>
  <c r="CH84" i="1" s="1" a="1"/>
  <c r="CH84" i="1" s="1"/>
  <c r="EJ84" i="1"/>
  <c r="BY116" i="1"/>
  <c r="CG116" i="1" s="1"/>
  <c r="CH116" i="1" s="1" a="1"/>
  <c r="CH116" i="1" s="1"/>
  <c r="EJ116" i="1"/>
  <c r="BY150" i="1"/>
  <c r="CG150" i="1" s="1"/>
  <c r="CH150" i="1" s="1" a="1"/>
  <c r="CH150" i="1" s="1"/>
  <c r="EJ150" i="1"/>
  <c r="BY242" i="1"/>
  <c r="CG242" i="1" s="1"/>
  <c r="CH242" i="1" s="1" a="1"/>
  <c r="CH242" i="1" s="1"/>
  <c r="EJ242" i="1"/>
  <c r="BY39" i="1"/>
  <c r="CG39" i="1" s="1"/>
  <c r="CH39" i="1" s="1" a="1"/>
  <c r="CH39" i="1" s="1"/>
  <c r="EJ39" i="1"/>
  <c r="BY114" i="1"/>
  <c r="CG114" i="1" s="1"/>
  <c r="CH114" i="1" s="1" a="1"/>
  <c r="CH114" i="1" s="1"/>
  <c r="EJ114" i="1"/>
  <c r="BY211" i="1"/>
  <c r="CG211" i="1" s="1"/>
  <c r="CH211" i="1" s="1" a="1"/>
  <c r="CH211" i="1" s="1"/>
  <c r="EJ211" i="1"/>
  <c r="BY120" i="1"/>
  <c r="CG120" i="1" s="1"/>
  <c r="CH120" i="1" s="1" a="1"/>
  <c r="CH120" i="1" s="1"/>
  <c r="EJ120" i="1"/>
  <c r="BY49" i="1"/>
  <c r="CG49" i="1" s="1"/>
  <c r="CH49" i="1" s="1" a="1"/>
  <c r="CH49" i="1" s="1"/>
  <c r="EJ49" i="1"/>
  <c r="BY244" i="1"/>
  <c r="CG244" i="1" s="1"/>
  <c r="CH244" i="1" s="1" a="1"/>
  <c r="CH244" i="1" s="1"/>
  <c r="EJ244" i="1"/>
  <c r="BY241" i="1"/>
  <c r="CG241" i="1" s="1"/>
  <c r="CH241" i="1" s="1" a="1"/>
  <c r="CH241" i="1" s="1"/>
  <c r="EJ241" i="1"/>
  <c r="BY124" i="1"/>
  <c r="CG124" i="1" s="1"/>
  <c r="CH124" i="1" s="1" a="1"/>
  <c r="CH124" i="1" s="1"/>
  <c r="EJ124" i="1"/>
  <c r="BY156" i="1"/>
  <c r="CG156" i="1" s="1"/>
  <c r="CH156" i="1" s="1" a="1"/>
  <c r="CH156" i="1" s="1"/>
  <c r="EJ156" i="1"/>
  <c r="BY243" i="1"/>
  <c r="CG243" i="1" s="1"/>
  <c r="CH243" i="1" s="1" a="1"/>
  <c r="CH243" i="1" s="1"/>
  <c r="EJ243" i="1"/>
  <c r="BY166" i="1"/>
  <c r="CG166" i="1" s="1"/>
  <c r="CH166" i="1" s="1" a="1"/>
  <c r="CH166" i="1" s="1"/>
  <c r="EJ166" i="1"/>
  <c r="BY193" i="1"/>
  <c r="CG193" i="1" s="1"/>
  <c r="CH193" i="1" s="1" a="1"/>
  <c r="CH193" i="1" s="1"/>
  <c r="EJ193" i="1"/>
  <c r="BY119" i="1"/>
  <c r="CG119" i="1" s="1"/>
  <c r="CH119" i="1" s="1" a="1"/>
  <c r="CH119" i="1" s="1"/>
  <c r="EJ119" i="1"/>
  <c r="BY167" i="1"/>
  <c r="CG167" i="1" s="1"/>
  <c r="CH167" i="1" s="1" a="1"/>
  <c r="CH167" i="1" s="1"/>
  <c r="EJ167" i="1"/>
  <c r="BY171" i="1"/>
  <c r="CG171" i="1" s="1"/>
  <c r="CH171" i="1" s="1" a="1"/>
  <c r="CH171" i="1" s="1"/>
  <c r="EJ171" i="1"/>
  <c r="L20" i="7"/>
  <c r="L21" i="7" s="1"/>
  <c r="E14" i="5"/>
  <c r="DJ11" i="1"/>
  <c r="DN11" i="1" s="1"/>
  <c r="BE172" i="1"/>
  <c r="CA36" i="1"/>
  <c r="DJ36" i="1"/>
  <c r="DN36" i="1" s="1"/>
  <c r="CA71" i="1"/>
  <c r="DJ71" i="1"/>
  <c r="DN71" i="1" s="1"/>
  <c r="CA46" i="1"/>
  <c r="DJ46" i="1"/>
  <c r="DN46" i="1" s="1"/>
  <c r="CA127" i="1"/>
  <c r="DJ127" i="1"/>
  <c r="DN127" i="1" s="1"/>
  <c r="CA57" i="1"/>
  <c r="DJ57" i="1"/>
  <c r="DN57" i="1" s="1"/>
  <c r="CA45" i="1"/>
  <c r="DJ45" i="1"/>
  <c r="DN45" i="1" s="1"/>
  <c r="BQ36" i="1"/>
  <c r="BE134" i="1"/>
  <c r="BF134" i="1" s="1"/>
  <c r="BE187" i="1"/>
  <c r="BF187" i="1" s="1"/>
  <c r="BE168" i="1"/>
  <c r="BF168" i="1" s="1"/>
  <c r="BE193" i="1"/>
  <c r="BE59" i="1"/>
  <c r="BG59" i="1" s="1"/>
  <c r="BE33" i="1"/>
  <c r="BE159" i="1"/>
  <c r="BF159" i="1" s="1"/>
  <c r="BE153" i="1"/>
  <c r="BG153" i="1" s="1"/>
  <c r="BE67" i="1"/>
  <c r="BG67" i="1" s="1"/>
  <c r="BE60" i="1"/>
  <c r="BF60" i="1" s="1"/>
  <c r="BE58" i="1"/>
  <c r="BG58" i="1" s="1"/>
  <c r="BE38" i="1"/>
  <c r="BE95" i="1"/>
  <c r="BF95" i="1" s="1"/>
  <c r="BE64" i="1"/>
  <c r="BF64" i="1" s="1"/>
  <c r="BE107" i="1"/>
  <c r="BG107" i="1" s="1"/>
  <c r="BE86" i="1"/>
  <c r="BG86" i="1" s="1"/>
  <c r="BE141" i="1"/>
  <c r="BF141" i="1" s="1"/>
  <c r="BE96" i="1"/>
  <c r="BG96" i="1" s="1"/>
  <c r="BE66" i="1"/>
  <c r="BG66" i="1" s="1"/>
  <c r="BE244" i="1"/>
  <c r="BE78" i="1"/>
  <c r="BG78" i="1" s="1"/>
  <c r="BE41" i="1"/>
  <c r="BG41" i="1" s="1"/>
  <c r="BE237" i="1"/>
  <c r="BE39" i="1"/>
  <c r="BE189" i="1"/>
  <c r="BF189" i="1" s="1"/>
  <c r="BE220" i="1"/>
  <c r="BF220" i="1" s="1"/>
  <c r="BE142" i="1"/>
  <c r="BG142" i="1" s="1"/>
  <c r="BE101" i="1"/>
  <c r="BG101" i="1" s="1"/>
  <c r="BE123" i="1"/>
  <c r="BE89" i="1"/>
  <c r="BG89" i="1" s="1"/>
  <c r="BE104" i="1"/>
  <c r="BF104" i="1" s="1"/>
  <c r="BE202" i="1"/>
  <c r="BF202" i="1" s="1"/>
  <c r="BE77" i="1"/>
  <c r="BE40" i="1"/>
  <c r="BG40" i="1" s="1"/>
  <c r="BE69" i="1"/>
  <c r="BE37" i="1"/>
  <c r="BG37" i="1" s="1"/>
  <c r="BE215" i="1"/>
  <c r="BF215" i="1" s="1"/>
  <c r="BE137" i="1"/>
  <c r="BF137" i="1" s="1"/>
  <c r="ED20" i="1"/>
  <c r="EJ13" i="1"/>
  <c r="BE82" i="1"/>
  <c r="BF82" i="1" s="1"/>
  <c r="BE185" i="1"/>
  <c r="BF185" i="1" s="1"/>
  <c r="BE200" i="1"/>
  <c r="BG200" i="1" s="1"/>
  <c r="BE73" i="1"/>
  <c r="BG73" i="1" s="1"/>
  <c r="BE43" i="1"/>
  <c r="BG43" i="1" s="1"/>
  <c r="BE97" i="1"/>
  <c r="BG97" i="1" s="1"/>
  <c r="BE87" i="1"/>
  <c r="BG87" i="1" s="1"/>
  <c r="BE114" i="1"/>
  <c r="BE120" i="1"/>
  <c r="BE203" i="1"/>
  <c r="BF203" i="1" s="1"/>
  <c r="BE157" i="1"/>
  <c r="BE99" i="1"/>
  <c r="BE80" i="1"/>
  <c r="BG80" i="1" s="1"/>
  <c r="BE165" i="1"/>
  <c r="BF165" i="1" s="1"/>
  <c r="BE135" i="1"/>
  <c r="BG135" i="1" s="1"/>
  <c r="BE211" i="1"/>
  <c r="BE74" i="1"/>
  <c r="BG74" i="1" s="1"/>
  <c r="BE85" i="1"/>
  <c r="BE44" i="1"/>
  <c r="BF44" i="1" s="1"/>
  <c r="BE196" i="1"/>
  <c r="BF196" i="1" s="1"/>
  <c r="BE169" i="1"/>
  <c r="BF169" i="1" s="1"/>
  <c r="BE98" i="1"/>
  <c r="BG98" i="1" s="1"/>
  <c r="BE214" i="1"/>
  <c r="BF214" i="1" s="1"/>
  <c r="BE166" i="1"/>
  <c r="BE144" i="1"/>
  <c r="BG144" i="1" s="1"/>
  <c r="BE90" i="1"/>
  <c r="BG90" i="1" s="1"/>
  <c r="ED25" i="1"/>
  <c r="BE225" i="1"/>
  <c r="BF225" i="1" s="1"/>
  <c r="BE217" i="1"/>
  <c r="BF217" i="1" s="1"/>
  <c r="BE126" i="1"/>
  <c r="BF126" i="1" s="1"/>
  <c r="BE105" i="1"/>
  <c r="BG105" i="1" s="1"/>
  <c r="BE48" i="1"/>
  <c r="BF48" i="1" s="1"/>
  <c r="BE113" i="1"/>
  <c r="BF113" i="1" s="1"/>
  <c r="BE102" i="1"/>
  <c r="BG102" i="1" s="1"/>
  <c r="BE223" i="1"/>
  <c r="BF223" i="1" s="1"/>
  <c r="EJ12" i="1"/>
  <c r="BE109" i="1"/>
  <c r="BG109" i="1" s="1"/>
  <c r="BE156" i="1"/>
  <c r="BE106" i="1"/>
  <c r="BE180" i="1"/>
  <c r="BE235" i="1"/>
  <c r="BF235" i="1" s="1"/>
  <c r="BE129" i="1"/>
  <c r="BF129" i="1" s="1"/>
  <c r="BO57" i="1"/>
  <c r="BP57" i="1" s="1"/>
  <c r="DC57" i="1" s="1"/>
  <c r="BE155" i="1"/>
  <c r="BE147" i="1"/>
  <c r="BE133" i="1"/>
  <c r="BF133" i="1" s="1"/>
  <c r="BE128" i="1"/>
  <c r="BF128" i="1" s="1"/>
  <c r="BE240" i="1"/>
  <c r="BG240" i="1" s="1"/>
  <c r="BE121" i="1"/>
  <c r="BF121" i="1" s="1"/>
  <c r="BE146" i="1"/>
  <c r="BE63" i="1"/>
  <c r="BG63" i="1" s="1"/>
  <c r="BE72" i="1"/>
  <c r="BF72" i="1" s="1"/>
  <c r="EJ22" i="1"/>
  <c r="BE227" i="1"/>
  <c r="BF227" i="1" s="1"/>
  <c r="BE28" i="1"/>
  <c r="BF28" i="1" s="1"/>
  <c r="EJ28" i="1" s="1"/>
  <c r="BE194" i="1"/>
  <c r="BE111" i="1"/>
  <c r="BG111" i="1" s="1"/>
  <c r="BE143" i="1"/>
  <c r="BF143" i="1" s="1"/>
  <c r="BE239" i="1"/>
  <c r="BG239" i="1" s="1"/>
  <c r="BE81" i="1"/>
  <c r="BG81" i="1" s="1"/>
  <c r="BE205" i="1"/>
  <c r="BG205" i="1" s="1"/>
  <c r="BE179" i="1"/>
  <c r="BF179" i="1" s="1"/>
  <c r="BE229" i="1"/>
  <c r="ED24" i="1"/>
  <c r="BE145" i="1"/>
  <c r="BF145" i="1" s="1"/>
  <c r="BE93" i="1"/>
  <c r="BF93" i="1" s="1"/>
  <c r="BE234" i="1"/>
  <c r="BF234" i="1" s="1"/>
  <c r="BE116" i="1"/>
  <c r="BO127" i="1"/>
  <c r="BP127" i="1" s="1"/>
  <c r="DC127" i="1" s="1"/>
  <c r="BE173" i="1"/>
  <c r="BF173" i="1" s="1"/>
  <c r="BE42" i="1"/>
  <c r="BG42" i="1" s="1"/>
  <c r="BE117" i="1"/>
  <c r="BF117" i="1" s="1"/>
  <c r="BE192" i="1"/>
  <c r="BF192" i="1" s="1"/>
  <c r="BE122" i="1"/>
  <c r="BE160" i="1"/>
  <c r="BF160" i="1" s="1"/>
  <c r="BE213" i="1"/>
  <c r="BF213" i="1" s="1"/>
  <c r="BE242" i="1"/>
  <c r="BE221" i="1"/>
  <c r="BF221" i="1" s="1"/>
  <c r="BE183" i="1"/>
  <c r="BF183" i="1" s="1"/>
  <c r="BE222" i="1"/>
  <c r="BF222" i="1" s="1"/>
  <c r="BE26" i="1"/>
  <c r="BG26" i="1" s="1"/>
  <c r="ED26" i="1" s="1"/>
  <c r="BE62" i="1"/>
  <c r="BE212" i="1"/>
  <c r="BG212" i="1" s="1"/>
  <c r="BE84" i="1"/>
  <c r="BO50" i="1"/>
  <c r="BP50" i="1" s="1"/>
  <c r="DC50" i="1" s="1"/>
  <c r="BE197" i="1"/>
  <c r="BG197" i="1" s="1"/>
  <c r="BE83" i="1"/>
  <c r="BG83" i="1" s="1"/>
  <c r="BE150" i="1"/>
  <c r="BE241" i="1"/>
  <c r="BE161" i="1"/>
  <c r="BF161" i="1" s="1"/>
  <c r="BE195" i="1"/>
  <c r="BF195" i="1" s="1"/>
  <c r="BE138" i="1"/>
  <c r="BF138" i="1" s="1"/>
  <c r="BE206" i="1"/>
  <c r="BF206" i="1" s="1"/>
  <c r="BO29" i="1"/>
  <c r="BP29" i="1" s="1"/>
  <c r="DC29" i="1" s="1"/>
  <c r="BE131" i="1"/>
  <c r="BF131" i="1" s="1"/>
  <c r="BE139" i="1"/>
  <c r="BF139" i="1" s="1"/>
  <c r="BE136" i="1"/>
  <c r="BF136" i="1" s="1"/>
  <c r="BE49" i="1"/>
  <c r="BE103" i="1"/>
  <c r="BF103" i="1" s="1"/>
  <c r="BE76" i="1"/>
  <c r="BG76" i="1" s="1"/>
  <c r="BE130" i="1"/>
  <c r="BF130" i="1" s="1"/>
  <c r="BE35" i="1"/>
  <c r="BG35" i="1" s="1"/>
  <c r="BE231" i="1"/>
  <c r="BF231" i="1" s="1"/>
  <c r="BE151" i="1"/>
  <c r="BF151" i="1" s="1"/>
  <c r="BE210" i="1"/>
  <c r="BF210" i="1" s="1"/>
  <c r="BE92" i="1"/>
  <c r="BG92" i="1" s="1"/>
  <c r="BE201" i="1"/>
  <c r="BF201" i="1" s="1"/>
  <c r="BE181" i="1"/>
  <c r="BE55" i="1"/>
  <c r="BF55" i="1" s="1"/>
  <c r="BE219" i="1"/>
  <c r="BG219" i="1" s="1"/>
  <c r="BE238" i="1"/>
  <c r="BF238" i="1" s="1"/>
  <c r="BE164" i="1"/>
  <c r="BF164" i="1" s="1"/>
  <c r="BE124" i="1"/>
  <c r="BE88" i="1"/>
  <c r="BG88" i="1" s="1"/>
  <c r="BE224" i="1"/>
  <c r="BG224" i="1" s="1"/>
  <c r="BE148" i="1"/>
  <c r="BG148" i="1" s="1"/>
  <c r="BE207" i="1"/>
  <c r="BG207" i="1" s="1"/>
  <c r="BE163" i="1"/>
  <c r="BF163" i="1" s="1"/>
  <c r="BE54" i="1"/>
  <c r="BG54" i="1" s="1"/>
  <c r="BE27" i="1"/>
  <c r="BG27" i="1" s="1"/>
  <c r="ED27" i="1" s="1"/>
  <c r="BE188" i="1"/>
  <c r="BF188" i="1" s="1"/>
  <c r="AY29" i="1"/>
  <c r="AZ29" i="1" s="1"/>
  <c r="BE198" i="1"/>
  <c r="BG198" i="1" s="1"/>
  <c r="BE119" i="1"/>
  <c r="BE112" i="1"/>
  <c r="BG112" i="1" s="1"/>
  <c r="BE204" i="1"/>
  <c r="BF204" i="1" s="1"/>
  <c r="BE243" i="1"/>
  <c r="BO32" i="1"/>
  <c r="BP32" i="1" s="1"/>
  <c r="DC32" i="1" s="1"/>
  <c r="BE182" i="1"/>
  <c r="BF182" i="1" s="1"/>
  <c r="BE31" i="1"/>
  <c r="BG31" i="1" s="1"/>
  <c r="BE91" i="1"/>
  <c r="BG91" i="1" s="1"/>
  <c r="BO11" i="1"/>
  <c r="BP11" i="1" s="1"/>
  <c r="DC11" i="1" s="1"/>
  <c r="BQ11" i="1"/>
  <c r="BQ29" i="1"/>
  <c r="AU7" i="1"/>
  <c r="AV7" i="1" s="1"/>
  <c r="AW7" i="1" s="1"/>
  <c r="DA255" i="1" l="1"/>
  <c r="CI17" i="1"/>
  <c r="BL17" i="1" a="1"/>
  <c r="BL17" i="1" s="1"/>
  <c r="CI16" i="1"/>
  <c r="BL16" i="1" a="1"/>
  <c r="BL16" i="1" s="1"/>
  <c r="CK23" i="1"/>
  <c r="CI13" i="1"/>
  <c r="CK13" i="1" s="1"/>
  <c r="BL13" i="1" a="1"/>
  <c r="BL13" i="1" s="1"/>
  <c r="CB45" i="1"/>
  <c r="BL172" i="1" a="1"/>
  <c r="BL172" i="1" s="1"/>
  <c r="BL198" i="1" a="1"/>
  <c r="BL198" i="1" s="1"/>
  <c r="BM198" i="1" s="1"/>
  <c r="BL207" i="1" a="1"/>
  <c r="BL207" i="1" s="1"/>
  <c r="BM207" i="1" s="1"/>
  <c r="BL189" i="1" a="1"/>
  <c r="BL189" i="1" s="1"/>
  <c r="CT189" i="1"/>
  <c r="BL200" i="1" a="1"/>
  <c r="BL200" i="1" s="1"/>
  <c r="BM200" i="1" s="1"/>
  <c r="BL120" i="1" a="1"/>
  <c r="BL120" i="1" s="1"/>
  <c r="BL144" i="1" a="1"/>
  <c r="BL144" i="1" s="1"/>
  <c r="BL60" i="1" a="1"/>
  <c r="BL60" i="1" s="1"/>
  <c r="BL126" i="1" a="1"/>
  <c r="BL126" i="1" s="1"/>
  <c r="BL242" i="1" a="1"/>
  <c r="BL242" i="1" s="1"/>
  <c r="BL76" i="1" a="1"/>
  <c r="BL76" i="1" s="1"/>
  <c r="BM122" i="1"/>
  <c r="BM191" i="1"/>
  <c r="CT232" i="1"/>
  <c r="CT158" i="1"/>
  <c r="DX389" i="1"/>
  <c r="EJ389" i="1" s="1"/>
  <c r="BY389" i="1"/>
  <c r="CG389" i="1" s="1"/>
  <c r="CH389" i="1" s="1" a="1"/>
  <c r="CH389" i="1" s="1"/>
  <c r="CB408" i="1"/>
  <c r="CK191" i="1"/>
  <c r="CK225" i="1"/>
  <c r="CI126" i="1"/>
  <c r="CT126" i="1" s="1"/>
  <c r="CT174" i="1"/>
  <c r="CT186" i="1"/>
  <c r="CB57" i="1"/>
  <c r="BL239" i="1" a="1"/>
  <c r="BL239" i="1" s="1"/>
  <c r="CB127" i="1"/>
  <c r="BL38" i="1" a="1"/>
  <c r="BL38" i="1" s="1"/>
  <c r="BL196" i="1" a="1"/>
  <c r="BL196" i="1" s="1"/>
  <c r="BM196" i="1" s="1"/>
  <c r="CT196" i="1"/>
  <c r="CK196" i="1"/>
  <c r="BL114" i="1" a="1"/>
  <c r="BL114" i="1" s="1"/>
  <c r="BN114" i="1" s="1"/>
  <c r="CK114" i="1"/>
  <c r="CT114" i="1"/>
  <c r="BL102" i="1" a="1"/>
  <c r="BL102" i="1" s="1"/>
  <c r="BL229" i="1" a="1"/>
  <c r="BL229" i="1" s="1"/>
  <c r="BL164" i="1" a="1"/>
  <c r="BL164" i="1" s="1"/>
  <c r="BL183" i="1" a="1"/>
  <c r="BL183" i="1" s="1"/>
  <c r="BM183" i="1" s="1"/>
  <c r="BL86" i="1" a="1"/>
  <c r="BL86" i="1" s="1"/>
  <c r="CT86" i="1"/>
  <c r="BL66" i="1" a="1"/>
  <c r="BL66" i="1" s="1"/>
  <c r="CB257" i="1"/>
  <c r="CI114" i="1"/>
  <c r="CB389" i="1"/>
  <c r="CB319" i="1"/>
  <c r="DX369" i="1"/>
  <c r="EJ369" i="1" s="1"/>
  <c r="BY369" i="1"/>
  <c r="CG369" i="1" s="1"/>
  <c r="CH369" i="1" s="1" a="1"/>
  <c r="CH369" i="1" s="1"/>
  <c r="CK154" i="1"/>
  <c r="CT62" i="1"/>
  <c r="BL153" i="1" a="1"/>
  <c r="BL153" i="1" s="1"/>
  <c r="CT153" i="1"/>
  <c r="CK153" i="1"/>
  <c r="BL64" i="1" a="1"/>
  <c r="BL64" i="1" s="1"/>
  <c r="BL111" i="1" a="1"/>
  <c r="BL111" i="1" s="1"/>
  <c r="BN111" i="1" s="1"/>
  <c r="BL220" i="1" a="1"/>
  <c r="BL220" i="1" s="1"/>
  <c r="BM220" i="1" s="1"/>
  <c r="CK220" i="1"/>
  <c r="CT220" i="1"/>
  <c r="BL47" i="1" a="1"/>
  <c r="BL47" i="1" s="1"/>
  <c r="CT47" i="1"/>
  <c r="BL187" i="1" a="1"/>
  <c r="BL187" i="1" s="1"/>
  <c r="BL92" i="1" a="1"/>
  <c r="BL92" i="1" s="1"/>
  <c r="DX257" i="1"/>
  <c r="EJ257" i="1" s="1"/>
  <c r="BY257" i="1"/>
  <c r="CG257" i="1" s="1"/>
  <c r="CH257" i="1" s="1" a="1"/>
  <c r="CH257" i="1" s="1"/>
  <c r="CI153" i="1"/>
  <c r="CB268" i="1"/>
  <c r="DX319" i="1"/>
  <c r="EJ319" i="1" s="1"/>
  <c r="BY319" i="1"/>
  <c r="CG319" i="1" s="1"/>
  <c r="CH319" i="1" s="1" a="1"/>
  <c r="CH319" i="1" s="1"/>
  <c r="CB369" i="1"/>
  <c r="CI22" i="1"/>
  <c r="CT22" i="1" s="1"/>
  <c r="CB293" i="1"/>
  <c r="CI189" i="1"/>
  <c r="CK189" i="1" s="1"/>
  <c r="CK34" i="1"/>
  <c r="BL103" i="1" a="1"/>
  <c r="BL103" i="1" s="1"/>
  <c r="CB46" i="1"/>
  <c r="BL87" i="1" a="1"/>
  <c r="BL87" i="1" s="1"/>
  <c r="BL223" i="1" a="1"/>
  <c r="BL223" i="1" s="1"/>
  <c r="CT223" i="1"/>
  <c r="BL142" i="1" a="1"/>
  <c r="BL142" i="1" s="1"/>
  <c r="CT142" i="1"/>
  <c r="BL224" i="1" a="1"/>
  <c r="BL224" i="1" s="1"/>
  <c r="BL78" i="1" a="1"/>
  <c r="BL78" i="1" s="1"/>
  <c r="CT78" i="1"/>
  <c r="CK78" i="1"/>
  <c r="DX410" i="1"/>
  <c r="EJ410" i="1" s="1"/>
  <c r="BY410" i="1"/>
  <c r="CG410" i="1" s="1"/>
  <c r="CH410" i="1" s="1" a="1"/>
  <c r="CH410" i="1" s="1"/>
  <c r="BY333" i="1"/>
  <c r="CG333" i="1" s="1"/>
  <c r="CH333" i="1" s="1" a="1"/>
  <c r="CH333" i="1" s="1"/>
  <c r="DX333" i="1"/>
  <c r="EJ333" i="1" s="1"/>
  <c r="CI21" i="1"/>
  <c r="CT21" i="1" s="1"/>
  <c r="CY21" i="1" s="1"/>
  <c r="DX268" i="1"/>
  <c r="EJ268" i="1" s="1"/>
  <c r="BY268" i="1"/>
  <c r="CG268" i="1" s="1"/>
  <c r="CH268" i="1" s="1" a="1"/>
  <c r="CH268" i="1" s="1"/>
  <c r="CI142" i="1"/>
  <c r="CK142" i="1" s="1"/>
  <c r="CI38" i="1"/>
  <c r="CK38" i="1" s="1"/>
  <c r="DX293" i="1"/>
  <c r="EJ293" i="1" s="1"/>
  <c r="BY293" i="1"/>
  <c r="CG293" i="1" s="1"/>
  <c r="CH293" i="1" s="1" a="1"/>
  <c r="CH293" i="1" s="1"/>
  <c r="CI239" i="1"/>
  <c r="CK239" i="1" s="1"/>
  <c r="BL26" i="1" a="1"/>
  <c r="BL26" i="1" s="1"/>
  <c r="BN26" i="1" s="1"/>
  <c r="CT26" i="1"/>
  <c r="CK26" i="1"/>
  <c r="BL33" i="1" a="1"/>
  <c r="BL33" i="1" s="1"/>
  <c r="CT33" i="1"/>
  <c r="CK33" i="1"/>
  <c r="BL73" i="1" a="1"/>
  <c r="BL73" i="1" s="1"/>
  <c r="CT73" i="1"/>
  <c r="BL234" i="1" a="1"/>
  <c r="BL234" i="1" s="1"/>
  <c r="BM234" i="1" s="1"/>
  <c r="CT234" i="1"/>
  <c r="BL90" i="1" a="1"/>
  <c r="BL90" i="1" s="1"/>
  <c r="BL91" i="1" a="1"/>
  <c r="BL91" i="1" s="1"/>
  <c r="CK91" i="1"/>
  <c r="BL143" i="1" a="1"/>
  <c r="BL143" i="1" s="1"/>
  <c r="CK143" i="1"/>
  <c r="BL204" i="1" a="1"/>
  <c r="BL204" i="1" s="1"/>
  <c r="BL194" i="1" a="1"/>
  <c r="BL194" i="1" s="1"/>
  <c r="CB410" i="1"/>
  <c r="CB333" i="1"/>
  <c r="CI120" i="1"/>
  <c r="CT120" i="1" s="1"/>
  <c r="CX120" i="1" s="1"/>
  <c r="CK230" i="1"/>
  <c r="CB300" i="1"/>
  <c r="CI86" i="1"/>
  <c r="CK86" i="1" s="1"/>
  <c r="CK160" i="1"/>
  <c r="DX364" i="1"/>
  <c r="EJ364" i="1" s="1"/>
  <c r="BY364" i="1"/>
  <c r="CG364" i="1" s="1"/>
  <c r="CH364" i="1" s="1" a="1"/>
  <c r="CH364" i="1" s="1"/>
  <c r="CI24" i="1"/>
  <c r="CT24" i="1" s="1"/>
  <c r="BL167" i="1" a="1"/>
  <c r="BL167" i="1" s="1"/>
  <c r="CK167" i="1"/>
  <c r="CT167" i="1"/>
  <c r="CY167" i="1" s="1"/>
  <c r="CT147" i="1"/>
  <c r="CK53" i="1"/>
  <c r="CK30" i="1"/>
  <c r="BL112" i="1" a="1"/>
  <c r="BL112" i="1" s="1"/>
  <c r="BM112" i="1" s="1"/>
  <c r="BL63" i="1" a="1"/>
  <c r="BL63" i="1" s="1"/>
  <c r="CT63" i="1"/>
  <c r="CK63" i="1"/>
  <c r="BL105" i="1" a="1"/>
  <c r="BL105" i="1" s="1"/>
  <c r="CT105" i="1"/>
  <c r="CK105" i="1"/>
  <c r="BL85" i="1" a="1"/>
  <c r="BL85" i="1" s="1"/>
  <c r="CT85" i="1"/>
  <c r="CX85" i="1" s="1"/>
  <c r="BL107" i="1" a="1"/>
  <c r="BL107" i="1" s="1"/>
  <c r="CK107" i="1"/>
  <c r="CT107" i="1"/>
  <c r="BL116" i="1" a="1"/>
  <c r="BL116" i="1" s="1"/>
  <c r="BM116" i="1" s="1"/>
  <c r="CT116" i="1"/>
  <c r="CY116" i="1" s="1"/>
  <c r="BL136" i="1" a="1"/>
  <c r="BL136" i="1" s="1"/>
  <c r="BL180" i="1" a="1"/>
  <c r="BL180" i="1" s="1"/>
  <c r="BL243" i="1" a="1"/>
  <c r="BL243" i="1" s="1"/>
  <c r="BL182" i="1" a="1"/>
  <c r="BL182" i="1" s="1"/>
  <c r="BM48" i="1"/>
  <c r="CB290" i="1"/>
  <c r="DA317" i="1"/>
  <c r="CI105" i="1"/>
  <c r="CB376" i="1"/>
  <c r="DX300" i="1"/>
  <c r="EJ300" i="1" s="1"/>
  <c r="BY300" i="1"/>
  <c r="CG300" i="1" s="1"/>
  <c r="CH300" i="1" s="1" a="1"/>
  <c r="CH300" i="1" s="1"/>
  <c r="CB364" i="1"/>
  <c r="CI103" i="1"/>
  <c r="CT103" i="1" s="1"/>
  <c r="CK79" i="1"/>
  <c r="CT11" i="1"/>
  <c r="CT13" i="1" s="1"/>
  <c r="BL193" i="1" a="1"/>
  <c r="BL193" i="1" s="1"/>
  <c r="CT193" i="1"/>
  <c r="CB71" i="1"/>
  <c r="BL125" i="1" a="1"/>
  <c r="BL125" i="1" s="1"/>
  <c r="CK125" i="1"/>
  <c r="BL31" i="1" a="1"/>
  <c r="BL31" i="1" s="1"/>
  <c r="CT31" i="1"/>
  <c r="CK31" i="1"/>
  <c r="BL214" i="1" a="1"/>
  <c r="BL214" i="1" s="1"/>
  <c r="BM214" i="1" s="1"/>
  <c r="CK214" i="1"/>
  <c r="CT214" i="1"/>
  <c r="BL96" i="1" a="1"/>
  <c r="BL96" i="1" s="1"/>
  <c r="BN96" i="1" s="1"/>
  <c r="BL221" i="1" a="1"/>
  <c r="BL221" i="1" s="1"/>
  <c r="CK221" i="1"/>
  <c r="CT221" i="1"/>
  <c r="BL179" i="1" a="1"/>
  <c r="BL179" i="1" s="1"/>
  <c r="BM179" i="1" s="1"/>
  <c r="BL181" i="1" a="1"/>
  <c r="BL181" i="1" s="1"/>
  <c r="BL89" i="1" a="1"/>
  <c r="BL89" i="1" s="1"/>
  <c r="CK89" i="1"/>
  <c r="CT89" i="1"/>
  <c r="BL44" i="1" a="1"/>
  <c r="BL44" i="1" s="1"/>
  <c r="CT44" i="1"/>
  <c r="BL37" i="1" a="1"/>
  <c r="BL37" i="1" s="1"/>
  <c r="CT37" i="1"/>
  <c r="CK37" i="1"/>
  <c r="BL188" i="1" a="1"/>
  <c r="BL188" i="1" s="1"/>
  <c r="BM188" i="1" s="1"/>
  <c r="CK188" i="1"/>
  <c r="DX290" i="1"/>
  <c r="EJ290" i="1" s="1"/>
  <c r="BY290" i="1"/>
  <c r="CG290" i="1" s="1"/>
  <c r="CH290" i="1" s="1" a="1"/>
  <c r="CH290" i="1" s="1"/>
  <c r="DX343" i="1"/>
  <c r="EJ343" i="1" s="1"/>
  <c r="BY343" i="1"/>
  <c r="CG343" i="1" s="1"/>
  <c r="CH343" i="1" s="1" a="1"/>
  <c r="CH343" i="1" s="1"/>
  <c r="CI221" i="1"/>
  <c r="CI164" i="1"/>
  <c r="CT164" i="1" s="1"/>
  <c r="DX376" i="1"/>
  <c r="EJ376" i="1" s="1"/>
  <c r="BY376" i="1"/>
  <c r="CG376" i="1" s="1"/>
  <c r="CH376" i="1" s="1" a="1"/>
  <c r="CH376" i="1" s="1"/>
  <c r="CI90" i="1"/>
  <c r="CK90" i="1" s="1"/>
  <c r="CI92" i="1"/>
  <c r="CT92" i="1" s="1"/>
  <c r="BL197" i="1" a="1"/>
  <c r="BL197" i="1" s="1"/>
  <c r="BN197" i="1" s="1"/>
  <c r="CK197" i="1"/>
  <c r="CT197" i="1"/>
  <c r="CB36" i="1"/>
  <c r="BL27" i="1" a="1"/>
  <c r="BL27" i="1" s="1"/>
  <c r="CT27" i="1"/>
  <c r="BL173" i="1" a="1"/>
  <c r="BL173" i="1" s="1"/>
  <c r="BM173" i="1" s="1"/>
  <c r="CK173" i="1"/>
  <c r="CT173" i="1"/>
  <c r="BL55" i="1" a="1"/>
  <c r="BL55" i="1" s="1"/>
  <c r="BN55" i="1" s="1"/>
  <c r="CT55" i="1"/>
  <c r="CK55" i="1"/>
  <c r="BL131" i="1" a="1"/>
  <c r="BL131" i="1" s="1"/>
  <c r="CT131" i="1"/>
  <c r="BL88" i="1" a="1"/>
  <c r="BL88" i="1" s="1"/>
  <c r="BM88" i="1" s="1"/>
  <c r="BL134" i="1" a="1"/>
  <c r="BL134" i="1" s="1"/>
  <c r="BL41" i="1" a="1"/>
  <c r="BL41" i="1" s="1"/>
  <c r="BL235" i="1" a="1"/>
  <c r="BL235" i="1" s="1"/>
  <c r="CT235" i="1"/>
  <c r="CK235" i="1"/>
  <c r="BL74" i="1" a="1"/>
  <c r="BL74" i="1" s="1"/>
  <c r="BL241" i="1" a="1"/>
  <c r="BL241" i="1" s="1"/>
  <c r="BN241" i="1" s="1"/>
  <c r="CT241" i="1"/>
  <c r="CB373" i="1"/>
  <c r="CB343" i="1"/>
  <c r="BM199" i="1"/>
  <c r="BN199" i="1"/>
  <c r="CI131" i="1"/>
  <c r="CK131" i="1" s="1"/>
  <c r="CI102" i="1"/>
  <c r="CT102" i="1" s="1"/>
  <c r="CI207" i="1"/>
  <c r="CT207" i="1" s="1"/>
  <c r="CB372" i="1"/>
  <c r="CI136" i="1"/>
  <c r="CK136" i="1" s="1"/>
  <c r="CI96" i="1"/>
  <c r="CK96" i="1" s="1"/>
  <c r="DA329" i="1"/>
  <c r="BL72" i="1" a="1"/>
  <c r="BL72" i="1" s="1"/>
  <c r="BL109" i="1" a="1"/>
  <c r="BL109" i="1" s="1"/>
  <c r="BN109" i="1" s="1"/>
  <c r="CK109" i="1"/>
  <c r="BL49" i="1" a="1"/>
  <c r="BL49" i="1" s="1"/>
  <c r="BM49" i="1" s="1"/>
  <c r="CK49" i="1"/>
  <c r="CT49" i="1"/>
  <c r="CX49" i="1" s="1"/>
  <c r="BL219" i="1" a="1"/>
  <c r="BL219" i="1" s="1"/>
  <c r="BM219" i="1" s="1"/>
  <c r="CT219" i="1"/>
  <c r="BL163" i="1" a="1"/>
  <c r="BL163" i="1" s="1"/>
  <c r="CT163" i="1"/>
  <c r="CK163" i="1"/>
  <c r="BL98" i="1" a="1"/>
  <c r="BL98" i="1" s="1"/>
  <c r="CK98" i="1"/>
  <c r="CT98" i="1"/>
  <c r="BL110" i="1" a="1"/>
  <c r="BL110" i="1" s="1"/>
  <c r="CK110" i="1"/>
  <c r="CT110" i="1"/>
  <c r="BL124" i="1" a="1"/>
  <c r="BL124" i="1" s="1"/>
  <c r="CT124" i="1"/>
  <c r="CX124" i="1" s="1"/>
  <c r="CK124" i="1"/>
  <c r="BL161" i="1" a="1"/>
  <c r="BL161" i="1" s="1"/>
  <c r="BN161" i="1" s="1"/>
  <c r="CT161" i="1"/>
  <c r="DX373" i="1"/>
  <c r="EJ373" i="1" s="1"/>
  <c r="BY373" i="1"/>
  <c r="CG373" i="1" s="1"/>
  <c r="CH373" i="1" s="1" a="1"/>
  <c r="CH373" i="1" s="1"/>
  <c r="DX399" i="1"/>
  <c r="EJ399" i="1" s="1"/>
  <c r="BY399" i="1"/>
  <c r="CG399" i="1" s="1"/>
  <c r="CH399" i="1" s="1" a="1"/>
  <c r="CH399" i="1" s="1"/>
  <c r="CI223" i="1"/>
  <c r="CK223" i="1" s="1"/>
  <c r="CT93" i="1"/>
  <c r="DX372" i="1"/>
  <c r="EJ372" i="1" s="1"/>
  <c r="BY372" i="1"/>
  <c r="CG372" i="1" s="1"/>
  <c r="CH372" i="1" s="1" a="1"/>
  <c r="CH372" i="1" s="1"/>
  <c r="CI204" i="1"/>
  <c r="CT204" i="1" s="1"/>
  <c r="CI182" i="1"/>
  <c r="CT182" i="1" s="1"/>
  <c r="DX313" i="1"/>
  <c r="EJ313" i="1" s="1"/>
  <c r="BY313" i="1"/>
  <c r="CG313" i="1" s="1"/>
  <c r="CH313" i="1" s="1" a="1"/>
  <c r="CH313" i="1" s="1"/>
  <c r="CI76" i="1"/>
  <c r="CT76" i="1" s="1"/>
  <c r="DX393" i="1"/>
  <c r="EJ393" i="1" s="1"/>
  <c r="BY393" i="1"/>
  <c r="CG393" i="1" s="1"/>
  <c r="CH393" i="1" s="1" a="1"/>
  <c r="CH393" i="1" s="1"/>
  <c r="BL101" i="1" a="1"/>
  <c r="BL101" i="1" s="1"/>
  <c r="BN101" i="1" s="1"/>
  <c r="CT101" i="1"/>
  <c r="CK101" i="1"/>
  <c r="BL211" i="1" a="1"/>
  <c r="BL211" i="1" s="1"/>
  <c r="BN211" i="1" s="1"/>
  <c r="BL121" i="1" a="1"/>
  <c r="BL121" i="1" s="1"/>
  <c r="BN121" i="1" s="1"/>
  <c r="CT121" i="1"/>
  <c r="CK121" i="1"/>
  <c r="BL135" i="1" a="1"/>
  <c r="BL135" i="1" s="1"/>
  <c r="BL215" i="1" a="1"/>
  <c r="BL215" i="1" s="1"/>
  <c r="BL217" i="1" a="1"/>
  <c r="BL217" i="1" s="1"/>
  <c r="BM217" i="1" s="1"/>
  <c r="CK217" i="1"/>
  <c r="CT217" i="1"/>
  <c r="BL227" i="1" a="1"/>
  <c r="BL227" i="1" s="1"/>
  <c r="CK227" i="1"/>
  <c r="BL203" i="1" a="1"/>
  <c r="BL203" i="1" s="1"/>
  <c r="BM177" i="1"/>
  <c r="CI193" i="1"/>
  <c r="CK193" i="1" s="1"/>
  <c r="CB399" i="1"/>
  <c r="DA383" i="1"/>
  <c r="CK122" i="1"/>
  <c r="CI91" i="1"/>
  <c r="CT91" i="1" s="1"/>
  <c r="CI60" i="1"/>
  <c r="CT60" i="1" s="1"/>
  <c r="CI110" i="1"/>
  <c r="CB277" i="1"/>
  <c r="CI78" i="1"/>
  <c r="CI41" i="1"/>
  <c r="CK41" i="1" s="1"/>
  <c r="CI124" i="1"/>
  <c r="CB313" i="1"/>
  <c r="DA318" i="1"/>
  <c r="CI112" i="1"/>
  <c r="CK112" i="1" s="1"/>
  <c r="CI66" i="1"/>
  <c r="CK66" i="1" s="1"/>
  <c r="CI211" i="1"/>
  <c r="CT211" i="1" s="1"/>
  <c r="CY211" i="1" s="1"/>
  <c r="CB393" i="1"/>
  <c r="CI172" i="1"/>
  <c r="CK172" i="1" s="1"/>
  <c r="BL205" i="1" a="1"/>
  <c r="BL205" i="1" s="1"/>
  <c r="BN205" i="1" s="1"/>
  <c r="CT205" i="1"/>
  <c r="CK205" i="1"/>
  <c r="BL165" i="1" a="1"/>
  <c r="BL165" i="1" s="1"/>
  <c r="CK165" i="1"/>
  <c r="CT165" i="1"/>
  <c r="BL42" i="1" a="1"/>
  <c r="BL42" i="1" s="1"/>
  <c r="CT42" i="1"/>
  <c r="BL123" i="1" a="1"/>
  <c r="BL123" i="1" s="1"/>
  <c r="BM123" i="1" s="1"/>
  <c r="CT123" i="1"/>
  <c r="CK123" i="1"/>
  <c r="BL113" i="1" a="1"/>
  <c r="BL113" i="1" s="1"/>
  <c r="BN113" i="1" s="1"/>
  <c r="CK113" i="1"/>
  <c r="CT113" i="1"/>
  <c r="BL128" i="1" a="1"/>
  <c r="BL128" i="1" s="1"/>
  <c r="CT128" i="1"/>
  <c r="CK128" i="1"/>
  <c r="BL208" i="1" a="1"/>
  <c r="BL208" i="1" s="1"/>
  <c r="CT208" i="1"/>
  <c r="CY208" i="1" s="1"/>
  <c r="CK208" i="1"/>
  <c r="BL40" i="1" a="1"/>
  <c r="BL40" i="1" s="1"/>
  <c r="BM40" i="1" s="1"/>
  <c r="BL81" i="1" a="1"/>
  <c r="BL81" i="1" s="1"/>
  <c r="BN81" i="1" s="1"/>
  <c r="BL67" i="1" a="1"/>
  <c r="BL67" i="1" s="1"/>
  <c r="BN67" i="1" s="1"/>
  <c r="CT67" i="1"/>
  <c r="BM146" i="1"/>
  <c r="CI107" i="1"/>
  <c r="CI25" i="1"/>
  <c r="CT25" i="1" s="1"/>
  <c r="CI134" i="1"/>
  <c r="CK134" i="1" s="1"/>
  <c r="CI234" i="1"/>
  <c r="CK234" i="1" s="1"/>
  <c r="CI12" i="1"/>
  <c r="CK12" i="1" s="1"/>
  <c r="DX277" i="1"/>
  <c r="EJ277" i="1" s="1"/>
  <c r="BY277" i="1"/>
  <c r="CG277" i="1" s="1"/>
  <c r="CH277" i="1" s="1" a="1"/>
  <c r="CH277" i="1" s="1"/>
  <c r="CK228" i="1"/>
  <c r="CI227" i="1"/>
  <c r="CT227" i="1" s="1"/>
  <c r="CK170" i="1"/>
  <c r="CI194" i="1"/>
  <c r="CT194" i="1" s="1"/>
  <c r="CB378" i="1"/>
  <c r="CI243" i="1"/>
  <c r="CT243" i="1" s="1"/>
  <c r="CI72" i="1"/>
  <c r="CT72" i="1" s="1"/>
  <c r="BL130" i="1" a="1"/>
  <c r="BL130" i="1" s="1"/>
  <c r="BM130" i="1" s="1"/>
  <c r="CT130" i="1"/>
  <c r="CK130" i="1"/>
  <c r="BL141" i="1" a="1"/>
  <c r="BL141" i="1" s="1"/>
  <c r="CT141" i="1"/>
  <c r="CK141" i="1"/>
  <c r="BL240" i="1" a="1"/>
  <c r="BL240" i="1" s="1"/>
  <c r="CT240" i="1"/>
  <c r="CK240" i="1"/>
  <c r="BL148" i="1" a="1"/>
  <c r="BL148" i="1" s="1"/>
  <c r="CT148" i="1"/>
  <c r="CK148" i="1"/>
  <c r="BL138" i="1" a="1"/>
  <c r="BL138" i="1" s="1"/>
  <c r="CK138" i="1"/>
  <c r="BL202" i="1" a="1"/>
  <c r="BL202" i="1" s="1"/>
  <c r="BM202" i="1" s="1"/>
  <c r="CT202" i="1"/>
  <c r="CK202" i="1"/>
  <c r="BL83" i="1" a="1"/>
  <c r="BL83" i="1" s="1"/>
  <c r="CK83" i="1"/>
  <c r="CT83" i="1"/>
  <c r="DX285" i="1"/>
  <c r="EJ285" i="1" s="1"/>
  <c r="BY285" i="1"/>
  <c r="CG285" i="1" s="1"/>
  <c r="CH285" i="1" s="1" a="1"/>
  <c r="CH285" i="1" s="1"/>
  <c r="CT149" i="1"/>
  <c r="CK100" i="1"/>
  <c r="CI229" i="1"/>
  <c r="CT229" i="1" s="1"/>
  <c r="CY229" i="1" s="1"/>
  <c r="DX394" i="1"/>
  <c r="EJ394" i="1" s="1"/>
  <c r="BY394" i="1"/>
  <c r="CG394" i="1" s="1"/>
  <c r="CH394" i="1" s="1" a="1"/>
  <c r="CH394" i="1" s="1"/>
  <c r="CT48" i="1"/>
  <c r="CI144" i="1"/>
  <c r="CT144" i="1" s="1"/>
  <c r="CI109" i="1"/>
  <c r="CT109" i="1" s="1"/>
  <c r="CI40" i="1"/>
  <c r="CT40" i="1" s="1"/>
  <c r="CI81" i="1"/>
  <c r="CT81" i="1" s="1"/>
  <c r="CB329" i="1"/>
  <c r="CI87" i="1"/>
  <c r="CT87" i="1" s="1"/>
  <c r="CT171" i="1"/>
  <c r="CX171" i="1" s="1"/>
  <c r="CI241" i="1"/>
  <c r="CK241" i="1" s="1"/>
  <c r="CI188" i="1"/>
  <c r="CT188" i="1" s="1"/>
  <c r="BY378" i="1"/>
  <c r="CG378" i="1" s="1"/>
  <c r="CH378" i="1" s="1" a="1"/>
  <c r="CH378" i="1" s="1"/>
  <c r="DX378" i="1"/>
  <c r="EJ378" i="1" s="1"/>
  <c r="CI73" i="1"/>
  <c r="CK73" i="1" s="1"/>
  <c r="BL129" i="1" a="1"/>
  <c r="BL129" i="1" s="1"/>
  <c r="BM129" i="1" s="1"/>
  <c r="CK129" i="1"/>
  <c r="BL166" i="1" a="1"/>
  <c r="BL166" i="1" s="1"/>
  <c r="BL155" i="1" a="1"/>
  <c r="BL155" i="1" s="1"/>
  <c r="BN155" i="1" s="1"/>
  <c r="CT155" i="1"/>
  <c r="CK155" i="1"/>
  <c r="CK17" i="1"/>
  <c r="CT17" i="1"/>
  <c r="BL80" i="1" a="1"/>
  <c r="BL80" i="1" s="1"/>
  <c r="BL222" i="1" a="1"/>
  <c r="BL222" i="1" s="1"/>
  <c r="CK222" i="1"/>
  <c r="CT222" i="1"/>
  <c r="BL159" i="1" a="1"/>
  <c r="BL159" i="1" s="1"/>
  <c r="BM159" i="1" s="1"/>
  <c r="CT159" i="1"/>
  <c r="CK159" i="1"/>
  <c r="BL168" i="1" a="1"/>
  <c r="BL168" i="1" s="1"/>
  <c r="CK168" i="1"/>
  <c r="BL43" i="1" a="1"/>
  <c r="BL43" i="1" s="1"/>
  <c r="BM43" i="1" s="1"/>
  <c r="CK43" i="1"/>
  <c r="CT43" i="1"/>
  <c r="BL119" i="1" a="1"/>
  <c r="BL119" i="1" s="1"/>
  <c r="CT119" i="1"/>
  <c r="CK119" i="1"/>
  <c r="BL133" i="1" a="1"/>
  <c r="BL133" i="1" s="1"/>
  <c r="CK133" i="1"/>
  <c r="BL59" i="1" a="1"/>
  <c r="BL59" i="1" s="1"/>
  <c r="BN59" i="1" s="1"/>
  <c r="CK59" i="1"/>
  <c r="BL139" i="1" a="1"/>
  <c r="BL139" i="1" s="1"/>
  <c r="BN139" i="1" s="1"/>
  <c r="CK139" i="1"/>
  <c r="CT139" i="1"/>
  <c r="CB285" i="1"/>
  <c r="CI215" i="1"/>
  <c r="CT215" i="1" s="1"/>
  <c r="CI200" i="1"/>
  <c r="CT200" i="1" s="1"/>
  <c r="DX404" i="1"/>
  <c r="EJ404" i="1" s="1"/>
  <c r="BY404" i="1"/>
  <c r="CG404" i="1" s="1"/>
  <c r="CH404" i="1" s="1" a="1"/>
  <c r="CH404" i="1" s="1"/>
  <c r="CI64" i="1"/>
  <c r="CK64" i="1" s="1"/>
  <c r="CB394" i="1"/>
  <c r="CI183" i="1"/>
  <c r="CT183" i="1" s="1"/>
  <c r="CI148" i="1"/>
  <c r="CI133" i="1"/>
  <c r="CI198" i="1"/>
  <c r="CT198" i="1" s="1"/>
  <c r="DX329" i="1"/>
  <c r="EJ329" i="1" s="1"/>
  <c r="BY329" i="1"/>
  <c r="CG329" i="1" s="1"/>
  <c r="CH329" i="1" s="1" a="1"/>
  <c r="CH329" i="1" s="1"/>
  <c r="CI161" i="1"/>
  <c r="CK161" i="1" s="1"/>
  <c r="CI242" i="1"/>
  <c r="CT242" i="1" s="1"/>
  <c r="CY242" i="1" s="1"/>
  <c r="CB392" i="1"/>
  <c r="CI27" i="1"/>
  <c r="CK27" i="1" s="1"/>
  <c r="BL82" i="1" a="1"/>
  <c r="BL82" i="1" s="1"/>
  <c r="BN82" i="1" s="1"/>
  <c r="CT82" i="1"/>
  <c r="CK82" i="1"/>
  <c r="BL206" i="1" a="1"/>
  <c r="BL206" i="1" s="1"/>
  <c r="BM206" i="1" s="1"/>
  <c r="BL84" i="1" a="1"/>
  <c r="BL84" i="1" s="1"/>
  <c r="CT84" i="1"/>
  <c r="CX84" i="1" s="1"/>
  <c r="CK84" i="1"/>
  <c r="BL58" i="1" a="1"/>
  <c r="BL58" i="1" s="1"/>
  <c r="BM58" i="1" s="1"/>
  <c r="CT58" i="1"/>
  <c r="CK58" i="1"/>
  <c r="BL39" i="1" a="1"/>
  <c r="BL39" i="1" s="1"/>
  <c r="CT39" i="1"/>
  <c r="CX39" i="1" s="1"/>
  <c r="CK39" i="1"/>
  <c r="BL213" i="1" a="1"/>
  <c r="BL213" i="1" s="1"/>
  <c r="CT213" i="1"/>
  <c r="CK213" i="1"/>
  <c r="BL151" i="1" a="1"/>
  <c r="BL151" i="1" s="1"/>
  <c r="BL195" i="1" a="1"/>
  <c r="BL195" i="1" s="1"/>
  <c r="BN195" i="1" s="1"/>
  <c r="CT195" i="1"/>
  <c r="CK195" i="1"/>
  <c r="CB370" i="1"/>
  <c r="CI179" i="1"/>
  <c r="CT179" i="1" s="1"/>
  <c r="CB404" i="1"/>
  <c r="CI187" i="1"/>
  <c r="CT187" i="1" s="1"/>
  <c r="CI85" i="1"/>
  <c r="CK85" i="1" s="1"/>
  <c r="CI14" i="1"/>
  <c r="CK14" i="1" s="1"/>
  <c r="CI59" i="1"/>
  <c r="CT59" i="1" s="1"/>
  <c r="CT216" i="1"/>
  <c r="CI111" i="1"/>
  <c r="CT111" i="1" s="1"/>
  <c r="CI116" i="1"/>
  <c r="CK116" i="1" s="1"/>
  <c r="CI20" i="1"/>
  <c r="CK20" i="1" s="1"/>
  <c r="CI42" i="1"/>
  <c r="CK42" i="1" s="1"/>
  <c r="DX392" i="1"/>
  <c r="EJ392" i="1" s="1"/>
  <c r="BY392" i="1"/>
  <c r="CG392" i="1" s="1"/>
  <c r="CH392" i="1" s="1" a="1"/>
  <c r="CH392" i="1" s="1"/>
  <c r="CT51" i="1"/>
  <c r="BL104" i="1" a="1"/>
  <c r="BL104" i="1" s="1"/>
  <c r="BM104" i="1" s="1"/>
  <c r="CT104" i="1"/>
  <c r="CK104" i="1"/>
  <c r="CK16" i="1"/>
  <c r="CT16" i="1"/>
  <c r="CX16" i="1" s="1"/>
  <c r="BL137" i="1" a="1"/>
  <c r="BL137" i="1" s="1"/>
  <c r="CT137" i="1"/>
  <c r="CK137" i="1"/>
  <c r="BL185" i="1" a="1"/>
  <c r="BL185" i="1" s="1"/>
  <c r="CT185" i="1"/>
  <c r="CK185" i="1"/>
  <c r="BL150" i="1" a="1"/>
  <c r="BL150" i="1" s="1"/>
  <c r="BN150" i="1" s="1"/>
  <c r="CT150" i="1"/>
  <c r="CY150" i="1" s="1"/>
  <c r="CK150" i="1"/>
  <c r="BL238" i="1" a="1"/>
  <c r="BL238" i="1" s="1"/>
  <c r="BN238" i="1" s="1"/>
  <c r="CK238" i="1"/>
  <c r="CT238" i="1"/>
  <c r="BL97" i="1" a="1"/>
  <c r="BL97" i="1" s="1"/>
  <c r="CK97" i="1"/>
  <c r="CT97" i="1"/>
  <c r="BL99" i="1" a="1"/>
  <c r="BL99" i="1" s="1"/>
  <c r="BN99" i="1" s="1"/>
  <c r="CK99" i="1"/>
  <c r="CT99" i="1"/>
  <c r="CY99" i="1" s="1"/>
  <c r="BL231" i="1" a="1"/>
  <c r="BL231" i="1" s="1"/>
  <c r="CT231" i="1"/>
  <c r="CK231" i="1"/>
  <c r="BL210" i="1" a="1"/>
  <c r="BL210" i="1" s="1"/>
  <c r="CT210" i="1"/>
  <c r="CK210" i="1"/>
  <c r="BL35" i="1" a="1"/>
  <c r="BL35" i="1" s="1"/>
  <c r="BM35" i="1" s="1"/>
  <c r="CT35" i="1"/>
  <c r="CK35" i="1"/>
  <c r="BL236" i="1" a="1"/>
  <c r="BL236" i="1" s="1"/>
  <c r="CT236" i="1"/>
  <c r="CX236" i="1" s="1"/>
  <c r="CK236" i="1"/>
  <c r="BY370" i="1"/>
  <c r="CG370" i="1" s="1"/>
  <c r="CH370" i="1" s="1" a="1"/>
  <c r="CH370" i="1" s="1"/>
  <c r="DX370" i="1"/>
  <c r="EJ370" i="1" s="1"/>
  <c r="CI47" i="1"/>
  <c r="CK47" i="1" s="1"/>
  <c r="CI88" i="1"/>
  <c r="CT88" i="1" s="1"/>
  <c r="CI135" i="1"/>
  <c r="CK135" i="1" s="1"/>
  <c r="CI224" i="1"/>
  <c r="CT224" i="1" s="1"/>
  <c r="CI137" i="1"/>
  <c r="CI195" i="1"/>
  <c r="DX336" i="1"/>
  <c r="EJ336" i="1" s="1"/>
  <c r="BY336" i="1"/>
  <c r="CG336" i="1" s="1"/>
  <c r="CH336" i="1" s="1" a="1"/>
  <c r="CH336" i="1" s="1"/>
  <c r="CI151" i="1"/>
  <c r="CT151" i="1" s="1"/>
  <c r="CI203" i="1"/>
  <c r="CT203" i="1" s="1"/>
  <c r="CI44" i="1"/>
  <c r="CK44" i="1" s="1"/>
  <c r="BL201" i="1" a="1"/>
  <c r="BL201" i="1" s="1"/>
  <c r="CT201" i="1"/>
  <c r="CK201" i="1"/>
  <c r="BL54" i="1" a="1"/>
  <c r="BL54" i="1" s="1"/>
  <c r="BN54" i="1" s="1"/>
  <c r="CT54" i="1"/>
  <c r="CK54" i="1"/>
  <c r="BL145" i="1" a="1"/>
  <c r="BL145" i="1" s="1"/>
  <c r="BM145" i="1" s="1"/>
  <c r="CT145" i="1"/>
  <c r="CK145" i="1"/>
  <c r="BL212" i="1" a="1"/>
  <c r="BL212" i="1" s="1"/>
  <c r="BM212" i="1" s="1"/>
  <c r="CT212" i="1"/>
  <c r="CK212" i="1"/>
  <c r="BL69" i="1" a="1"/>
  <c r="BL69" i="1" s="1"/>
  <c r="BN69" i="1" s="1"/>
  <c r="CT69" i="1"/>
  <c r="CX69" i="1" s="1"/>
  <c r="CK69" i="1"/>
  <c r="BL156" i="1" a="1"/>
  <c r="BL156" i="1" s="1"/>
  <c r="BN156" i="1" s="1"/>
  <c r="CT156" i="1"/>
  <c r="CX156" i="1" s="1"/>
  <c r="CK156" i="1"/>
  <c r="BL237" i="1" a="1"/>
  <c r="BL237" i="1" s="1"/>
  <c r="CT237" i="1"/>
  <c r="CY237" i="1" s="1"/>
  <c r="CK237" i="1"/>
  <c r="BM157" i="1"/>
  <c r="CI206" i="1"/>
  <c r="CK206" i="1" s="1"/>
  <c r="CI219" i="1"/>
  <c r="CK219" i="1" s="1"/>
  <c r="DX408" i="1"/>
  <c r="EJ408" i="1" s="1"/>
  <c r="BY408" i="1"/>
  <c r="CG408" i="1" s="1"/>
  <c r="CH408" i="1" s="1" a="1"/>
  <c r="CH408" i="1" s="1"/>
  <c r="CI217" i="1"/>
  <c r="CI80" i="1"/>
  <c r="CK80" i="1" s="1"/>
  <c r="CI113" i="1"/>
  <c r="CI166" i="1"/>
  <c r="CT166" i="1" s="1"/>
  <c r="CY166" i="1" s="1"/>
  <c r="CB336" i="1"/>
  <c r="CI181" i="1"/>
  <c r="CT181" i="1" s="1"/>
  <c r="CY181" i="1" s="1"/>
  <c r="CI180" i="1"/>
  <c r="CT180" i="1" s="1"/>
  <c r="CI67" i="1"/>
  <c r="CK67" i="1" s="1"/>
  <c r="CI74" i="1"/>
  <c r="CT74" i="1" s="1"/>
  <c r="BN11" i="1"/>
  <c r="CA11" i="1" s="1"/>
  <c r="BM69" i="1"/>
  <c r="BM16" i="1"/>
  <c r="BN112" i="1"/>
  <c r="BN63" i="1"/>
  <c r="BM63" i="1"/>
  <c r="BN223" i="1"/>
  <c r="BM223" i="1"/>
  <c r="BN142" i="1"/>
  <c r="BM142" i="1"/>
  <c r="BN60" i="1"/>
  <c r="BM60" i="1"/>
  <c r="BM156" i="1"/>
  <c r="BN31" i="1"/>
  <c r="BM31" i="1"/>
  <c r="BN105" i="1"/>
  <c r="BM105" i="1"/>
  <c r="BN91" i="1"/>
  <c r="BM91" i="1"/>
  <c r="BN224" i="1"/>
  <c r="BM224" i="1"/>
  <c r="BN126" i="1"/>
  <c r="BM126" i="1"/>
  <c r="BN242" i="1"/>
  <c r="BM242" i="1"/>
  <c r="BN237" i="1"/>
  <c r="BM237" i="1"/>
  <c r="BN87" i="1"/>
  <c r="BM87" i="1"/>
  <c r="BN21" i="1"/>
  <c r="BM21" i="1"/>
  <c r="BM205" i="1"/>
  <c r="BN72" i="1"/>
  <c r="BM72" i="1"/>
  <c r="BN221" i="1"/>
  <c r="BM221" i="1"/>
  <c r="BN85" i="1"/>
  <c r="BM85" i="1"/>
  <c r="BN107" i="1"/>
  <c r="BM107" i="1"/>
  <c r="BN116" i="1"/>
  <c r="BN143" i="1"/>
  <c r="BM143" i="1"/>
  <c r="BN47" i="1"/>
  <c r="BM47" i="1"/>
  <c r="BN187" i="1"/>
  <c r="BM187" i="1"/>
  <c r="BN86" i="1"/>
  <c r="BM86" i="1"/>
  <c r="BN76" i="1"/>
  <c r="BM76" i="1"/>
  <c r="BM111" i="1"/>
  <c r="BN136" i="1"/>
  <c r="BM136" i="1"/>
  <c r="BN78" i="1"/>
  <c r="BM78" i="1"/>
  <c r="BN92" i="1"/>
  <c r="BM92" i="1"/>
  <c r="BN66" i="1"/>
  <c r="BM66" i="1"/>
  <c r="BN131" i="1"/>
  <c r="BM131" i="1"/>
  <c r="BN181" i="1"/>
  <c r="BM181" i="1"/>
  <c r="BN89" i="1"/>
  <c r="BM89" i="1"/>
  <c r="BM14" i="1"/>
  <c r="BN165" i="1"/>
  <c r="BM165" i="1"/>
  <c r="BN88" i="1"/>
  <c r="BN134" i="1"/>
  <c r="BM134" i="1"/>
  <c r="BN41" i="1"/>
  <c r="BM41" i="1"/>
  <c r="BN44" i="1"/>
  <c r="BM44" i="1"/>
  <c r="BN204" i="1"/>
  <c r="BM204" i="1"/>
  <c r="BN125" i="1"/>
  <c r="BM125" i="1"/>
  <c r="BM26" i="1"/>
  <c r="BN172" i="1"/>
  <c r="BM172" i="1"/>
  <c r="BN129" i="1"/>
  <c r="BN166" i="1"/>
  <c r="BM166" i="1"/>
  <c r="BN42" i="1"/>
  <c r="BM42" i="1"/>
  <c r="BN49" i="1"/>
  <c r="BN219" i="1"/>
  <c r="BN163" i="1"/>
  <c r="BM163" i="1"/>
  <c r="BN25" i="1"/>
  <c r="BM25" i="1"/>
  <c r="BN33" i="1"/>
  <c r="BM33" i="1"/>
  <c r="BN137" i="1"/>
  <c r="BM137" i="1"/>
  <c r="BN80" i="1"/>
  <c r="BM80" i="1"/>
  <c r="BN222" i="1"/>
  <c r="BM222" i="1"/>
  <c r="BN130" i="1"/>
  <c r="BN123" i="1"/>
  <c r="BN135" i="1"/>
  <c r="BM135" i="1"/>
  <c r="BN37" i="1"/>
  <c r="BM37" i="1"/>
  <c r="BN90" i="1"/>
  <c r="BM90" i="1"/>
  <c r="BM12" i="1"/>
  <c r="BN104" i="1"/>
  <c r="BM113" i="1"/>
  <c r="BN128" i="1"/>
  <c r="BM128" i="1"/>
  <c r="BN185" i="1"/>
  <c r="BM185" i="1"/>
  <c r="BN141" i="1"/>
  <c r="BM141" i="1"/>
  <c r="BN240" i="1"/>
  <c r="BM240" i="1"/>
  <c r="BN98" i="1"/>
  <c r="BM98" i="1"/>
  <c r="BN74" i="1"/>
  <c r="BM74" i="1"/>
  <c r="BN64" i="1"/>
  <c r="BM64" i="1"/>
  <c r="BN27" i="1"/>
  <c r="BM27" i="1"/>
  <c r="BN73" i="1"/>
  <c r="BM73" i="1"/>
  <c r="BN38" i="1"/>
  <c r="BM38" i="1"/>
  <c r="BN84" i="1"/>
  <c r="BM84" i="1"/>
  <c r="BN159" i="1"/>
  <c r="BN148" i="1"/>
  <c r="BM148" i="1"/>
  <c r="BN110" i="1"/>
  <c r="BM110" i="1"/>
  <c r="BN20" i="1"/>
  <c r="BM20" i="1"/>
  <c r="BN239" i="1"/>
  <c r="BM239" i="1"/>
  <c r="BN97" i="1"/>
  <c r="BM97" i="1"/>
  <c r="BN58" i="1"/>
  <c r="BN39" i="1"/>
  <c r="BM39" i="1"/>
  <c r="BN168" i="1"/>
  <c r="BM168" i="1"/>
  <c r="BN124" i="1"/>
  <c r="BM124" i="1"/>
  <c r="BN189" i="1"/>
  <c r="BM189" i="1"/>
  <c r="BN231" i="1"/>
  <c r="BM231" i="1"/>
  <c r="BN213" i="1"/>
  <c r="BM213" i="1"/>
  <c r="BN138" i="1"/>
  <c r="BM138" i="1"/>
  <c r="BN40" i="1"/>
  <c r="BN227" i="1"/>
  <c r="BM227" i="1"/>
  <c r="BN24" i="1"/>
  <c r="BM24" i="1"/>
  <c r="BN103" i="1"/>
  <c r="BM103" i="1"/>
  <c r="BN210" i="1"/>
  <c r="BM210" i="1"/>
  <c r="BN43" i="1"/>
  <c r="BN119" i="1"/>
  <c r="BM119" i="1"/>
  <c r="BM67" i="1"/>
  <c r="BN201" i="1"/>
  <c r="BM201" i="1"/>
  <c r="BN193" i="1"/>
  <c r="BM193" i="1"/>
  <c r="BN120" i="1"/>
  <c r="BM120" i="1"/>
  <c r="BN145" i="1"/>
  <c r="BN151" i="1"/>
  <c r="BM151" i="1"/>
  <c r="BN133" i="1"/>
  <c r="BM133" i="1"/>
  <c r="BM59" i="1"/>
  <c r="BN83" i="1"/>
  <c r="BM83" i="1"/>
  <c r="BN153" i="1"/>
  <c r="BM153" i="1"/>
  <c r="BN102" i="1"/>
  <c r="BM102" i="1"/>
  <c r="BN229" i="1"/>
  <c r="BM229" i="1"/>
  <c r="BN164" i="1"/>
  <c r="BM164" i="1"/>
  <c r="BN144" i="1"/>
  <c r="BM144" i="1"/>
  <c r="BN35" i="1"/>
  <c r="BM195" i="1"/>
  <c r="BN22" i="1"/>
  <c r="BM22" i="1"/>
  <c r="BM13" i="1"/>
  <c r="CY70" i="1"/>
  <c r="DA70" i="1" s="1"/>
  <c r="CY171" i="1"/>
  <c r="DA171" i="1" s="1"/>
  <c r="CY100" i="1"/>
  <c r="DA100" i="1" s="1"/>
  <c r="EB23" i="1"/>
  <c r="BN202" i="1"/>
  <c r="CY119" i="1"/>
  <c r="CX241" i="1"/>
  <c r="BN183" i="1"/>
  <c r="DQ46" i="1"/>
  <c r="DV46" i="1" s="1"/>
  <c r="DP46" i="1"/>
  <c r="DO46" i="1"/>
  <c r="DQ57" i="1"/>
  <c r="DV57" i="1" s="1"/>
  <c r="DO57" i="1"/>
  <c r="DP57" i="1"/>
  <c r="DP127" i="1"/>
  <c r="DO127" i="1"/>
  <c r="DQ127" i="1"/>
  <c r="DV127" i="1" s="1"/>
  <c r="DQ71" i="1"/>
  <c r="DV71" i="1" s="1"/>
  <c r="DP71" i="1"/>
  <c r="DO71" i="1"/>
  <c r="DQ36" i="1"/>
  <c r="DV36" i="1" s="1"/>
  <c r="DP36" i="1"/>
  <c r="DO36" i="1"/>
  <c r="DQ45" i="1"/>
  <c r="DV45" i="1" s="1"/>
  <c r="DO45" i="1"/>
  <c r="DP45" i="1"/>
  <c r="DQ11" i="1"/>
  <c r="DV11" i="1" s="1"/>
  <c r="DP11" i="1"/>
  <c r="DD32" i="1"/>
  <c r="DH32" i="1"/>
  <c r="DH50" i="1"/>
  <c r="DD50" i="1"/>
  <c r="DD127" i="1"/>
  <c r="DH127" i="1"/>
  <c r="DD57" i="1"/>
  <c r="DH57" i="1"/>
  <c r="DD11" i="1"/>
  <c r="DH11" i="1"/>
  <c r="DD29" i="1"/>
  <c r="DH29" i="1"/>
  <c r="BN217" i="1"/>
  <c r="BN212" i="1"/>
  <c r="BN206" i="1"/>
  <c r="DO11" i="1"/>
  <c r="CY228" i="1"/>
  <c r="DA228" i="1" s="1"/>
  <c r="BN200" i="1"/>
  <c r="CY123" i="1"/>
  <c r="CY23" i="1"/>
  <c r="DA23" i="1" s="1"/>
  <c r="CY244" i="1"/>
  <c r="DA244" i="1" s="1"/>
  <c r="CY155" i="1"/>
  <c r="BN214" i="1"/>
  <c r="BN198" i="1"/>
  <c r="BN179" i="1"/>
  <c r="BN173" i="1"/>
  <c r="BN196" i="1"/>
  <c r="BG196" i="1"/>
  <c r="BN220" i="1"/>
  <c r="BF219" i="1"/>
  <c r="BF207" i="1"/>
  <c r="BG214" i="1"/>
  <c r="BG238" i="1"/>
  <c r="BN234" i="1"/>
  <c r="BG82" i="1"/>
  <c r="BG55" i="1"/>
  <c r="BF63" i="1"/>
  <c r="BF212" i="1"/>
  <c r="CY114" i="1"/>
  <c r="BF101" i="1"/>
  <c r="BG103" i="1"/>
  <c r="BF135" i="1"/>
  <c r="BG134" i="1"/>
  <c r="BF153" i="1"/>
  <c r="BF200" i="1"/>
  <c r="BG44" i="1"/>
  <c r="BN207" i="1"/>
  <c r="BG189" i="1"/>
  <c r="BF102" i="1"/>
  <c r="BG129" i="1"/>
  <c r="BF31" i="1"/>
  <c r="BF58" i="1"/>
  <c r="BF42" i="1"/>
  <c r="BG223" i="1"/>
  <c r="CX208" i="1"/>
  <c r="DA208" i="1" s="1"/>
  <c r="CX33" i="1"/>
  <c r="BG72" i="1"/>
  <c r="BG234" i="1"/>
  <c r="EJ14" i="1"/>
  <c r="BF239" i="1"/>
  <c r="BF142" i="1"/>
  <c r="BF80" i="1"/>
  <c r="BG62" i="1"/>
  <c r="BF62" i="1"/>
  <c r="BF97" i="1"/>
  <c r="BG64" i="1"/>
  <c r="BF107" i="1"/>
  <c r="BG128" i="1"/>
  <c r="BF148" i="1"/>
  <c r="BG235" i="1"/>
  <c r="BG60" i="1"/>
  <c r="BG188" i="1"/>
  <c r="BG227" i="1"/>
  <c r="BF76" i="1"/>
  <c r="EJ20" i="1"/>
  <c r="BF146" i="1"/>
  <c r="BG146" i="1"/>
  <c r="BG104" i="1"/>
  <c r="BG222" i="1"/>
  <c r="BF105" i="1"/>
  <c r="BF111" i="1"/>
  <c r="BF89" i="1"/>
  <c r="BF35" i="1"/>
  <c r="BG203" i="1"/>
  <c r="BG173" i="1"/>
  <c r="BF240" i="1"/>
  <c r="BG168" i="1"/>
  <c r="BG183" i="1"/>
  <c r="BF205" i="1"/>
  <c r="BF197" i="1"/>
  <c r="CY17" i="1"/>
  <c r="BG137" i="1"/>
  <c r="BG185" i="1"/>
  <c r="BF112" i="1"/>
  <c r="BG206" i="1"/>
  <c r="BG179" i="1"/>
  <c r="BF224" i="1"/>
  <c r="BF98" i="1"/>
  <c r="BG217" i="1"/>
  <c r="BF74" i="1"/>
  <c r="BF81" i="1"/>
  <c r="BF66" i="1"/>
  <c r="BF96" i="1"/>
  <c r="BG221" i="1"/>
  <c r="BG201" i="1"/>
  <c r="BF54" i="1"/>
  <c r="BF41" i="1"/>
  <c r="BG126" i="1"/>
  <c r="BF67" i="1"/>
  <c r="BG159" i="1"/>
  <c r="BG213" i="1"/>
  <c r="BG187" i="1"/>
  <c r="BF88" i="1"/>
  <c r="BG143" i="1"/>
  <c r="BG138" i="1"/>
  <c r="BG215" i="1"/>
  <c r="ED12" i="1"/>
  <c r="BF83" i="1"/>
  <c r="BG165" i="1"/>
  <c r="BF198" i="1"/>
  <c r="BG131" i="1"/>
  <c r="BG163" i="1"/>
  <c r="BF86" i="1"/>
  <c r="BG192" i="1"/>
  <c r="BG121" i="1"/>
  <c r="BG164" i="1"/>
  <c r="BG210" i="1"/>
  <c r="BF78" i="1"/>
  <c r="BF40" i="1"/>
  <c r="BG48" i="1"/>
  <c r="BG157" i="1"/>
  <c r="BF157" i="1"/>
  <c r="BF122" i="1"/>
  <c r="BG122" i="1"/>
  <c r="BF27" i="1"/>
  <c r="EJ27" i="1" s="1"/>
  <c r="BG77" i="1"/>
  <c r="BF77" i="1"/>
  <c r="BG136" i="1"/>
  <c r="BF43" i="1"/>
  <c r="BG139" i="1"/>
  <c r="ED13" i="1"/>
  <c r="BF92" i="1"/>
  <c r="BG28" i="1"/>
  <c r="ED28" i="1" s="1"/>
  <c r="BG182" i="1"/>
  <c r="BG117" i="1"/>
  <c r="BG106" i="1"/>
  <c r="BF106" i="1"/>
  <c r="BF87" i="1"/>
  <c r="BG113" i="1"/>
  <c r="BG231" i="1"/>
  <c r="BG220" i="1"/>
  <c r="BG145" i="1"/>
  <c r="BG204" i="1"/>
  <c r="BG202" i="1"/>
  <c r="BF59" i="1"/>
  <c r="BG225" i="1"/>
  <c r="BF109" i="1"/>
  <c r="BF26" i="1"/>
  <c r="EJ26" i="1" s="1"/>
  <c r="BG161" i="1"/>
  <c r="BG169" i="1"/>
  <c r="BG130" i="1"/>
  <c r="EJ25" i="1"/>
  <c r="ED22" i="1"/>
  <c r="BF37" i="1"/>
  <c r="BG160" i="1"/>
  <c r="BF73" i="1"/>
  <c r="EJ24" i="1"/>
  <c r="BF90" i="1"/>
  <c r="BF144" i="1"/>
  <c r="BG151" i="1"/>
  <c r="BG133" i="1"/>
  <c r="BG195" i="1"/>
  <c r="BG93" i="1"/>
  <c r="BF147" i="1"/>
  <c r="BG147" i="1"/>
  <c r="BF91" i="1"/>
  <c r="BG141" i="1"/>
  <c r="CY193" i="1"/>
  <c r="BG95" i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AY11" i="1"/>
  <c r="AZ11" i="1" s="1"/>
  <c r="BO36" i="1"/>
  <c r="BP36" i="1" s="1"/>
  <c r="DC36" i="1" s="1"/>
  <c r="CY84" i="1"/>
  <c r="DA84" i="1" s="1"/>
  <c r="CV36" i="1"/>
  <c r="BR36" i="1"/>
  <c r="BS36" i="1" s="1"/>
  <c r="CV29" i="1"/>
  <c r="BR29" i="1"/>
  <c r="BS29" i="1" s="1"/>
  <c r="EA29" i="1" s="1"/>
  <c r="CV11" i="1"/>
  <c r="BR11" i="1"/>
  <c r="E15" i="5"/>
  <c r="AY36" i="1"/>
  <c r="AY71" i="1"/>
  <c r="BO71" i="1"/>
  <c r="BP71" i="1" s="1"/>
  <c r="DC71" i="1" s="1"/>
  <c r="DJ15" i="1"/>
  <c r="CA19" i="1"/>
  <c r="CA18" i="1"/>
  <c r="DJ236" i="1"/>
  <c r="DN236" i="1" s="1"/>
  <c r="CA51" i="1"/>
  <c r="DJ51" i="1"/>
  <c r="DN51" i="1" s="1"/>
  <c r="CA149" i="1"/>
  <c r="DJ149" i="1"/>
  <c r="DN149" i="1" s="1"/>
  <c r="DJ100" i="1"/>
  <c r="DN100" i="1" s="1"/>
  <c r="CA47" i="1"/>
  <c r="DJ47" i="1"/>
  <c r="DN47" i="1" s="1"/>
  <c r="CA108" i="1"/>
  <c r="DJ108" i="1"/>
  <c r="DN108" i="1" s="1"/>
  <c r="DJ171" i="1"/>
  <c r="DN171" i="1" s="1"/>
  <c r="CA199" i="1"/>
  <c r="DJ199" i="1"/>
  <c r="DN199" i="1" s="1"/>
  <c r="CA162" i="1"/>
  <c r="DJ162" i="1"/>
  <c r="DN162" i="1" s="1"/>
  <c r="CA230" i="1"/>
  <c r="DJ230" i="1"/>
  <c r="DN230" i="1" s="1"/>
  <c r="CA140" i="1"/>
  <c r="DJ140" i="1"/>
  <c r="DN140" i="1" s="1"/>
  <c r="CA216" i="1"/>
  <c r="DJ216" i="1"/>
  <c r="DN216" i="1" s="1"/>
  <c r="CA191" i="1"/>
  <c r="DJ191" i="1"/>
  <c r="DN191" i="1" s="1"/>
  <c r="CA61" i="1"/>
  <c r="DJ61" i="1"/>
  <c r="DN61" i="1" s="1"/>
  <c r="CA152" i="1"/>
  <c r="DJ152" i="1"/>
  <c r="DN152" i="1" s="1"/>
  <c r="CA68" i="1"/>
  <c r="DJ68" i="1"/>
  <c r="DN68" i="1" s="1"/>
  <c r="DJ32" i="1"/>
  <c r="DN32" i="1" s="1"/>
  <c r="DJ228" i="1"/>
  <c r="DN228" i="1" s="1"/>
  <c r="CA174" i="1"/>
  <c r="DJ174" i="1"/>
  <c r="DN174" i="1" s="1"/>
  <c r="CA29" i="1"/>
  <c r="DJ29" i="1"/>
  <c r="DN29" i="1" s="1"/>
  <c r="CA132" i="1"/>
  <c r="DJ132" i="1"/>
  <c r="DN132" i="1" s="1"/>
  <c r="CA56" i="1"/>
  <c r="DJ56" i="1"/>
  <c r="DN56" i="1" s="1"/>
  <c r="CA176" i="1"/>
  <c r="DJ176" i="1"/>
  <c r="DN176" i="1" s="1"/>
  <c r="CA186" i="1"/>
  <c r="DJ186" i="1"/>
  <c r="DN186" i="1" s="1"/>
  <c r="DJ50" i="1"/>
  <c r="DN50" i="1" s="1"/>
  <c r="CA79" i="1"/>
  <c r="DJ79" i="1"/>
  <c r="DN79" i="1" s="1"/>
  <c r="CA177" i="1"/>
  <c r="DJ177" i="1"/>
  <c r="DN177" i="1" s="1"/>
  <c r="CA158" i="1"/>
  <c r="DJ158" i="1"/>
  <c r="DN158" i="1" s="1"/>
  <c r="CA233" i="1"/>
  <c r="DJ233" i="1"/>
  <c r="DN233" i="1" s="1"/>
  <c r="DJ172" i="1"/>
  <c r="DN172" i="1" s="1"/>
  <c r="CA170" i="1"/>
  <c r="DJ170" i="1"/>
  <c r="DN170" i="1" s="1"/>
  <c r="CA232" i="1"/>
  <c r="DJ232" i="1"/>
  <c r="DN232" i="1" s="1"/>
  <c r="AY45" i="1"/>
  <c r="BQ18" i="1"/>
  <c r="BQ51" i="1"/>
  <c r="BO45" i="1"/>
  <c r="BP45" i="1" s="1"/>
  <c r="DC45" i="1" s="1"/>
  <c r="BO46" i="1"/>
  <c r="BP46" i="1" s="1"/>
  <c r="DC46" i="1" s="1"/>
  <c r="BQ152" i="1"/>
  <c r="AY50" i="1"/>
  <c r="AZ50" i="1" s="1"/>
  <c r="BQ216" i="1"/>
  <c r="BQ149" i="1"/>
  <c r="BO53" i="1"/>
  <c r="BP53" i="1" s="1"/>
  <c r="DC53" i="1" s="1"/>
  <c r="AY57" i="1"/>
  <c r="BO175" i="1"/>
  <c r="BP175" i="1" s="1"/>
  <c r="DC175" i="1" s="1"/>
  <c r="BO218" i="1"/>
  <c r="BP218" i="1" s="1"/>
  <c r="DC218" i="1" s="1"/>
  <c r="BO30" i="1"/>
  <c r="BP30" i="1" s="1"/>
  <c r="DC30" i="1" s="1"/>
  <c r="BO94" i="1"/>
  <c r="BP94" i="1" s="1"/>
  <c r="DC94" i="1" s="1"/>
  <c r="BO184" i="1"/>
  <c r="BP184" i="1" s="1"/>
  <c r="DC184" i="1" s="1"/>
  <c r="BO115" i="1"/>
  <c r="BP115" i="1" s="1"/>
  <c r="DC115" i="1" s="1"/>
  <c r="AY170" i="1"/>
  <c r="AZ170" i="1" s="1"/>
  <c r="AY127" i="1"/>
  <c r="BE52" i="1"/>
  <c r="BQ127" i="1"/>
  <c r="BO232" i="1"/>
  <c r="BP232" i="1" s="1"/>
  <c r="DC232" i="1" s="1"/>
  <c r="BQ50" i="1"/>
  <c r="AY154" i="1"/>
  <c r="AZ154" i="1" s="1"/>
  <c r="BO209" i="1"/>
  <c r="BP209" i="1" s="1"/>
  <c r="DC209" i="1" s="1"/>
  <c r="AY32" i="1"/>
  <c r="AZ32" i="1" s="1"/>
  <c r="BO47" i="1"/>
  <c r="BP47" i="1" s="1"/>
  <c r="DC47" i="1" s="1"/>
  <c r="BO23" i="1"/>
  <c r="BP23" i="1" s="1"/>
  <c r="DC23" i="1" s="1"/>
  <c r="BO140" i="1"/>
  <c r="BP140" i="1" s="1"/>
  <c r="DC140" i="1" s="1"/>
  <c r="AY208" i="1"/>
  <c r="AZ208" i="1" s="1"/>
  <c r="BQ57" i="1"/>
  <c r="AY167" i="1"/>
  <c r="AZ167" i="1" s="1"/>
  <c r="BQ71" i="1"/>
  <c r="BQ32" i="1"/>
  <c r="BO75" i="1"/>
  <c r="BP75" i="1" s="1"/>
  <c r="DC75" i="1" s="1"/>
  <c r="BO19" i="1"/>
  <c r="BP19" i="1" s="1"/>
  <c r="DC19" i="1" s="1"/>
  <c r="BQ45" i="1"/>
  <c r="AY184" i="1"/>
  <c r="AZ184" i="1" s="1"/>
  <c r="AY175" i="1"/>
  <c r="AZ175" i="1" s="1"/>
  <c r="BO65" i="1"/>
  <c r="BP65" i="1" s="1"/>
  <c r="DC65" i="1" s="1"/>
  <c r="BO208" i="1"/>
  <c r="BP208" i="1" s="1"/>
  <c r="DC208" i="1" s="1"/>
  <c r="BO190" i="1"/>
  <c r="BP190" i="1" s="1"/>
  <c r="DC190" i="1" s="1"/>
  <c r="BO70" i="1"/>
  <c r="BP70" i="1" s="1"/>
  <c r="DC70" i="1" s="1"/>
  <c r="BO110" i="1"/>
  <c r="BP110" i="1" s="1"/>
  <c r="DC110" i="1" s="1"/>
  <c r="BO170" i="1"/>
  <c r="BP170" i="1" s="1"/>
  <c r="DC170" i="1" s="1"/>
  <c r="AY19" i="1"/>
  <c r="AZ19" i="1" s="1"/>
  <c r="BO34" i="1"/>
  <c r="BP34" i="1" s="1"/>
  <c r="DC34" i="1" s="1"/>
  <c r="BO154" i="1"/>
  <c r="BP154" i="1" s="1"/>
  <c r="DC154" i="1" s="1"/>
  <c r="BO51" i="1"/>
  <c r="BP51" i="1" s="1"/>
  <c r="DC51" i="1" s="1"/>
  <c r="BO167" i="1"/>
  <c r="BP167" i="1" s="1"/>
  <c r="DC167" i="1" s="1"/>
  <c r="BO118" i="1"/>
  <c r="BP118" i="1" s="1"/>
  <c r="DC118" i="1" s="1"/>
  <c r="BO226" i="1"/>
  <c r="BP226" i="1" s="1"/>
  <c r="DC226" i="1" s="1"/>
  <c r="AY110" i="1"/>
  <c r="AZ110" i="1" s="1"/>
  <c r="BO178" i="1"/>
  <c r="BP178" i="1" s="1"/>
  <c r="DC178" i="1" s="1"/>
  <c r="BO125" i="1"/>
  <c r="BP125" i="1" s="1"/>
  <c r="DC125" i="1" s="1"/>
  <c r="BT32" i="1"/>
  <c r="BT36" i="1"/>
  <c r="BT127" i="1"/>
  <c r="BT57" i="1"/>
  <c r="BT45" i="1"/>
  <c r="BQ170" i="1"/>
  <c r="CV170" i="1" s="1"/>
  <c r="BQ208" i="1"/>
  <c r="BV7" i="1"/>
  <c r="CX167" i="1" l="1"/>
  <c r="DA167" i="1" s="1"/>
  <c r="CY236" i="1"/>
  <c r="DA236" i="1" s="1"/>
  <c r="CK24" i="1"/>
  <c r="CT20" i="1"/>
  <c r="CT12" i="1"/>
  <c r="CX12" i="1" s="1"/>
  <c r="CY12" i="1" s="1"/>
  <c r="CY180" i="1"/>
  <c r="CX180" i="1"/>
  <c r="DA180" i="1" s="1"/>
  <c r="CX243" i="1"/>
  <c r="CY243" i="1"/>
  <c r="CX194" i="1"/>
  <c r="CY194" i="1"/>
  <c r="CB230" i="1"/>
  <c r="CB162" i="1"/>
  <c r="BM241" i="1"/>
  <c r="BM121" i="1"/>
  <c r="CB79" i="1"/>
  <c r="CY69" i="1"/>
  <c r="BM211" i="1"/>
  <c r="BM101" i="1"/>
  <c r="BM197" i="1"/>
  <c r="CK151" i="1"/>
  <c r="CT206" i="1"/>
  <c r="CT80" i="1"/>
  <c r="CK180" i="1"/>
  <c r="CK204" i="1"/>
  <c r="CT38" i="1"/>
  <c r="CX38" i="1" s="1"/>
  <c r="CK126" i="1"/>
  <c r="CB56" i="1"/>
  <c r="CB18" i="1"/>
  <c r="CB68" i="1"/>
  <c r="CB199" i="1"/>
  <c r="CY11" i="1"/>
  <c r="BM81" i="1"/>
  <c r="BM82" i="1"/>
  <c r="CT134" i="1"/>
  <c r="CK181" i="1"/>
  <c r="CK164" i="1"/>
  <c r="CY49" i="1"/>
  <c r="DA49" i="1" s="1"/>
  <c r="BM109" i="1"/>
  <c r="BM208" i="1"/>
  <c r="BN208" i="1"/>
  <c r="BM180" i="1"/>
  <c r="BN180" i="1"/>
  <c r="CK87" i="1"/>
  <c r="CK207" i="1"/>
  <c r="CB158" i="1"/>
  <c r="CB186" i="1"/>
  <c r="CB152" i="1"/>
  <c r="CK25" i="1"/>
  <c r="CK22" i="1"/>
  <c r="CK60" i="1"/>
  <c r="CK179" i="1"/>
  <c r="CK111" i="1"/>
  <c r="CK229" i="1"/>
  <c r="CK88" i="1"/>
  <c r="CB232" i="1"/>
  <c r="CB176" i="1"/>
  <c r="CB61" i="1"/>
  <c r="BM155" i="1"/>
  <c r="CK215" i="1"/>
  <c r="CK21" i="1"/>
  <c r="CB47" i="1"/>
  <c r="CB11" i="1"/>
  <c r="CK144" i="1"/>
  <c r="CT14" i="1"/>
  <c r="CT15" i="1" s="1"/>
  <c r="CK103" i="1"/>
  <c r="CT64" i="1"/>
  <c r="CK102" i="1"/>
  <c r="BM55" i="1"/>
  <c r="CK166" i="1"/>
  <c r="CK74" i="1"/>
  <c r="CT90" i="1"/>
  <c r="CK92" i="1"/>
  <c r="CT66" i="1"/>
  <c r="CT239" i="1"/>
  <c r="CK198" i="1"/>
  <c r="CB132" i="1"/>
  <c r="CB216" i="1"/>
  <c r="CB149" i="1"/>
  <c r="BM114" i="1"/>
  <c r="BM54" i="1"/>
  <c r="BM99" i="1"/>
  <c r="BM238" i="1"/>
  <c r="BM150" i="1"/>
  <c r="BM17" i="1"/>
  <c r="CK224" i="1"/>
  <c r="CK120" i="1"/>
  <c r="CB191" i="1"/>
  <c r="BM215" i="1"/>
  <c r="BN215" i="1"/>
  <c r="CB233" i="1"/>
  <c r="BN236" i="1"/>
  <c r="BM236" i="1"/>
  <c r="CK81" i="1"/>
  <c r="CT96" i="1"/>
  <c r="CK182" i="1"/>
  <c r="CK76" i="1"/>
  <c r="CB51" i="1"/>
  <c r="CX11" i="1"/>
  <c r="CK187" i="1"/>
  <c r="CT172" i="1"/>
  <c r="CY172" i="1" s="1"/>
  <c r="CB108" i="1"/>
  <c r="CK203" i="1"/>
  <c r="BM182" i="1"/>
  <c r="BN182" i="1"/>
  <c r="CK200" i="1"/>
  <c r="CB174" i="1"/>
  <c r="BM139" i="1"/>
  <c r="BM161" i="1"/>
  <c r="CK40" i="1"/>
  <c r="CK211" i="1"/>
  <c r="CK72" i="1"/>
  <c r="BM235" i="1"/>
  <c r="BN235" i="1"/>
  <c r="CK243" i="1"/>
  <c r="CK194" i="1"/>
  <c r="CK242" i="1"/>
  <c r="CB170" i="1"/>
  <c r="CB140" i="1"/>
  <c r="CB177" i="1"/>
  <c r="CB19" i="1"/>
  <c r="BN188" i="1"/>
  <c r="BM96" i="1"/>
  <c r="BM203" i="1"/>
  <c r="BN203" i="1"/>
  <c r="CT41" i="1"/>
  <c r="CK183" i="1"/>
  <c r="CB29" i="1"/>
  <c r="BM243" i="1"/>
  <c r="BN243" i="1"/>
  <c r="BN167" i="1"/>
  <c r="BM167" i="1"/>
  <c r="BM194" i="1"/>
  <c r="BN194" i="1"/>
  <c r="DA69" i="1"/>
  <c r="CX123" i="1"/>
  <c r="DA123" i="1" s="1"/>
  <c r="DN15" i="1"/>
  <c r="DO15" i="1" s="1"/>
  <c r="DT15" i="1"/>
  <c r="CX119" i="1"/>
  <c r="DA119" i="1" s="1"/>
  <c r="CY124" i="1"/>
  <c r="DA124" i="1" s="1"/>
  <c r="CY241" i="1"/>
  <c r="DA241" i="1" s="1"/>
  <c r="CX242" i="1"/>
  <c r="DA242" i="1" s="1"/>
  <c r="CX116" i="1"/>
  <c r="DA116" i="1" s="1"/>
  <c r="CY39" i="1"/>
  <c r="DA39" i="1" s="1"/>
  <c r="DQ177" i="1"/>
  <c r="DV177" i="1" s="1"/>
  <c r="DP177" i="1"/>
  <c r="DO177" i="1"/>
  <c r="DQ228" i="1"/>
  <c r="DV228" i="1" s="1"/>
  <c r="DP228" i="1"/>
  <c r="DO228" i="1"/>
  <c r="DQ50" i="1"/>
  <c r="DV50" i="1" s="1"/>
  <c r="DP50" i="1"/>
  <c r="DO50" i="1"/>
  <c r="DQ186" i="1"/>
  <c r="DV186" i="1" s="1"/>
  <c r="DP186" i="1"/>
  <c r="DO186" i="1"/>
  <c r="DO152" i="1"/>
  <c r="DQ152" i="1"/>
  <c r="DV152" i="1" s="1"/>
  <c r="DP152" i="1"/>
  <c r="DQ171" i="1"/>
  <c r="DV171" i="1" s="1"/>
  <c r="DO171" i="1"/>
  <c r="DP171" i="1"/>
  <c r="DQ108" i="1"/>
  <c r="DV108" i="1" s="1"/>
  <c r="DP108" i="1"/>
  <c r="DO108" i="1"/>
  <c r="DQ47" i="1"/>
  <c r="DV47" i="1" s="1"/>
  <c r="DO47" i="1"/>
  <c r="DP47" i="1"/>
  <c r="DQ232" i="1"/>
  <c r="DV232" i="1" s="1"/>
  <c r="DP232" i="1"/>
  <c r="DO232" i="1"/>
  <c r="DQ170" i="1"/>
  <c r="DV170" i="1" s="1"/>
  <c r="DP170" i="1"/>
  <c r="DO170" i="1"/>
  <c r="DQ56" i="1"/>
  <c r="DV56" i="1" s="1"/>
  <c r="DP56" i="1"/>
  <c r="DO56" i="1"/>
  <c r="DP191" i="1"/>
  <c r="DQ191" i="1"/>
  <c r="DV191" i="1" s="1"/>
  <c r="DO191" i="1"/>
  <c r="DP233" i="1"/>
  <c r="DQ233" i="1"/>
  <c r="DV233" i="1" s="1"/>
  <c r="DO233" i="1"/>
  <c r="DQ176" i="1"/>
  <c r="DV176" i="1" s="1"/>
  <c r="DO176" i="1"/>
  <c r="DP176" i="1"/>
  <c r="DQ100" i="1"/>
  <c r="DV100" i="1" s="1"/>
  <c r="DP100" i="1"/>
  <c r="DO100" i="1"/>
  <c r="DQ61" i="1"/>
  <c r="DV61" i="1" s="1"/>
  <c r="DP61" i="1"/>
  <c r="DO61" i="1"/>
  <c r="DO172" i="1"/>
  <c r="DQ172" i="1"/>
  <c r="DV172" i="1" s="1"/>
  <c r="DP172" i="1"/>
  <c r="DQ132" i="1"/>
  <c r="DV132" i="1" s="1"/>
  <c r="DO132" i="1"/>
  <c r="DP132" i="1"/>
  <c r="DQ216" i="1"/>
  <c r="DV216" i="1" s="1"/>
  <c r="DP216" i="1"/>
  <c r="DO216" i="1"/>
  <c r="DP149" i="1"/>
  <c r="DO149" i="1"/>
  <c r="DQ149" i="1"/>
  <c r="DV149" i="1" s="1"/>
  <c r="DQ29" i="1"/>
  <c r="DV29" i="1" s="1"/>
  <c r="DP29" i="1"/>
  <c r="DO29" i="1"/>
  <c r="DQ140" i="1"/>
  <c r="DV140" i="1" s="1"/>
  <c r="DO140" i="1"/>
  <c r="DP140" i="1"/>
  <c r="DQ51" i="1"/>
  <c r="DV51" i="1" s="1"/>
  <c r="DO51" i="1"/>
  <c r="DP51" i="1"/>
  <c r="DO174" i="1"/>
  <c r="DP174" i="1"/>
  <c r="DQ174" i="1"/>
  <c r="DV174" i="1" s="1"/>
  <c r="DQ230" i="1"/>
  <c r="DV230" i="1" s="1"/>
  <c r="DO230" i="1"/>
  <c r="DP230" i="1"/>
  <c r="DQ236" i="1"/>
  <c r="DV236" i="1" s="1"/>
  <c r="DP236" i="1"/>
  <c r="DO236" i="1"/>
  <c r="DO158" i="1"/>
  <c r="DQ158" i="1"/>
  <c r="DV158" i="1" s="1"/>
  <c r="DP158" i="1"/>
  <c r="DQ79" i="1"/>
  <c r="DV79" i="1" s="1"/>
  <c r="DO79" i="1"/>
  <c r="DP79" i="1"/>
  <c r="DQ32" i="1"/>
  <c r="DV32" i="1" s="1"/>
  <c r="DP32" i="1"/>
  <c r="DO32" i="1"/>
  <c r="DP15" i="1"/>
  <c r="DO162" i="1"/>
  <c r="DQ162" i="1"/>
  <c r="DV162" i="1" s="1"/>
  <c r="DP162" i="1"/>
  <c r="DQ68" i="1"/>
  <c r="DV68" i="1" s="1"/>
  <c r="DP68" i="1"/>
  <c r="DO68" i="1"/>
  <c r="DP199" i="1"/>
  <c r="DQ199" i="1"/>
  <c r="DV199" i="1" s="1"/>
  <c r="DO199" i="1"/>
  <c r="CY156" i="1"/>
  <c r="DA156" i="1" s="1"/>
  <c r="DD65" i="1"/>
  <c r="DH65" i="1"/>
  <c r="DD118" i="1"/>
  <c r="DH118" i="1"/>
  <c r="DD75" i="1"/>
  <c r="DH75" i="1"/>
  <c r="DD71" i="1"/>
  <c r="DH71" i="1"/>
  <c r="DH178" i="1"/>
  <c r="DD178" i="1"/>
  <c r="DD232" i="1"/>
  <c r="DH232" i="1"/>
  <c r="DD167" i="1"/>
  <c r="DH167" i="1"/>
  <c r="DD51" i="1"/>
  <c r="DH51" i="1"/>
  <c r="DD115" i="1"/>
  <c r="DH115" i="1"/>
  <c r="CX237" i="1"/>
  <c r="DA237" i="1" s="1"/>
  <c r="DD36" i="1"/>
  <c r="DH36" i="1"/>
  <c r="DD184" i="1"/>
  <c r="DH184" i="1"/>
  <c r="DD94" i="1"/>
  <c r="DH94" i="1"/>
  <c r="DD170" i="1"/>
  <c r="DH170" i="1"/>
  <c r="DD140" i="1"/>
  <c r="DH140" i="1"/>
  <c r="DH218" i="1"/>
  <c r="DD218" i="1"/>
  <c r="DD23" i="1"/>
  <c r="DH23" i="1"/>
  <c r="DD175" i="1"/>
  <c r="DH175" i="1"/>
  <c r="DH154" i="1"/>
  <c r="DD154" i="1"/>
  <c r="DD34" i="1"/>
  <c r="DH34" i="1"/>
  <c r="DD30" i="1"/>
  <c r="DH30" i="1"/>
  <c r="DD110" i="1"/>
  <c r="DH110" i="1"/>
  <c r="DD70" i="1"/>
  <c r="DH70" i="1"/>
  <c r="DD47" i="1"/>
  <c r="DH47" i="1"/>
  <c r="DD208" i="1"/>
  <c r="DH208" i="1"/>
  <c r="DD209" i="1"/>
  <c r="DH209" i="1"/>
  <c r="DD190" i="1"/>
  <c r="DH190" i="1"/>
  <c r="DD53" i="1"/>
  <c r="DH53" i="1"/>
  <c r="DD125" i="1"/>
  <c r="DH125" i="1"/>
  <c r="DD46" i="1"/>
  <c r="DH46" i="1"/>
  <c r="DD226" i="1"/>
  <c r="DH226" i="1"/>
  <c r="DD19" i="1"/>
  <c r="DH19" i="1"/>
  <c r="DD45" i="1"/>
  <c r="DH45" i="1"/>
  <c r="CX99" i="1"/>
  <c r="DA99" i="1" s="1"/>
  <c r="CX181" i="1"/>
  <c r="DA181" i="1" s="1"/>
  <c r="EB16" i="1"/>
  <c r="CX155" i="1"/>
  <c r="DA155" i="1" s="1"/>
  <c r="CY33" i="1"/>
  <c r="DA33" i="1" s="1"/>
  <c r="CX114" i="1"/>
  <c r="DA114" i="1" s="1"/>
  <c r="CX150" i="1"/>
  <c r="DA150" i="1" s="1"/>
  <c r="CX211" i="1"/>
  <c r="DA211" i="1" s="1"/>
  <c r="CX166" i="1"/>
  <c r="DA166" i="1" s="1"/>
  <c r="CY16" i="1"/>
  <c r="DA16" i="1" s="1"/>
  <c r="CX21" i="1"/>
  <c r="DA21" i="1" s="1"/>
  <c r="EB17" i="1"/>
  <c r="CY120" i="1"/>
  <c r="DA120" i="1" s="1"/>
  <c r="CX229" i="1"/>
  <c r="DA229" i="1" s="1"/>
  <c r="BN4" i="1"/>
  <c r="CY38" i="1"/>
  <c r="DA38" i="1" s="1"/>
  <c r="EB21" i="1"/>
  <c r="CX193" i="1"/>
  <c r="DA193" i="1" s="1"/>
  <c r="CX17" i="1"/>
  <c r="DA17" i="1" s="1"/>
  <c r="CY85" i="1"/>
  <c r="DA85" i="1" s="1"/>
  <c r="BF52" i="1"/>
  <c r="BG52" i="1"/>
  <c r="DA12" i="1"/>
  <c r="BX11" i="1"/>
  <c r="DJ157" i="1"/>
  <c r="DN157" i="1" s="1"/>
  <c r="BO18" i="1"/>
  <c r="BP18" i="1" s="1"/>
  <c r="DC18" i="1" s="1"/>
  <c r="CV50" i="1"/>
  <c r="BR50" i="1"/>
  <c r="BS50" i="1" s="1"/>
  <c r="CV208" i="1"/>
  <c r="BR208" i="1"/>
  <c r="BS208" i="1" s="1"/>
  <c r="CV15" i="1"/>
  <c r="BR15" i="1"/>
  <c r="BS15" i="1" s="1"/>
  <c r="EA15" i="1" s="1"/>
  <c r="CV152" i="1"/>
  <c r="BR152" i="1"/>
  <c r="BS152" i="1" s="1"/>
  <c r="CV216" i="1"/>
  <c r="BR216" i="1"/>
  <c r="CV57" i="1"/>
  <c r="BR57" i="1"/>
  <c r="BS57" i="1" s="1"/>
  <c r="CV32" i="1"/>
  <c r="BR32" i="1"/>
  <c r="BS32" i="1" s="1"/>
  <c r="CV71" i="1"/>
  <c r="BR71" i="1"/>
  <c r="BS71" i="1" s="1"/>
  <c r="CV18" i="1"/>
  <c r="BR18" i="1"/>
  <c r="BS18" i="1" s="1"/>
  <c r="EA18" i="1" s="1"/>
  <c r="CV127" i="1"/>
  <c r="BR127" i="1"/>
  <c r="AY152" i="1"/>
  <c r="BX152" i="1" s="1"/>
  <c r="CV51" i="1"/>
  <c r="BR51" i="1"/>
  <c r="BS51" i="1" s="1"/>
  <c r="BR170" i="1"/>
  <c r="BS170" i="1" s="1"/>
  <c r="BS11" i="1"/>
  <c r="EA11" i="1" s="1"/>
  <c r="CV45" i="1"/>
  <c r="BR45" i="1"/>
  <c r="BS45" i="1" s="1"/>
  <c r="CA196" i="1"/>
  <c r="CV149" i="1"/>
  <c r="BR149" i="1"/>
  <c r="BS149" i="1" s="1"/>
  <c r="CA15" i="1"/>
  <c r="E16" i="5"/>
  <c r="BX71" i="1"/>
  <c r="AZ71" i="1"/>
  <c r="BX45" i="1"/>
  <c r="AZ45" i="1"/>
  <c r="BX36" i="1"/>
  <c r="AZ36" i="1"/>
  <c r="BO158" i="1"/>
  <c r="BP158" i="1" s="1"/>
  <c r="DC158" i="1" s="1"/>
  <c r="BX127" i="1"/>
  <c r="AZ127" i="1"/>
  <c r="BO228" i="1"/>
  <c r="BP228" i="1" s="1"/>
  <c r="DC228" i="1" s="1"/>
  <c r="BX57" i="1"/>
  <c r="AZ57" i="1"/>
  <c r="BO152" i="1"/>
  <c r="BP152" i="1" s="1"/>
  <c r="DC152" i="1" s="1"/>
  <c r="AY149" i="1"/>
  <c r="AZ149" i="1" s="1"/>
  <c r="BX170" i="1"/>
  <c r="DC15" i="1"/>
  <c r="BO132" i="1"/>
  <c r="BP132" i="1" s="1"/>
  <c r="DC132" i="1" s="1"/>
  <c r="CA77" i="1"/>
  <c r="DJ19" i="1"/>
  <c r="DN19" i="1" s="1"/>
  <c r="BO236" i="1"/>
  <c r="BP236" i="1" s="1"/>
  <c r="DC236" i="1" s="1"/>
  <c r="BX29" i="1"/>
  <c r="AY18" i="1"/>
  <c r="AZ18" i="1" s="1"/>
  <c r="CA67" i="1"/>
  <c r="DJ18" i="1"/>
  <c r="DN18" i="1" s="1"/>
  <c r="BX19" i="1"/>
  <c r="BQ93" i="1"/>
  <c r="AY15" i="1"/>
  <c r="AZ15" i="1" s="1"/>
  <c r="DJ197" i="1"/>
  <c r="DN197" i="1" s="1"/>
  <c r="CA13" i="1"/>
  <c r="CA109" i="1"/>
  <c r="DJ201" i="1"/>
  <c r="DN201" i="1" s="1"/>
  <c r="CA163" i="1"/>
  <c r="DJ163" i="1"/>
  <c r="DN163" i="1" s="1"/>
  <c r="DJ75" i="1"/>
  <c r="DN75" i="1" s="1"/>
  <c r="DJ62" i="1"/>
  <c r="DN62" i="1" s="1"/>
  <c r="CA73" i="1"/>
  <c r="DJ73" i="1"/>
  <c r="DN73" i="1" s="1"/>
  <c r="DJ110" i="1"/>
  <c r="DN110" i="1" s="1"/>
  <c r="DJ123" i="1"/>
  <c r="DN123" i="1" s="1"/>
  <c r="CA97" i="1"/>
  <c r="DJ97" i="1"/>
  <c r="DN97" i="1" s="1"/>
  <c r="CA42" i="1"/>
  <c r="DJ42" i="1"/>
  <c r="DN42" i="1" s="1"/>
  <c r="CA53" i="1"/>
  <c r="DJ53" i="1"/>
  <c r="DN53" i="1" s="1"/>
  <c r="DJ72" i="1"/>
  <c r="DN72" i="1" s="1"/>
  <c r="DJ34" i="1"/>
  <c r="DN34" i="1" s="1"/>
  <c r="CA88" i="1"/>
  <c r="DJ88" i="1"/>
  <c r="DN88" i="1" s="1"/>
  <c r="DJ212" i="1"/>
  <c r="DN212" i="1" s="1"/>
  <c r="CA59" i="1"/>
  <c r="DJ59" i="1"/>
  <c r="DN59" i="1" s="1"/>
  <c r="CA189" i="1"/>
  <c r="DJ189" i="1"/>
  <c r="DN189" i="1" s="1"/>
  <c r="CA89" i="1"/>
  <c r="DJ89" i="1"/>
  <c r="DN89" i="1" s="1"/>
  <c r="DJ119" i="1"/>
  <c r="DN119" i="1" s="1"/>
  <c r="DJ237" i="1"/>
  <c r="DN237" i="1" s="1"/>
  <c r="DJ211" i="1"/>
  <c r="DN211" i="1" s="1"/>
  <c r="CA58" i="1"/>
  <c r="DJ58" i="1"/>
  <c r="DN58" i="1" s="1"/>
  <c r="DJ231" i="1"/>
  <c r="DN231" i="1" s="1"/>
  <c r="CA227" i="1"/>
  <c r="DJ227" i="1"/>
  <c r="DN227" i="1" s="1"/>
  <c r="CA126" i="1"/>
  <c r="DJ126" i="1"/>
  <c r="DN126" i="1" s="1"/>
  <c r="DJ91" i="1"/>
  <c r="DN91" i="1" s="1"/>
  <c r="CA86" i="1"/>
  <c r="DJ86" i="1"/>
  <c r="DN86" i="1" s="1"/>
  <c r="DJ70" i="1"/>
  <c r="DN70" i="1" s="1"/>
  <c r="DJ155" i="1"/>
  <c r="DN155" i="1" s="1"/>
  <c r="CA28" i="1"/>
  <c r="DJ28" i="1"/>
  <c r="DN28" i="1" s="1"/>
  <c r="DJ124" i="1"/>
  <c r="DN124" i="1" s="1"/>
  <c r="CA134" i="1"/>
  <c r="DJ134" i="1"/>
  <c r="DN134" i="1" s="1"/>
  <c r="CA209" i="1"/>
  <c r="DJ209" i="1"/>
  <c r="DN209" i="1" s="1"/>
  <c r="CA60" i="1"/>
  <c r="DJ60" i="1"/>
  <c r="DN60" i="1" s="1"/>
  <c r="CA93" i="1"/>
  <c r="DJ93" i="1"/>
  <c r="DN93" i="1" s="1"/>
  <c r="CA215" i="1"/>
  <c r="DJ215" i="1"/>
  <c r="DN215" i="1" s="1"/>
  <c r="CA240" i="1"/>
  <c r="DJ240" i="1"/>
  <c r="DN240" i="1" s="1"/>
  <c r="CA145" i="1"/>
  <c r="DJ145" i="1"/>
  <c r="DN145" i="1" s="1"/>
  <c r="CA133" i="1"/>
  <c r="DJ133" i="1"/>
  <c r="DN133" i="1" s="1"/>
  <c r="CA234" i="1"/>
  <c r="DJ234" i="1"/>
  <c r="DN234" i="1" s="1"/>
  <c r="CA96" i="1"/>
  <c r="DJ96" i="1"/>
  <c r="DN96" i="1" s="1"/>
  <c r="DJ241" i="1"/>
  <c r="DN241" i="1" s="1"/>
  <c r="DJ38" i="1"/>
  <c r="DN38" i="1" s="1"/>
  <c r="CA41" i="1"/>
  <c r="DJ41" i="1"/>
  <c r="DN41" i="1" s="1"/>
  <c r="CA175" i="1"/>
  <c r="DJ175" i="1"/>
  <c r="DN175" i="1" s="1"/>
  <c r="CA65" i="1"/>
  <c r="DJ65" i="1"/>
  <c r="DN65" i="1" s="1"/>
  <c r="CA43" i="1"/>
  <c r="DJ43" i="1"/>
  <c r="DN43" i="1" s="1"/>
  <c r="BX184" i="1"/>
  <c r="CA122" i="1"/>
  <c r="DJ122" i="1"/>
  <c r="DN122" i="1" s="1"/>
  <c r="CA143" i="1"/>
  <c r="DJ143" i="1"/>
  <c r="DN143" i="1" s="1"/>
  <c r="CA213" i="1"/>
  <c r="DJ213" i="1"/>
  <c r="DN213" i="1" s="1"/>
  <c r="DJ156" i="1"/>
  <c r="DN156" i="1" s="1"/>
  <c r="CA137" i="1"/>
  <c r="DJ137" i="1"/>
  <c r="DN137" i="1" s="1"/>
  <c r="CA135" i="1"/>
  <c r="DJ135" i="1"/>
  <c r="DN135" i="1" s="1"/>
  <c r="CA82" i="1"/>
  <c r="DJ82" i="1"/>
  <c r="DN82" i="1" s="1"/>
  <c r="CA112" i="1"/>
  <c r="DJ112" i="1"/>
  <c r="DN112" i="1" s="1"/>
  <c r="CA178" i="1"/>
  <c r="DJ178" i="1"/>
  <c r="DN178" i="1" s="1"/>
  <c r="CA118" i="1"/>
  <c r="DJ118" i="1"/>
  <c r="DN118" i="1" s="1"/>
  <c r="CA218" i="1"/>
  <c r="DJ218" i="1"/>
  <c r="DN218" i="1" s="1"/>
  <c r="DJ74" i="1"/>
  <c r="DN74" i="1" s="1"/>
  <c r="DJ84" i="1"/>
  <c r="DN84" i="1" s="1"/>
  <c r="CA95" i="1"/>
  <c r="DJ95" i="1"/>
  <c r="DN95" i="1" s="1"/>
  <c r="CA94" i="1"/>
  <c r="DJ94" i="1"/>
  <c r="DN94" i="1" s="1"/>
  <c r="DJ208" i="1"/>
  <c r="DN208" i="1" s="1"/>
  <c r="CA115" i="1"/>
  <c r="DJ115" i="1"/>
  <c r="DN115" i="1" s="1"/>
  <c r="CA55" i="1"/>
  <c r="DJ55" i="1"/>
  <c r="DN55" i="1" s="1"/>
  <c r="CA24" i="1"/>
  <c r="DJ24" i="1"/>
  <c r="DN24" i="1" s="1"/>
  <c r="CA136" i="1"/>
  <c r="DJ136" i="1"/>
  <c r="DN136" i="1" s="1"/>
  <c r="DJ67" i="1"/>
  <c r="DN67" i="1" s="1"/>
  <c r="CA27" i="1"/>
  <c r="DJ27" i="1"/>
  <c r="DN27" i="1" s="1"/>
  <c r="CA222" i="1"/>
  <c r="DJ222" i="1"/>
  <c r="DN222" i="1" s="1"/>
  <c r="DJ116" i="1"/>
  <c r="DN116" i="1" s="1"/>
  <c r="CA103" i="1"/>
  <c r="DJ103" i="1"/>
  <c r="DN103" i="1" s="1"/>
  <c r="CA159" i="1"/>
  <c r="DJ159" i="1"/>
  <c r="DN159" i="1" s="1"/>
  <c r="CA195" i="1"/>
  <c r="DJ195" i="1"/>
  <c r="DN195" i="1" s="1"/>
  <c r="CA125" i="1"/>
  <c r="DJ125" i="1"/>
  <c r="DN125" i="1" s="1"/>
  <c r="DJ120" i="1"/>
  <c r="DN120" i="1" s="1"/>
  <c r="CA161" i="1"/>
  <c r="DJ161" i="1"/>
  <c r="DN161" i="1" s="1"/>
  <c r="DJ244" i="1"/>
  <c r="DN244" i="1" s="1"/>
  <c r="CA128" i="1"/>
  <c r="DJ128" i="1"/>
  <c r="DN128" i="1" s="1"/>
  <c r="CA92" i="1"/>
  <c r="DJ92" i="1"/>
  <c r="DN92" i="1" s="1"/>
  <c r="CA221" i="1"/>
  <c r="DJ221" i="1"/>
  <c r="DN221" i="1" s="1"/>
  <c r="CA66" i="1"/>
  <c r="DJ66" i="1"/>
  <c r="DN66" i="1" s="1"/>
  <c r="CA141" i="1"/>
  <c r="DJ141" i="1"/>
  <c r="DN141" i="1" s="1"/>
  <c r="CA54" i="1"/>
  <c r="DJ54" i="1"/>
  <c r="DN54" i="1" s="1"/>
  <c r="CA117" i="1"/>
  <c r="DJ117" i="1"/>
  <c r="DN117" i="1" s="1"/>
  <c r="CA226" i="1"/>
  <c r="DJ226" i="1"/>
  <c r="DN226" i="1" s="1"/>
  <c r="DJ49" i="1"/>
  <c r="DN49" i="1" s="1"/>
  <c r="CA37" i="1"/>
  <c r="DJ37" i="1"/>
  <c r="DN37" i="1" s="1"/>
  <c r="CA104" i="1"/>
  <c r="DJ104" i="1"/>
  <c r="DN104" i="1" s="1"/>
  <c r="CA138" i="1"/>
  <c r="DJ138" i="1"/>
  <c r="DN138" i="1" s="1"/>
  <c r="CA220" i="1"/>
  <c r="DJ220" i="1"/>
  <c r="DN220" i="1" s="1"/>
  <c r="DJ167" i="1"/>
  <c r="DN167" i="1" s="1"/>
  <c r="DJ242" i="1"/>
  <c r="DN242" i="1" s="1"/>
  <c r="CA168" i="1"/>
  <c r="DJ168" i="1"/>
  <c r="DN168" i="1" s="1"/>
  <c r="DJ193" i="1"/>
  <c r="DN193" i="1" s="1"/>
  <c r="CA130" i="1"/>
  <c r="DJ130" i="1"/>
  <c r="DN130" i="1" s="1"/>
  <c r="CA200" i="1"/>
  <c r="DJ200" i="1"/>
  <c r="DN200" i="1" s="1"/>
  <c r="CA185" i="1"/>
  <c r="DJ185" i="1"/>
  <c r="DN185" i="1" s="1"/>
  <c r="DJ23" i="1"/>
  <c r="DN23" i="1" s="1"/>
  <c r="CA30" i="1"/>
  <c r="DJ30" i="1"/>
  <c r="DN30" i="1" s="1"/>
  <c r="CA190" i="1"/>
  <c r="DJ190" i="1"/>
  <c r="DN190" i="1" s="1"/>
  <c r="CA107" i="1"/>
  <c r="DJ107" i="1"/>
  <c r="DN107" i="1" s="1"/>
  <c r="DJ181" i="1"/>
  <c r="DN181" i="1" s="1"/>
  <c r="CA146" i="1"/>
  <c r="DJ146" i="1"/>
  <c r="DN146" i="1" s="1"/>
  <c r="CA25" i="1"/>
  <c r="DJ25" i="1"/>
  <c r="DN25" i="1" s="1"/>
  <c r="BX154" i="1"/>
  <c r="DJ154" i="1"/>
  <c r="DN154" i="1" s="1"/>
  <c r="CA205" i="1"/>
  <c r="DJ205" i="1"/>
  <c r="DN205" i="1" s="1"/>
  <c r="CA224" i="1"/>
  <c r="DJ224" i="1"/>
  <c r="DN224" i="1" s="1"/>
  <c r="DJ114" i="1"/>
  <c r="DN114" i="1" s="1"/>
  <c r="CA121" i="1"/>
  <c r="DJ121" i="1"/>
  <c r="DN121" i="1" s="1"/>
  <c r="DJ194" i="1"/>
  <c r="DN194" i="1" s="1"/>
  <c r="CA157" i="1"/>
  <c r="CA31" i="1"/>
  <c r="DJ31" i="1"/>
  <c r="DN31" i="1" s="1"/>
  <c r="CA210" i="1"/>
  <c r="DJ210" i="1"/>
  <c r="DN210" i="1" s="1"/>
  <c r="CA160" i="1"/>
  <c r="DJ160" i="1"/>
  <c r="DN160" i="1" s="1"/>
  <c r="CA113" i="1"/>
  <c r="DJ113" i="1"/>
  <c r="DN113" i="1" s="1"/>
  <c r="CA106" i="1"/>
  <c r="DJ106" i="1"/>
  <c r="DN106" i="1" s="1"/>
  <c r="CA129" i="1"/>
  <c r="DJ129" i="1"/>
  <c r="DN129" i="1" s="1"/>
  <c r="CA102" i="1"/>
  <c r="DJ102" i="1"/>
  <c r="DN102" i="1" s="1"/>
  <c r="CA98" i="1"/>
  <c r="DJ98" i="1"/>
  <c r="DN98" i="1" s="1"/>
  <c r="CA192" i="1"/>
  <c r="DJ192" i="1"/>
  <c r="DN192" i="1" s="1"/>
  <c r="AY216" i="1"/>
  <c r="BO172" i="1"/>
  <c r="BP172" i="1" s="1"/>
  <c r="DC172" i="1" s="1"/>
  <c r="BQ103" i="1"/>
  <c r="BQ220" i="1"/>
  <c r="BO191" i="1"/>
  <c r="BP191" i="1" s="1"/>
  <c r="DC191" i="1" s="1"/>
  <c r="AY51" i="1"/>
  <c r="BQ89" i="1"/>
  <c r="BO56" i="1"/>
  <c r="BP56" i="1" s="1"/>
  <c r="DC56" i="1" s="1"/>
  <c r="CA62" i="1"/>
  <c r="CA212" i="1"/>
  <c r="CA91" i="1"/>
  <c r="CA72" i="1"/>
  <c r="CA231" i="1"/>
  <c r="CA34" i="1"/>
  <c r="CA75" i="1"/>
  <c r="CA110" i="1"/>
  <c r="BX110" i="1"/>
  <c r="CA74" i="1"/>
  <c r="BO61" i="1"/>
  <c r="BP61" i="1" s="1"/>
  <c r="DC61" i="1" s="1"/>
  <c r="BO171" i="1"/>
  <c r="BP171" i="1" s="1"/>
  <c r="DC171" i="1" s="1"/>
  <c r="BO230" i="1"/>
  <c r="BP230" i="1" s="1"/>
  <c r="DC230" i="1" s="1"/>
  <c r="AY65" i="1"/>
  <c r="AZ65" i="1" s="1"/>
  <c r="BO216" i="1"/>
  <c r="BP216" i="1" s="1"/>
  <c r="DC216" i="1" s="1"/>
  <c r="BU50" i="1"/>
  <c r="BO149" i="1"/>
  <c r="BP149" i="1" s="1"/>
  <c r="DC149" i="1" s="1"/>
  <c r="BO199" i="1"/>
  <c r="BP199" i="1" s="1"/>
  <c r="DC199" i="1" s="1"/>
  <c r="BO100" i="1"/>
  <c r="BP100" i="1" s="1"/>
  <c r="DC100" i="1" s="1"/>
  <c r="AY132" i="1"/>
  <c r="BQ96" i="1"/>
  <c r="BO68" i="1"/>
  <c r="BP68" i="1" s="1"/>
  <c r="DC68" i="1" s="1"/>
  <c r="BQ116" i="1"/>
  <c r="BQ135" i="1"/>
  <c r="BO176" i="1"/>
  <c r="BP176" i="1" s="1"/>
  <c r="DC176" i="1" s="1"/>
  <c r="AY115" i="1"/>
  <c r="BO233" i="1"/>
  <c r="BP233" i="1" s="1"/>
  <c r="DC233" i="1" s="1"/>
  <c r="AY218" i="1"/>
  <c r="AY171" i="1"/>
  <c r="AZ171" i="1" s="1"/>
  <c r="AY232" i="1"/>
  <c r="BQ60" i="1"/>
  <c r="AY172" i="1"/>
  <c r="AZ172" i="1" s="1"/>
  <c r="AY140" i="1"/>
  <c r="AY236" i="1"/>
  <c r="AZ236" i="1" s="1"/>
  <c r="BO186" i="1"/>
  <c r="BP186" i="1" s="1"/>
  <c r="DC186" i="1" s="1"/>
  <c r="BO173" i="1"/>
  <c r="BP173" i="1" s="1"/>
  <c r="DC173" i="1" s="1"/>
  <c r="BO129" i="1"/>
  <c r="BP129" i="1" s="1"/>
  <c r="DC129" i="1" s="1"/>
  <c r="BO180" i="1"/>
  <c r="BP180" i="1" s="1"/>
  <c r="DC180" i="1" s="1"/>
  <c r="BO25" i="1"/>
  <c r="BP25" i="1" s="1"/>
  <c r="DC25" i="1" s="1"/>
  <c r="BO120" i="1"/>
  <c r="BP120" i="1" s="1"/>
  <c r="DC120" i="1" s="1"/>
  <c r="AY199" i="1"/>
  <c r="BO26" i="1"/>
  <c r="BP26" i="1" s="1"/>
  <c r="DC26" i="1" s="1"/>
  <c r="AY239" i="1"/>
  <c r="AZ239" i="1" s="1"/>
  <c r="BQ171" i="1"/>
  <c r="BQ65" i="1"/>
  <c r="BQ115" i="1"/>
  <c r="AY70" i="1"/>
  <c r="AZ70" i="1" s="1"/>
  <c r="BO202" i="1"/>
  <c r="BP202" i="1" s="1"/>
  <c r="DC202" i="1" s="1"/>
  <c r="AY61" i="1"/>
  <c r="BO86" i="1"/>
  <c r="BP86" i="1" s="1"/>
  <c r="DC86" i="1" s="1"/>
  <c r="AY131" i="1"/>
  <c r="AZ131" i="1" s="1"/>
  <c r="AY69" i="1"/>
  <c r="AZ69" i="1" s="1"/>
  <c r="AY42" i="1"/>
  <c r="AZ42" i="1" s="1"/>
  <c r="BO153" i="1"/>
  <c r="BP153" i="1" s="1"/>
  <c r="DC153" i="1" s="1"/>
  <c r="BO148" i="1"/>
  <c r="BP148" i="1" s="1"/>
  <c r="DC148" i="1" s="1"/>
  <c r="AY194" i="1"/>
  <c r="AZ194" i="1" s="1"/>
  <c r="AY81" i="1"/>
  <c r="AZ81" i="1" s="1"/>
  <c r="AY126" i="1"/>
  <c r="AZ126" i="1" s="1"/>
  <c r="AY104" i="1"/>
  <c r="AZ104" i="1" s="1"/>
  <c r="AY202" i="1"/>
  <c r="AZ202" i="1" s="1"/>
  <c r="BO20" i="1"/>
  <c r="BP20" i="1" s="1"/>
  <c r="DC20" i="1" s="1"/>
  <c r="AY190" i="1"/>
  <c r="AZ190" i="1" s="1"/>
  <c r="AY46" i="1"/>
  <c r="AY158" i="1"/>
  <c r="BO80" i="1"/>
  <c r="BP80" i="1" s="1"/>
  <c r="DC80" i="1" s="1"/>
  <c r="BQ30" i="1"/>
  <c r="BO203" i="1"/>
  <c r="BP203" i="1" s="1"/>
  <c r="DC203" i="1" s="1"/>
  <c r="BO225" i="1"/>
  <c r="BP225" i="1" s="1"/>
  <c r="DC225" i="1" s="1"/>
  <c r="BO142" i="1"/>
  <c r="BP142" i="1" s="1"/>
  <c r="DC142" i="1" s="1"/>
  <c r="BO84" i="1"/>
  <c r="BP84" i="1" s="1"/>
  <c r="DC84" i="1" s="1"/>
  <c r="AY64" i="1"/>
  <c r="AZ64" i="1" s="1"/>
  <c r="AY150" i="1"/>
  <c r="AZ150" i="1" s="1"/>
  <c r="BQ190" i="1"/>
  <c r="AY125" i="1"/>
  <c r="AZ125" i="1" s="1"/>
  <c r="BO201" i="1"/>
  <c r="BP201" i="1" s="1"/>
  <c r="DC201" i="1" s="1"/>
  <c r="BO139" i="1"/>
  <c r="BP139" i="1" s="1"/>
  <c r="DC139" i="1" s="1"/>
  <c r="BO177" i="1"/>
  <c r="BP177" i="1" s="1"/>
  <c r="DC177" i="1" s="1"/>
  <c r="AY198" i="1"/>
  <c r="AZ198" i="1" s="1"/>
  <c r="AY183" i="1"/>
  <c r="AZ183" i="1" s="1"/>
  <c r="BO238" i="1"/>
  <c r="BP238" i="1" s="1"/>
  <c r="DC238" i="1" s="1"/>
  <c r="BO81" i="1"/>
  <c r="BP81" i="1" s="1"/>
  <c r="DC81" i="1" s="1"/>
  <c r="BO87" i="1"/>
  <c r="BP87" i="1" s="1"/>
  <c r="DC87" i="1" s="1"/>
  <c r="AY47" i="1"/>
  <c r="BO109" i="1"/>
  <c r="BP109" i="1" s="1"/>
  <c r="DC109" i="1" s="1"/>
  <c r="BO188" i="1"/>
  <c r="BP188" i="1" s="1"/>
  <c r="DC188" i="1" s="1"/>
  <c r="BO69" i="1"/>
  <c r="BP69" i="1" s="1"/>
  <c r="DC69" i="1" s="1"/>
  <c r="AY30" i="1"/>
  <c r="BQ75" i="1"/>
  <c r="AY112" i="1"/>
  <c r="BO244" i="1"/>
  <c r="BP244" i="1" s="1"/>
  <c r="DC244" i="1" s="1"/>
  <c r="AY33" i="1"/>
  <c r="AZ33" i="1" s="1"/>
  <c r="AY166" i="1"/>
  <c r="AZ166" i="1" s="1"/>
  <c r="AY40" i="1"/>
  <c r="AZ40" i="1" s="1"/>
  <c r="BO92" i="1"/>
  <c r="BP92" i="1" s="1"/>
  <c r="DC92" i="1" s="1"/>
  <c r="BO83" i="1"/>
  <c r="BP83" i="1" s="1"/>
  <c r="DC83" i="1" s="1"/>
  <c r="BO198" i="1"/>
  <c r="BP198" i="1" s="1"/>
  <c r="DC198" i="1" s="1"/>
  <c r="BO144" i="1"/>
  <c r="BP144" i="1" s="1"/>
  <c r="DC144" i="1" s="1"/>
  <c r="BO90" i="1"/>
  <c r="BP90" i="1" s="1"/>
  <c r="DC90" i="1" s="1"/>
  <c r="BO48" i="1"/>
  <c r="BP48" i="1" s="1"/>
  <c r="DC48" i="1" s="1"/>
  <c r="BQ47" i="1"/>
  <c r="BO99" i="1"/>
  <c r="BP99" i="1" s="1"/>
  <c r="DC99" i="1" s="1"/>
  <c r="AY75" i="1"/>
  <c r="AY179" i="1"/>
  <c r="AZ179" i="1" s="1"/>
  <c r="AY187" i="1"/>
  <c r="AZ187" i="1" s="1"/>
  <c r="AY20" i="1"/>
  <c r="AZ20" i="1" s="1"/>
  <c r="BO217" i="1"/>
  <c r="BP217" i="1" s="1"/>
  <c r="DC217" i="1" s="1"/>
  <c r="BO235" i="1"/>
  <c r="BP235" i="1" s="1"/>
  <c r="DC235" i="1" s="1"/>
  <c r="BO35" i="1"/>
  <c r="BP35" i="1" s="1"/>
  <c r="DC35" i="1" s="1"/>
  <c r="BO169" i="1"/>
  <c r="BP169" i="1" s="1"/>
  <c r="DC169" i="1" s="1"/>
  <c r="BQ236" i="1"/>
  <c r="BQ140" i="1"/>
  <c r="BO163" i="1"/>
  <c r="BP163" i="1" s="1"/>
  <c r="DC163" i="1" s="1"/>
  <c r="BQ218" i="1"/>
  <c r="AY226" i="1"/>
  <c r="AY24" i="1"/>
  <c r="AZ24" i="1" s="1"/>
  <c r="BO204" i="1"/>
  <c r="BP204" i="1" s="1"/>
  <c r="DC204" i="1" s="1"/>
  <c r="AY114" i="1"/>
  <c r="AZ114" i="1" s="1"/>
  <c r="BO183" i="1"/>
  <c r="BP183" i="1" s="1"/>
  <c r="DC183" i="1" s="1"/>
  <c r="BO150" i="1"/>
  <c r="BP150" i="1" s="1"/>
  <c r="DC150" i="1" s="1"/>
  <c r="BO162" i="1"/>
  <c r="BP162" i="1" s="1"/>
  <c r="DC162" i="1" s="1"/>
  <c r="BO239" i="1"/>
  <c r="BP239" i="1" s="1"/>
  <c r="DC239" i="1" s="1"/>
  <c r="BO67" i="1"/>
  <c r="BP67" i="1" s="1"/>
  <c r="DC67" i="1" s="1"/>
  <c r="BO207" i="1"/>
  <c r="BP207" i="1" s="1"/>
  <c r="DC207" i="1" s="1"/>
  <c r="AY78" i="1"/>
  <c r="AZ78" i="1" s="1"/>
  <c r="AY235" i="1"/>
  <c r="AZ235" i="1" s="1"/>
  <c r="BO64" i="1"/>
  <c r="BP64" i="1" s="1"/>
  <c r="DC64" i="1" s="1"/>
  <c r="AY243" i="1"/>
  <c r="AZ243" i="1" s="1"/>
  <c r="AY87" i="1"/>
  <c r="AZ87" i="1" s="1"/>
  <c r="AY147" i="1"/>
  <c r="AZ147" i="1" s="1"/>
  <c r="BO108" i="1"/>
  <c r="BP108" i="1" s="1"/>
  <c r="DC108" i="1" s="1"/>
  <c r="BO33" i="1"/>
  <c r="BP33" i="1" s="1"/>
  <c r="DC33" i="1" s="1"/>
  <c r="BO174" i="1"/>
  <c r="BP174" i="1" s="1"/>
  <c r="DC174" i="1" s="1"/>
  <c r="BQ132" i="1"/>
  <c r="BO166" i="1"/>
  <c r="BP166" i="1" s="1"/>
  <c r="DC166" i="1" s="1"/>
  <c r="BQ158" i="1"/>
  <c r="BO243" i="1"/>
  <c r="BP243" i="1" s="1"/>
  <c r="DC243" i="1" s="1"/>
  <c r="BO147" i="1"/>
  <c r="BP147" i="1" s="1"/>
  <c r="DC147" i="1" s="1"/>
  <c r="AY34" i="1"/>
  <c r="BO126" i="1"/>
  <c r="BP126" i="1" s="1"/>
  <c r="DC126" i="1" s="1"/>
  <c r="BO121" i="1"/>
  <c r="BP121" i="1" s="1"/>
  <c r="DC121" i="1" s="1"/>
  <c r="BO164" i="1"/>
  <c r="BP164" i="1" s="1"/>
  <c r="DC164" i="1" s="1"/>
  <c r="BQ232" i="1"/>
  <c r="BO194" i="1"/>
  <c r="BP194" i="1" s="1"/>
  <c r="DC194" i="1" s="1"/>
  <c r="BO112" i="1"/>
  <c r="BP112" i="1" s="1"/>
  <c r="DC112" i="1" s="1"/>
  <c r="BQ178" i="1"/>
  <c r="AY244" i="1"/>
  <c r="AZ244" i="1" s="1"/>
  <c r="BO76" i="1"/>
  <c r="BP76" i="1" s="1"/>
  <c r="DC76" i="1" s="1"/>
  <c r="AY94" i="1"/>
  <c r="BO219" i="1"/>
  <c r="BP219" i="1" s="1"/>
  <c r="DC219" i="1" s="1"/>
  <c r="BO40" i="1"/>
  <c r="BP40" i="1" s="1"/>
  <c r="DC40" i="1" s="1"/>
  <c r="BO74" i="1"/>
  <c r="BP74" i="1" s="1"/>
  <c r="DC74" i="1" s="1"/>
  <c r="BO114" i="1"/>
  <c r="BP114" i="1" s="1"/>
  <c r="DC114" i="1" s="1"/>
  <c r="AY74" i="1"/>
  <c r="AY219" i="1"/>
  <c r="AZ219" i="1" s="1"/>
  <c r="AY169" i="1"/>
  <c r="AZ169" i="1" s="1"/>
  <c r="AY139" i="1"/>
  <c r="AZ139" i="1" s="1"/>
  <c r="AY89" i="1"/>
  <c r="AY76" i="1"/>
  <c r="AZ76" i="1" s="1"/>
  <c r="AY63" i="1"/>
  <c r="AZ63" i="1" s="1"/>
  <c r="BQ228" i="1"/>
  <c r="AY146" i="1"/>
  <c r="AY180" i="1"/>
  <c r="AZ180" i="1" s="1"/>
  <c r="BO229" i="1"/>
  <c r="BP229" i="1" s="1"/>
  <c r="DC229" i="1" s="1"/>
  <c r="BQ94" i="1"/>
  <c r="BO151" i="1"/>
  <c r="BP151" i="1" s="1"/>
  <c r="DC151" i="1" s="1"/>
  <c r="BO63" i="1"/>
  <c r="BP63" i="1" s="1"/>
  <c r="DC63" i="1" s="1"/>
  <c r="AY209" i="1"/>
  <c r="BO146" i="1"/>
  <c r="BP146" i="1" s="1"/>
  <c r="DC146" i="1" s="1"/>
  <c r="BQ154" i="1"/>
  <c r="BQ226" i="1"/>
  <c r="BO42" i="1"/>
  <c r="BP42" i="1" s="1"/>
  <c r="DC42" i="1" s="1"/>
  <c r="BO102" i="1"/>
  <c r="BP102" i="1" s="1"/>
  <c r="DC102" i="1" s="1"/>
  <c r="BO179" i="1"/>
  <c r="BP179" i="1" s="1"/>
  <c r="DC179" i="1" s="1"/>
  <c r="DC16" i="1"/>
  <c r="BQ53" i="1"/>
  <c r="BQ34" i="1"/>
  <c r="BO197" i="1"/>
  <c r="BP197" i="1" s="1"/>
  <c r="DC197" i="1" s="1"/>
  <c r="BQ199" i="1"/>
  <c r="AY118" i="1"/>
  <c r="BO104" i="1"/>
  <c r="BP104" i="1" s="1"/>
  <c r="DC104" i="1" s="1"/>
  <c r="BT71" i="1"/>
  <c r="AY53" i="1"/>
  <c r="AY145" i="1"/>
  <c r="AY48" i="1"/>
  <c r="AZ48" i="1" s="1"/>
  <c r="AY163" i="1"/>
  <c r="AY201" i="1"/>
  <c r="AZ201" i="1" s="1"/>
  <c r="AY148" i="1"/>
  <c r="AZ148" i="1" s="1"/>
  <c r="BO187" i="1"/>
  <c r="BP187" i="1" s="1"/>
  <c r="DC187" i="1" s="1"/>
  <c r="BQ172" i="1"/>
  <c r="BO39" i="1"/>
  <c r="BP39" i="1" s="1"/>
  <c r="DC39" i="1" s="1"/>
  <c r="BQ61" i="1"/>
  <c r="BQ118" i="1"/>
  <c r="BO145" i="1"/>
  <c r="BP145" i="1" s="1"/>
  <c r="DC145" i="1" s="1"/>
  <c r="BO85" i="1"/>
  <c r="BP85" i="1" s="1"/>
  <c r="DC85" i="1" s="1"/>
  <c r="BQ184" i="1"/>
  <c r="BO131" i="1"/>
  <c r="BP131" i="1" s="1"/>
  <c r="DC131" i="1" s="1"/>
  <c r="BO206" i="1"/>
  <c r="BP206" i="1" s="1"/>
  <c r="DC206" i="1" s="1"/>
  <c r="BQ110" i="1"/>
  <c r="BO182" i="1"/>
  <c r="BP182" i="1" s="1"/>
  <c r="DC182" i="1" s="1"/>
  <c r="AY121" i="1"/>
  <c r="AZ121" i="1" s="1"/>
  <c r="AY41" i="1"/>
  <c r="AY207" i="1"/>
  <c r="AZ207" i="1" s="1"/>
  <c r="BQ125" i="1"/>
  <c r="BO101" i="1"/>
  <c r="BP101" i="1" s="1"/>
  <c r="DC101" i="1" s="1"/>
  <c r="BT29" i="1"/>
  <c r="BO105" i="1"/>
  <c r="BP105" i="1" s="1"/>
  <c r="DC105" i="1" s="1"/>
  <c r="AY188" i="1"/>
  <c r="AZ188" i="1" s="1"/>
  <c r="AY44" i="1"/>
  <c r="AZ44" i="1" s="1"/>
  <c r="AY23" i="1"/>
  <c r="AZ23" i="1" s="1"/>
  <c r="BQ19" i="1"/>
  <c r="BO78" i="1"/>
  <c r="BP78" i="1" s="1"/>
  <c r="DC78" i="1" s="1"/>
  <c r="BO214" i="1"/>
  <c r="BP214" i="1" s="1"/>
  <c r="DC214" i="1" s="1"/>
  <c r="AY228" i="1"/>
  <c r="AZ228" i="1" s="1"/>
  <c r="BO111" i="1"/>
  <c r="BP111" i="1" s="1"/>
  <c r="DC111" i="1" s="1"/>
  <c r="BO44" i="1"/>
  <c r="BP44" i="1" s="1"/>
  <c r="DC44" i="1" s="1"/>
  <c r="BO79" i="1"/>
  <c r="BP79" i="1" s="1"/>
  <c r="DC79" i="1" s="1"/>
  <c r="BO22" i="1"/>
  <c r="BP22" i="1" s="1"/>
  <c r="DC22" i="1" s="1"/>
  <c r="BO82" i="1"/>
  <c r="BP82" i="1" s="1"/>
  <c r="DC82" i="1" s="1"/>
  <c r="AY192" i="1"/>
  <c r="AZ192" i="1" s="1"/>
  <c r="AY93" i="1"/>
  <c r="BQ167" i="1"/>
  <c r="BQ175" i="1"/>
  <c r="BQ183" i="1"/>
  <c r="BQ102" i="1"/>
  <c r="BT65" i="1"/>
  <c r="BQ131" i="1"/>
  <c r="BT30" i="1"/>
  <c r="BQ63" i="1"/>
  <c r="BT154" i="1"/>
  <c r="BT152" i="1"/>
  <c r="BU57" i="1"/>
  <c r="BQ219" i="1"/>
  <c r="BQ145" i="1"/>
  <c r="BT170" i="1"/>
  <c r="BT175" i="1"/>
  <c r="BQ114" i="1"/>
  <c r="BT190" i="1"/>
  <c r="BT171" i="1"/>
  <c r="BQ201" i="1"/>
  <c r="BT118" i="1"/>
  <c r="BQ112" i="1"/>
  <c r="BT94" i="1"/>
  <c r="BT149" i="1"/>
  <c r="BU45" i="1"/>
  <c r="BQ126" i="1"/>
  <c r="BQ74" i="1"/>
  <c r="BQ42" i="1"/>
  <c r="BT184" i="1"/>
  <c r="BQ64" i="1"/>
  <c r="BQ121" i="1"/>
  <c r="BU36" i="1"/>
  <c r="BQ33" i="1"/>
  <c r="BT34" i="1"/>
  <c r="BT216" i="1"/>
  <c r="BQ244" i="1"/>
  <c r="BT178" i="1"/>
  <c r="BU11" i="1"/>
  <c r="H8" i="5" s="1"/>
  <c r="BQ20" i="1"/>
  <c r="BT11" i="1"/>
  <c r="G8" i="5" s="1"/>
  <c r="BQ87" i="1"/>
  <c r="BT47" i="1"/>
  <c r="BT199" i="1"/>
  <c r="BQ188" i="1"/>
  <c r="BQ187" i="1"/>
  <c r="BU29" i="1"/>
  <c r="BT172" i="1"/>
  <c r="BQ24" i="1"/>
  <c r="BT53" i="1"/>
  <c r="BQ44" i="1"/>
  <c r="BT110" i="1"/>
  <c r="BT236" i="1"/>
  <c r="CK5" i="1" l="1"/>
  <c r="CX172" i="1"/>
  <c r="DA172" i="1" s="1"/>
  <c r="DA194" i="1"/>
  <c r="DA243" i="1"/>
  <c r="DQ15" i="1"/>
  <c r="DV15" i="1" s="1"/>
  <c r="CB195" i="1"/>
  <c r="CB91" i="1"/>
  <c r="CB220" i="1"/>
  <c r="CB62" i="1"/>
  <c r="CB30" i="1"/>
  <c r="CB65" i="1"/>
  <c r="CB189" i="1"/>
  <c r="CB55" i="1"/>
  <c r="CB28" i="1"/>
  <c r="CB121" i="1"/>
  <c r="CB129" i="1"/>
  <c r="CB138" i="1"/>
  <c r="CB82" i="1"/>
  <c r="CB240" i="1"/>
  <c r="CB224" i="1"/>
  <c r="CB221" i="1"/>
  <c r="CB103" i="1"/>
  <c r="CB86" i="1"/>
  <c r="CB73" i="1"/>
  <c r="CB104" i="1"/>
  <c r="CB94" i="1"/>
  <c r="CB135" i="1"/>
  <c r="CB175" i="1"/>
  <c r="CB215" i="1"/>
  <c r="CB59" i="1"/>
  <c r="CB205" i="1"/>
  <c r="CB185" i="1"/>
  <c r="CB92" i="1"/>
  <c r="CB77" i="1"/>
  <c r="CB222" i="1"/>
  <c r="CB95" i="1"/>
  <c r="CB137" i="1"/>
  <c r="CB41" i="1"/>
  <c r="CB93" i="1"/>
  <c r="CB126" i="1"/>
  <c r="CB106" i="1"/>
  <c r="CB113" i="1"/>
  <c r="CB200" i="1"/>
  <c r="CB160" i="1"/>
  <c r="CB15" i="1"/>
  <c r="CB74" i="1"/>
  <c r="CB25" i="1"/>
  <c r="CB130" i="1"/>
  <c r="CB226" i="1"/>
  <c r="CB213" i="1"/>
  <c r="CB109" i="1"/>
  <c r="CB128" i="1"/>
  <c r="CB163" i="1"/>
  <c r="CB210" i="1"/>
  <c r="CB161" i="1"/>
  <c r="CB218" i="1"/>
  <c r="CB96" i="1"/>
  <c r="CB209" i="1"/>
  <c r="CB13" i="1"/>
  <c r="CB37" i="1"/>
  <c r="CB227" i="1"/>
  <c r="CB110" i="1"/>
  <c r="CB146" i="1"/>
  <c r="CB117" i="1"/>
  <c r="CB136" i="1"/>
  <c r="CB143" i="1"/>
  <c r="CB58" i="1"/>
  <c r="CB53" i="1"/>
  <c r="CB196" i="1"/>
  <c r="CB60" i="1"/>
  <c r="CB75" i="1"/>
  <c r="CB192" i="1"/>
  <c r="CB31" i="1"/>
  <c r="CB168" i="1"/>
  <c r="CB118" i="1"/>
  <c r="CB234" i="1"/>
  <c r="CB134" i="1"/>
  <c r="CT18" i="1"/>
  <c r="CT19" i="1" s="1"/>
  <c r="CB141" i="1"/>
  <c r="CB88" i="1"/>
  <c r="CB27" i="1"/>
  <c r="CB34" i="1"/>
  <c r="CB157" i="1"/>
  <c r="CB54" i="1"/>
  <c r="CB125" i="1"/>
  <c r="CB24" i="1"/>
  <c r="CB122" i="1"/>
  <c r="CB42" i="1"/>
  <c r="CB231" i="1"/>
  <c r="CB98" i="1"/>
  <c r="CB107" i="1"/>
  <c r="CB178" i="1"/>
  <c r="CB133" i="1"/>
  <c r="CB72" i="1"/>
  <c r="CB97" i="1"/>
  <c r="CB102" i="1"/>
  <c r="CB190" i="1"/>
  <c r="CB112" i="1"/>
  <c r="CB43" i="1"/>
  <c r="CB145" i="1"/>
  <c r="CB89" i="1"/>
  <c r="CB67" i="1"/>
  <c r="DA11" i="1"/>
  <c r="CB212" i="1"/>
  <c r="CB66" i="1"/>
  <c r="CB159" i="1"/>
  <c r="CB115" i="1"/>
  <c r="DQ54" i="1"/>
  <c r="DV54" i="1" s="1"/>
  <c r="DP54" i="1"/>
  <c r="DO54" i="1"/>
  <c r="DQ125" i="1"/>
  <c r="DV125" i="1" s="1"/>
  <c r="DP125" i="1"/>
  <c r="DO125" i="1"/>
  <c r="DQ24" i="1"/>
  <c r="DV24" i="1" s="1"/>
  <c r="DP24" i="1"/>
  <c r="DO24" i="1"/>
  <c r="DQ122" i="1"/>
  <c r="DV122" i="1" s="1"/>
  <c r="DO122" i="1"/>
  <c r="DP122" i="1"/>
  <c r="DP211" i="1"/>
  <c r="DQ211" i="1"/>
  <c r="DV211" i="1" s="1"/>
  <c r="DO211" i="1"/>
  <c r="DQ42" i="1"/>
  <c r="DV42" i="1" s="1"/>
  <c r="DP42" i="1"/>
  <c r="DO42" i="1"/>
  <c r="DO178" i="1"/>
  <c r="DQ178" i="1"/>
  <c r="DV178" i="1" s="1"/>
  <c r="DP178" i="1"/>
  <c r="DP133" i="1"/>
  <c r="DO133" i="1"/>
  <c r="DQ133" i="1"/>
  <c r="DV133" i="1" s="1"/>
  <c r="DO124" i="1"/>
  <c r="DP124" i="1"/>
  <c r="DQ124" i="1"/>
  <c r="DV124" i="1" s="1"/>
  <c r="DP237" i="1"/>
  <c r="DQ237" i="1"/>
  <c r="DV237" i="1" s="1"/>
  <c r="DO237" i="1"/>
  <c r="DQ98" i="1"/>
  <c r="DV98" i="1" s="1"/>
  <c r="DP98" i="1"/>
  <c r="DO98" i="1"/>
  <c r="DQ107" i="1"/>
  <c r="DV107" i="1" s="1"/>
  <c r="DO107" i="1"/>
  <c r="DP107" i="1"/>
  <c r="DQ242" i="1"/>
  <c r="DV242" i="1" s="1"/>
  <c r="DP242" i="1"/>
  <c r="DO242" i="1"/>
  <c r="DQ194" i="1"/>
  <c r="DV194" i="1" s="1"/>
  <c r="DP194" i="1"/>
  <c r="DO194" i="1"/>
  <c r="DQ167" i="1"/>
  <c r="DV167" i="1" s="1"/>
  <c r="DO167" i="1"/>
  <c r="DP167" i="1"/>
  <c r="DP141" i="1"/>
  <c r="DO141" i="1"/>
  <c r="DQ141" i="1"/>
  <c r="DV141" i="1" s="1"/>
  <c r="DP195" i="1"/>
  <c r="DQ195" i="1"/>
  <c r="DV195" i="1" s="1"/>
  <c r="DO195" i="1"/>
  <c r="DQ55" i="1"/>
  <c r="DV55" i="1" s="1"/>
  <c r="DO55" i="1"/>
  <c r="DP55" i="1"/>
  <c r="DQ28" i="1"/>
  <c r="DV28" i="1" s="1"/>
  <c r="DP28" i="1"/>
  <c r="DO28" i="1"/>
  <c r="DO119" i="1"/>
  <c r="DQ119" i="1"/>
  <c r="DV119" i="1" s="1"/>
  <c r="DP119" i="1"/>
  <c r="DQ97" i="1"/>
  <c r="DV97" i="1" s="1"/>
  <c r="DP97" i="1"/>
  <c r="DO97" i="1"/>
  <c r="DO112" i="1"/>
  <c r="DP112" i="1"/>
  <c r="DQ112" i="1"/>
  <c r="DV112" i="1" s="1"/>
  <c r="DQ43" i="1"/>
  <c r="DV43" i="1" s="1"/>
  <c r="DP43" i="1"/>
  <c r="DO43" i="1"/>
  <c r="DQ145" i="1"/>
  <c r="DV145" i="1" s="1"/>
  <c r="DP145" i="1"/>
  <c r="DO145" i="1"/>
  <c r="DQ89" i="1"/>
  <c r="DV89" i="1" s="1"/>
  <c r="DO89" i="1"/>
  <c r="DP89" i="1"/>
  <c r="DQ18" i="1"/>
  <c r="DV18" i="1" s="1"/>
  <c r="DP18" i="1"/>
  <c r="DO18" i="1"/>
  <c r="DQ155" i="1"/>
  <c r="DV155" i="1" s="1"/>
  <c r="DP155" i="1"/>
  <c r="DO155" i="1"/>
  <c r="DO123" i="1"/>
  <c r="DQ123" i="1"/>
  <c r="DV123" i="1" s="1"/>
  <c r="DP123" i="1"/>
  <c r="DQ102" i="1"/>
  <c r="DV102" i="1" s="1"/>
  <c r="DP102" i="1"/>
  <c r="DO102" i="1"/>
  <c r="DO66" i="1"/>
  <c r="DQ66" i="1"/>
  <c r="DV66" i="1" s="1"/>
  <c r="DP66" i="1"/>
  <c r="DQ159" i="1"/>
  <c r="DV159" i="1" s="1"/>
  <c r="DP159" i="1"/>
  <c r="DO159" i="1"/>
  <c r="DO115" i="1"/>
  <c r="DQ115" i="1"/>
  <c r="DV115" i="1" s="1"/>
  <c r="DP115" i="1"/>
  <c r="DP129" i="1"/>
  <c r="DO129" i="1"/>
  <c r="DQ129" i="1"/>
  <c r="DV129" i="1" s="1"/>
  <c r="DQ114" i="1"/>
  <c r="DV114" i="1" s="1"/>
  <c r="DP114" i="1"/>
  <c r="DO114" i="1"/>
  <c r="DQ30" i="1"/>
  <c r="DV30" i="1" s="1"/>
  <c r="DP30" i="1"/>
  <c r="DO30" i="1"/>
  <c r="DQ138" i="1"/>
  <c r="DV138" i="1" s="1"/>
  <c r="DO138" i="1"/>
  <c r="DP138" i="1"/>
  <c r="DQ82" i="1"/>
  <c r="DV82" i="1" s="1"/>
  <c r="DP82" i="1"/>
  <c r="DO82" i="1"/>
  <c r="DQ65" i="1"/>
  <c r="DV65" i="1" s="1"/>
  <c r="DP65" i="1"/>
  <c r="DO65" i="1"/>
  <c r="DQ240" i="1"/>
  <c r="DV240" i="1" s="1"/>
  <c r="DP240" i="1"/>
  <c r="DO240" i="1"/>
  <c r="DQ70" i="1"/>
  <c r="DV70" i="1" s="1"/>
  <c r="DP70" i="1"/>
  <c r="DO70" i="1"/>
  <c r="DQ189" i="1"/>
  <c r="DV189" i="1" s="1"/>
  <c r="DP189" i="1"/>
  <c r="DO189" i="1"/>
  <c r="DQ110" i="1"/>
  <c r="DV110" i="1" s="1"/>
  <c r="DP110" i="1"/>
  <c r="DO110" i="1"/>
  <c r="DP221" i="1"/>
  <c r="DQ221" i="1"/>
  <c r="DV221" i="1" s="1"/>
  <c r="DO221" i="1"/>
  <c r="DQ103" i="1"/>
  <c r="DV103" i="1" s="1"/>
  <c r="DP103" i="1"/>
  <c r="DO103" i="1"/>
  <c r="DQ208" i="1"/>
  <c r="DV208" i="1" s="1"/>
  <c r="DP208" i="1"/>
  <c r="DO208" i="1"/>
  <c r="DQ86" i="1"/>
  <c r="DV86" i="1" s="1"/>
  <c r="DP86" i="1"/>
  <c r="DO86" i="1"/>
  <c r="DQ73" i="1"/>
  <c r="DV73" i="1" s="1"/>
  <c r="DP73" i="1"/>
  <c r="DO73" i="1"/>
  <c r="DQ31" i="1"/>
  <c r="DV31" i="1" s="1"/>
  <c r="DP31" i="1"/>
  <c r="DO31" i="1"/>
  <c r="DO121" i="1"/>
  <c r="DP121" i="1"/>
  <c r="DQ121" i="1"/>
  <c r="DV121" i="1" s="1"/>
  <c r="DQ224" i="1"/>
  <c r="DV224" i="1" s="1"/>
  <c r="DO224" i="1"/>
  <c r="DP224" i="1"/>
  <c r="DP106" i="1"/>
  <c r="DO106" i="1"/>
  <c r="DQ106" i="1"/>
  <c r="DV106" i="1" s="1"/>
  <c r="DQ23" i="1"/>
  <c r="DV23" i="1" s="1"/>
  <c r="DO23" i="1"/>
  <c r="DP23" i="1"/>
  <c r="DQ104" i="1"/>
  <c r="DV104" i="1" s="1"/>
  <c r="DP104" i="1"/>
  <c r="DO104" i="1"/>
  <c r="DQ94" i="1"/>
  <c r="DV94" i="1" s="1"/>
  <c r="DP94" i="1"/>
  <c r="DO94" i="1"/>
  <c r="DQ135" i="1"/>
  <c r="DV135" i="1" s="1"/>
  <c r="DP135" i="1"/>
  <c r="DO135" i="1"/>
  <c r="DQ175" i="1"/>
  <c r="DV175" i="1" s="1"/>
  <c r="DP175" i="1"/>
  <c r="DO175" i="1"/>
  <c r="DP215" i="1"/>
  <c r="DQ215" i="1"/>
  <c r="DV215" i="1" s="1"/>
  <c r="DO215" i="1"/>
  <c r="DQ59" i="1"/>
  <c r="DV59" i="1" s="1"/>
  <c r="DO59" i="1"/>
  <c r="DP59" i="1"/>
  <c r="DQ192" i="1"/>
  <c r="DV192" i="1" s="1"/>
  <c r="DP192" i="1"/>
  <c r="DO192" i="1"/>
  <c r="DQ185" i="1"/>
  <c r="DV185" i="1" s="1"/>
  <c r="DP185" i="1"/>
  <c r="DO185" i="1"/>
  <c r="DQ91" i="1"/>
  <c r="DV91" i="1" s="1"/>
  <c r="DO91" i="1"/>
  <c r="DP91" i="1"/>
  <c r="DQ62" i="1"/>
  <c r="DV62" i="1" s="1"/>
  <c r="DP62" i="1"/>
  <c r="DO62" i="1"/>
  <c r="DP205" i="1"/>
  <c r="DQ205" i="1"/>
  <c r="DV205" i="1" s="1"/>
  <c r="DO205" i="1"/>
  <c r="DQ92" i="1"/>
  <c r="DV92" i="1" s="1"/>
  <c r="DP92" i="1"/>
  <c r="DO92" i="1"/>
  <c r="DQ116" i="1"/>
  <c r="DV116" i="1" s="1"/>
  <c r="DO116" i="1"/>
  <c r="DP116" i="1"/>
  <c r="DQ113" i="1"/>
  <c r="DV113" i="1" s="1"/>
  <c r="DO113" i="1"/>
  <c r="DP113" i="1"/>
  <c r="DQ37" i="1"/>
  <c r="DV37" i="1" s="1"/>
  <c r="DP37" i="1"/>
  <c r="DO37" i="1"/>
  <c r="DQ222" i="1"/>
  <c r="DV222" i="1" s="1"/>
  <c r="DP222" i="1"/>
  <c r="DO222" i="1"/>
  <c r="DQ95" i="1"/>
  <c r="DV95" i="1" s="1"/>
  <c r="DP95" i="1"/>
  <c r="DO95" i="1"/>
  <c r="DP137" i="1"/>
  <c r="DO137" i="1"/>
  <c r="DQ137" i="1"/>
  <c r="DV137" i="1" s="1"/>
  <c r="DQ41" i="1"/>
  <c r="DV41" i="1" s="1"/>
  <c r="DP41" i="1"/>
  <c r="DO41" i="1"/>
  <c r="DQ93" i="1"/>
  <c r="DV93" i="1" s="1"/>
  <c r="DP93" i="1"/>
  <c r="DO93" i="1"/>
  <c r="DQ126" i="1"/>
  <c r="DV126" i="1" s="1"/>
  <c r="DP126" i="1"/>
  <c r="DO126" i="1"/>
  <c r="DQ212" i="1"/>
  <c r="DV212" i="1" s="1"/>
  <c r="DP212" i="1"/>
  <c r="DO212" i="1"/>
  <c r="DQ75" i="1"/>
  <c r="DV75" i="1" s="1"/>
  <c r="DP75" i="1"/>
  <c r="DO75" i="1"/>
  <c r="DQ19" i="1"/>
  <c r="DV19" i="1" s="1"/>
  <c r="DO19" i="1"/>
  <c r="DP19" i="1"/>
  <c r="DQ88" i="1"/>
  <c r="DV88" i="1" s="1"/>
  <c r="DP88" i="1"/>
  <c r="DO88" i="1"/>
  <c r="DQ163" i="1"/>
  <c r="DV163" i="1" s="1"/>
  <c r="DP163" i="1"/>
  <c r="DO163" i="1"/>
  <c r="DQ49" i="1"/>
  <c r="DV49" i="1" s="1"/>
  <c r="DO49" i="1"/>
  <c r="DP49" i="1"/>
  <c r="DQ27" i="1"/>
  <c r="DV27" i="1" s="1"/>
  <c r="DO27" i="1"/>
  <c r="DP27" i="1"/>
  <c r="DQ84" i="1"/>
  <c r="DV84" i="1" s="1"/>
  <c r="DP84" i="1"/>
  <c r="DO84" i="1"/>
  <c r="DO156" i="1"/>
  <c r="DQ156" i="1"/>
  <c r="DV156" i="1" s="1"/>
  <c r="DP156" i="1"/>
  <c r="DQ38" i="1"/>
  <c r="DV38" i="1" s="1"/>
  <c r="DP38" i="1"/>
  <c r="DO38" i="1"/>
  <c r="DQ60" i="1"/>
  <c r="DV60" i="1" s="1"/>
  <c r="DP60" i="1"/>
  <c r="DO60" i="1"/>
  <c r="DP227" i="1"/>
  <c r="DQ227" i="1"/>
  <c r="DV227" i="1" s="1"/>
  <c r="DO227" i="1"/>
  <c r="DO160" i="1"/>
  <c r="DQ160" i="1"/>
  <c r="DV160" i="1" s="1"/>
  <c r="DP160" i="1"/>
  <c r="DQ25" i="1"/>
  <c r="DV25" i="1" s="1"/>
  <c r="DO25" i="1"/>
  <c r="DP25" i="1"/>
  <c r="DQ130" i="1"/>
  <c r="DV130" i="1" s="1"/>
  <c r="DO130" i="1"/>
  <c r="DP130" i="1"/>
  <c r="DQ226" i="1"/>
  <c r="DV226" i="1" s="1"/>
  <c r="DO226" i="1"/>
  <c r="DP226" i="1"/>
  <c r="DQ244" i="1"/>
  <c r="DV244" i="1" s="1"/>
  <c r="DP244" i="1"/>
  <c r="DO244" i="1"/>
  <c r="DP74" i="1"/>
  <c r="DO74" i="1"/>
  <c r="DQ74" i="1"/>
  <c r="DV74" i="1" s="1"/>
  <c r="DP213" i="1"/>
  <c r="DQ213" i="1"/>
  <c r="DV213" i="1" s="1"/>
  <c r="DO213" i="1"/>
  <c r="DO241" i="1"/>
  <c r="DQ241" i="1"/>
  <c r="DV241" i="1" s="1"/>
  <c r="DP241" i="1"/>
  <c r="DQ34" i="1"/>
  <c r="DV34" i="1" s="1"/>
  <c r="DP34" i="1"/>
  <c r="DO34" i="1"/>
  <c r="DP201" i="1"/>
  <c r="DQ201" i="1"/>
  <c r="DV201" i="1" s="1"/>
  <c r="DO201" i="1"/>
  <c r="DP190" i="1"/>
  <c r="DO190" i="1"/>
  <c r="DQ190" i="1"/>
  <c r="DV190" i="1" s="1"/>
  <c r="DP210" i="1"/>
  <c r="DQ210" i="1"/>
  <c r="DV210" i="1" s="1"/>
  <c r="DO210" i="1"/>
  <c r="DQ161" i="1"/>
  <c r="DV161" i="1" s="1"/>
  <c r="DP161" i="1"/>
  <c r="DO161" i="1"/>
  <c r="DQ67" i="1"/>
  <c r="DV67" i="1" s="1"/>
  <c r="DP67" i="1"/>
  <c r="DO67" i="1"/>
  <c r="DQ218" i="1"/>
  <c r="DV218" i="1" s="1"/>
  <c r="DP218" i="1"/>
  <c r="DO218" i="1"/>
  <c r="DQ96" i="1"/>
  <c r="DV96" i="1" s="1"/>
  <c r="DP96" i="1"/>
  <c r="DO96" i="1"/>
  <c r="DP209" i="1"/>
  <c r="DQ209" i="1"/>
  <c r="DV209" i="1" s="1"/>
  <c r="DO209" i="1"/>
  <c r="DP231" i="1"/>
  <c r="DQ231" i="1"/>
  <c r="DV231" i="1" s="1"/>
  <c r="DO231" i="1"/>
  <c r="DQ72" i="1"/>
  <c r="DV72" i="1" s="1"/>
  <c r="DP72" i="1"/>
  <c r="DO72" i="1"/>
  <c r="DP157" i="1"/>
  <c r="DO157" i="1"/>
  <c r="DQ157" i="1"/>
  <c r="DV157" i="1" s="1"/>
  <c r="DQ181" i="1"/>
  <c r="DV181" i="1" s="1"/>
  <c r="DP181" i="1"/>
  <c r="DO181" i="1"/>
  <c r="DQ220" i="1"/>
  <c r="DV220" i="1" s="1"/>
  <c r="DP220" i="1"/>
  <c r="DO220" i="1"/>
  <c r="DQ154" i="1"/>
  <c r="DV154" i="1" s="1"/>
  <c r="DP154" i="1"/>
  <c r="DO154" i="1"/>
  <c r="DO200" i="1"/>
  <c r="DQ200" i="1"/>
  <c r="DV200" i="1" s="1"/>
  <c r="DP200" i="1"/>
  <c r="DP128" i="1"/>
  <c r="DQ128" i="1"/>
  <c r="DV128" i="1" s="1"/>
  <c r="DO128" i="1"/>
  <c r="DQ146" i="1"/>
  <c r="DV146" i="1" s="1"/>
  <c r="DO146" i="1"/>
  <c r="DP146" i="1"/>
  <c r="DP193" i="1"/>
  <c r="DQ193" i="1"/>
  <c r="DV193" i="1" s="1"/>
  <c r="DO193" i="1"/>
  <c r="DO117" i="1"/>
  <c r="DQ117" i="1"/>
  <c r="DV117" i="1" s="1"/>
  <c r="DP117" i="1"/>
  <c r="DQ136" i="1"/>
  <c r="DV136" i="1" s="1"/>
  <c r="DP136" i="1"/>
  <c r="DO136" i="1"/>
  <c r="DQ143" i="1"/>
  <c r="DV143" i="1" s="1"/>
  <c r="DO143" i="1"/>
  <c r="DP143" i="1"/>
  <c r="DQ58" i="1"/>
  <c r="DV58" i="1" s="1"/>
  <c r="DP58" i="1"/>
  <c r="DO58" i="1"/>
  <c r="DQ53" i="1"/>
  <c r="DV53" i="1" s="1"/>
  <c r="DO53" i="1"/>
  <c r="DP53" i="1"/>
  <c r="DO168" i="1"/>
  <c r="DQ168" i="1"/>
  <c r="DV168" i="1" s="1"/>
  <c r="DP168" i="1"/>
  <c r="DQ120" i="1"/>
  <c r="DV120" i="1" s="1"/>
  <c r="DP120" i="1"/>
  <c r="DO120" i="1"/>
  <c r="DQ118" i="1"/>
  <c r="DV118" i="1" s="1"/>
  <c r="DO118" i="1"/>
  <c r="DP118" i="1"/>
  <c r="DQ234" i="1"/>
  <c r="DV234" i="1" s="1"/>
  <c r="DP234" i="1"/>
  <c r="DO234" i="1"/>
  <c r="DQ134" i="1"/>
  <c r="DV134" i="1" s="1"/>
  <c r="DO134" i="1"/>
  <c r="DP134" i="1"/>
  <c r="DP197" i="1"/>
  <c r="DQ197" i="1"/>
  <c r="DV197" i="1" s="1"/>
  <c r="DO197" i="1"/>
  <c r="DD163" i="1"/>
  <c r="DH163" i="1"/>
  <c r="DH202" i="1"/>
  <c r="DD202" i="1"/>
  <c r="DD101" i="1"/>
  <c r="DH101" i="1"/>
  <c r="DD102" i="1"/>
  <c r="DH102" i="1"/>
  <c r="DD230" i="1"/>
  <c r="DH230" i="1"/>
  <c r="DD191" i="1"/>
  <c r="DH191" i="1"/>
  <c r="DD235" i="1"/>
  <c r="DH235" i="1"/>
  <c r="DH82" i="1"/>
  <c r="DD82" i="1"/>
  <c r="DD67" i="1"/>
  <c r="DH67" i="1"/>
  <c r="DD217" i="1"/>
  <c r="DH217" i="1"/>
  <c r="DD244" i="1"/>
  <c r="DH244" i="1"/>
  <c r="DH26" i="1"/>
  <c r="DD26" i="1"/>
  <c r="DD233" i="1"/>
  <c r="DH233" i="1"/>
  <c r="DD61" i="1"/>
  <c r="DH61" i="1"/>
  <c r="DD15" i="1"/>
  <c r="DH15" i="1"/>
  <c r="DH18" i="1"/>
  <c r="DD18" i="1"/>
  <c r="DD148" i="1"/>
  <c r="DH148" i="1"/>
  <c r="DD63" i="1"/>
  <c r="DH63" i="1"/>
  <c r="DD153" i="1"/>
  <c r="DH153" i="1"/>
  <c r="DD151" i="1"/>
  <c r="DH151" i="1"/>
  <c r="DH78" i="1"/>
  <c r="DD78" i="1"/>
  <c r="DD149" i="1"/>
  <c r="DH149" i="1"/>
  <c r="DD35" i="1"/>
  <c r="DH35" i="1"/>
  <c r="DD22" i="1"/>
  <c r="DH22" i="1"/>
  <c r="DD239" i="1"/>
  <c r="DH239" i="1"/>
  <c r="DD172" i="1"/>
  <c r="DH172" i="1"/>
  <c r="DD182" i="1"/>
  <c r="DH182" i="1"/>
  <c r="DD25" i="1"/>
  <c r="DH25" i="1"/>
  <c r="DD112" i="1"/>
  <c r="DH112" i="1"/>
  <c r="DD198" i="1"/>
  <c r="DH198" i="1"/>
  <c r="DD187" i="1"/>
  <c r="DH187" i="1"/>
  <c r="DD121" i="1"/>
  <c r="DH121" i="1"/>
  <c r="DD139" i="1"/>
  <c r="DH139" i="1"/>
  <c r="DD147" i="1"/>
  <c r="DH147" i="1"/>
  <c r="DD79" i="1"/>
  <c r="DH79" i="1"/>
  <c r="DH146" i="1"/>
  <c r="DD146" i="1"/>
  <c r="DH114" i="1"/>
  <c r="DD114" i="1"/>
  <c r="DD243" i="1"/>
  <c r="DH243" i="1"/>
  <c r="DD162" i="1"/>
  <c r="DH162" i="1"/>
  <c r="DD120" i="1"/>
  <c r="DH120" i="1"/>
  <c r="DD176" i="1"/>
  <c r="DH176" i="1"/>
  <c r="DD152" i="1"/>
  <c r="DH152" i="1"/>
  <c r="DD219" i="1"/>
  <c r="DH219" i="1"/>
  <c r="DD129" i="1"/>
  <c r="DH129" i="1"/>
  <c r="DD68" i="1"/>
  <c r="DH68" i="1"/>
  <c r="DD214" i="1"/>
  <c r="DH214" i="1"/>
  <c r="DD131" i="1"/>
  <c r="DH131" i="1"/>
  <c r="DD104" i="1"/>
  <c r="DH104" i="1"/>
  <c r="DD174" i="1"/>
  <c r="DH174" i="1"/>
  <c r="DD204" i="1"/>
  <c r="DH204" i="1"/>
  <c r="DD109" i="1"/>
  <c r="DH109" i="1"/>
  <c r="DD225" i="1"/>
  <c r="DH225" i="1"/>
  <c r="DD173" i="1"/>
  <c r="DH173" i="1"/>
  <c r="DD228" i="1"/>
  <c r="DH228" i="1"/>
  <c r="DD44" i="1"/>
  <c r="DH44" i="1"/>
  <c r="DD150" i="1"/>
  <c r="DH150" i="1"/>
  <c r="DD40" i="1"/>
  <c r="DH40" i="1"/>
  <c r="DD84" i="1"/>
  <c r="DH84" i="1"/>
  <c r="DH206" i="1"/>
  <c r="DD206" i="1"/>
  <c r="DD229" i="1"/>
  <c r="DH229" i="1"/>
  <c r="DD99" i="1"/>
  <c r="DH99" i="1"/>
  <c r="DD87" i="1"/>
  <c r="DH87" i="1"/>
  <c r="DD100" i="1"/>
  <c r="DH100" i="1"/>
  <c r="DD145" i="1"/>
  <c r="DH145" i="1"/>
  <c r="DD197" i="1"/>
  <c r="DH197" i="1"/>
  <c r="DD144" i="1"/>
  <c r="DH144" i="1"/>
  <c r="DD81" i="1"/>
  <c r="DH81" i="1"/>
  <c r="DD80" i="1"/>
  <c r="DH80" i="1"/>
  <c r="DD199" i="1"/>
  <c r="DH199" i="1"/>
  <c r="DD158" i="1"/>
  <c r="DH158" i="1"/>
  <c r="DD48" i="1"/>
  <c r="DH48" i="1"/>
  <c r="DD186" i="1"/>
  <c r="DH186" i="1"/>
  <c r="DH194" i="1"/>
  <c r="DD194" i="1"/>
  <c r="DD83" i="1"/>
  <c r="DH83" i="1"/>
  <c r="DD56" i="1"/>
  <c r="DH56" i="1"/>
  <c r="DD105" i="1"/>
  <c r="DH105" i="1"/>
  <c r="DD39" i="1"/>
  <c r="DH39" i="1"/>
  <c r="DD16" i="1"/>
  <c r="DH16" i="1"/>
  <c r="DD64" i="1"/>
  <c r="DH64" i="1"/>
  <c r="DD92" i="1"/>
  <c r="DH92" i="1"/>
  <c r="DD216" i="1"/>
  <c r="DH216" i="1"/>
  <c r="DD236" i="1"/>
  <c r="DH236" i="1"/>
  <c r="DH74" i="1"/>
  <c r="DD74" i="1"/>
  <c r="DD111" i="1"/>
  <c r="DH111" i="1"/>
  <c r="DD183" i="1"/>
  <c r="DH183" i="1"/>
  <c r="DD180" i="1"/>
  <c r="DH180" i="1"/>
  <c r="DH142" i="1"/>
  <c r="DD142" i="1"/>
  <c r="DD33" i="1"/>
  <c r="DH33" i="1"/>
  <c r="DD179" i="1"/>
  <c r="DH179" i="1"/>
  <c r="DD164" i="1"/>
  <c r="DH164" i="1"/>
  <c r="DD169" i="1"/>
  <c r="DH169" i="1"/>
  <c r="DD177" i="1"/>
  <c r="DH177" i="1"/>
  <c r="DD20" i="1"/>
  <c r="DH20" i="1"/>
  <c r="DD188" i="1"/>
  <c r="DH188" i="1"/>
  <c r="DD76" i="1"/>
  <c r="DH76" i="1"/>
  <c r="DD203" i="1"/>
  <c r="DH203" i="1"/>
  <c r="DD238" i="1"/>
  <c r="DH238" i="1"/>
  <c r="DD166" i="1"/>
  <c r="DH166" i="1"/>
  <c r="DD69" i="1"/>
  <c r="DH69" i="1"/>
  <c r="DD85" i="1"/>
  <c r="DH85" i="1"/>
  <c r="DD108" i="1"/>
  <c r="DH108" i="1"/>
  <c r="DH90" i="1"/>
  <c r="DD90" i="1"/>
  <c r="DD86" i="1"/>
  <c r="DH86" i="1"/>
  <c r="DD42" i="1"/>
  <c r="DH42" i="1"/>
  <c r="DH126" i="1"/>
  <c r="DD126" i="1"/>
  <c r="DD207" i="1"/>
  <c r="DH207" i="1"/>
  <c r="DD201" i="1"/>
  <c r="DH201" i="1"/>
  <c r="DD171" i="1"/>
  <c r="DH171" i="1"/>
  <c r="DD132" i="1"/>
  <c r="DH132" i="1"/>
  <c r="CX15" i="1"/>
  <c r="DZ11" i="1"/>
  <c r="CA201" i="1"/>
  <c r="M21" i="7"/>
  <c r="R21" i="7" s="1"/>
  <c r="BY29" i="1"/>
  <c r="BY127" i="1"/>
  <c r="CG127" i="1" s="1"/>
  <c r="CH127" i="1" s="1" a="1"/>
  <c r="CH127" i="1" s="1"/>
  <c r="BY184" i="1"/>
  <c r="DX184" i="1" s="1"/>
  <c r="BY110" i="1"/>
  <c r="CG110" i="1" s="1"/>
  <c r="CH110" i="1" s="1" a="1"/>
  <c r="CH110" i="1" s="1"/>
  <c r="BY36" i="1"/>
  <c r="CG36" i="1" s="1"/>
  <c r="CH36" i="1" s="1" a="1"/>
  <c r="CH36" i="1" s="1"/>
  <c r="BY45" i="1"/>
  <c r="CG45" i="1" s="1"/>
  <c r="CH45" i="1" s="1" a="1"/>
  <c r="CH45" i="1" s="1"/>
  <c r="BY152" i="1"/>
  <c r="CG152" i="1" s="1"/>
  <c r="CH152" i="1" s="1" a="1"/>
  <c r="CH152" i="1" s="1"/>
  <c r="BY170" i="1"/>
  <c r="CG170" i="1" s="1"/>
  <c r="CH170" i="1" s="1" a="1"/>
  <c r="CH170" i="1" s="1"/>
  <c r="BY71" i="1"/>
  <c r="CG71" i="1" s="1"/>
  <c r="CH71" i="1" s="1" a="1"/>
  <c r="CH71" i="1" s="1"/>
  <c r="BY19" i="1"/>
  <c r="BY154" i="1"/>
  <c r="CG154" i="1" s="1"/>
  <c r="CH154" i="1" s="1" a="1"/>
  <c r="CH154" i="1" s="1"/>
  <c r="BY57" i="1"/>
  <c r="CG57" i="1" s="1"/>
  <c r="CH57" i="1" s="1" a="1"/>
  <c r="CH57" i="1" s="1"/>
  <c r="BY11" i="1"/>
  <c r="CG11" i="1" s="1"/>
  <c r="CH11" i="1" s="1" a="1"/>
  <c r="CH11" i="1" s="1"/>
  <c r="CA197" i="1"/>
  <c r="BO89" i="1"/>
  <c r="BP89" i="1" s="1"/>
  <c r="DC89" i="1" s="1"/>
  <c r="DJ223" i="1"/>
  <c r="DN223" i="1" s="1"/>
  <c r="BX149" i="1"/>
  <c r="AZ152" i="1"/>
  <c r="DJ196" i="1"/>
  <c r="DN196" i="1" s="1"/>
  <c r="BO192" i="1"/>
  <c r="BP192" i="1" s="1"/>
  <c r="DC192" i="1" s="1"/>
  <c r="BO223" i="1"/>
  <c r="BP223" i="1" s="1"/>
  <c r="DC223" i="1" s="1"/>
  <c r="BO28" i="1"/>
  <c r="BP28" i="1" s="1"/>
  <c r="DC28" i="1" s="1"/>
  <c r="BX15" i="1"/>
  <c r="DJ13" i="1"/>
  <c r="DN13" i="1" s="1"/>
  <c r="CV87" i="1"/>
  <c r="BR87" i="1"/>
  <c r="BS87" i="1" s="1"/>
  <c r="CV33" i="1"/>
  <c r="BR33" i="1"/>
  <c r="BS33" i="1" s="1"/>
  <c r="CV42" i="1"/>
  <c r="BR42" i="1"/>
  <c r="BS42" i="1" s="1"/>
  <c r="CV175" i="1"/>
  <c r="BR175" i="1"/>
  <c r="BS175" i="1" s="1"/>
  <c r="CV118" i="1"/>
  <c r="BR118" i="1"/>
  <c r="CV154" i="1"/>
  <c r="BR154" i="1"/>
  <c r="BS154" i="1" s="1"/>
  <c r="BR135" i="1"/>
  <c r="CV219" i="1"/>
  <c r="BR219" i="1"/>
  <c r="BS219" i="1" s="1"/>
  <c r="CV226" i="1"/>
  <c r="BR226" i="1"/>
  <c r="BS226" i="1" s="1"/>
  <c r="CV75" i="1"/>
  <c r="BR75" i="1"/>
  <c r="BS75" i="1" s="1"/>
  <c r="CV116" i="1"/>
  <c r="BR116" i="1"/>
  <c r="BS116" i="1" s="1"/>
  <c r="CV44" i="1"/>
  <c r="BR44" i="1"/>
  <c r="BS44" i="1" s="1"/>
  <c r="BR125" i="1"/>
  <c r="CV61" i="1"/>
  <c r="BR61" i="1"/>
  <c r="BS61" i="1" s="1"/>
  <c r="CV60" i="1"/>
  <c r="BR60" i="1"/>
  <c r="BS60" i="1" s="1"/>
  <c r="CV20" i="1"/>
  <c r="BR20" i="1"/>
  <c r="BS20" i="1" s="1"/>
  <c r="EA20" i="1" s="1"/>
  <c r="CV74" i="1"/>
  <c r="BR74" i="1"/>
  <c r="BS74" i="1" s="1"/>
  <c r="CV30" i="1"/>
  <c r="BR30" i="1"/>
  <c r="BS30" i="1" s="1"/>
  <c r="EA30" i="1" s="1"/>
  <c r="CV167" i="1"/>
  <c r="BR167" i="1"/>
  <c r="CV24" i="1"/>
  <c r="BR24" i="1"/>
  <c r="BS24" i="1" s="1"/>
  <c r="EA24" i="1" s="1"/>
  <c r="CV126" i="1"/>
  <c r="BR126" i="1"/>
  <c r="CV158" i="1"/>
  <c r="BR158" i="1"/>
  <c r="CV115" i="1"/>
  <c r="BR115" i="1"/>
  <c r="BS115" i="1" s="1"/>
  <c r="CV220" i="1"/>
  <c r="BR220" i="1"/>
  <c r="BS220" i="1" s="1"/>
  <c r="CV201" i="1"/>
  <c r="BR201" i="1"/>
  <c r="BS201" i="1" s="1"/>
  <c r="CV63" i="1"/>
  <c r="BR63" i="1"/>
  <c r="BS63" i="1" s="1"/>
  <c r="CV65" i="1"/>
  <c r="BR65" i="1"/>
  <c r="BS65" i="1" s="1"/>
  <c r="CV93" i="1"/>
  <c r="BR93" i="1"/>
  <c r="BS93" i="1" s="1"/>
  <c r="CV121" i="1"/>
  <c r="BR121" i="1"/>
  <c r="CV236" i="1"/>
  <c r="BR236" i="1"/>
  <c r="CV89" i="1"/>
  <c r="BR89" i="1"/>
  <c r="BS89" i="1" s="1"/>
  <c r="CV94" i="1"/>
  <c r="BR94" i="1"/>
  <c r="BS94" i="1" s="1"/>
  <c r="CV171" i="1"/>
  <c r="BR171" i="1"/>
  <c r="BS171" i="1" s="1"/>
  <c r="CV53" i="1"/>
  <c r="BR53" i="1"/>
  <c r="BS53" i="1" s="1"/>
  <c r="CV178" i="1"/>
  <c r="BR178" i="1"/>
  <c r="BS178" i="1" s="1"/>
  <c r="CV190" i="1"/>
  <c r="BR190" i="1"/>
  <c r="CV96" i="1"/>
  <c r="BR96" i="1"/>
  <c r="BS96" i="1" s="1"/>
  <c r="CV184" i="1"/>
  <c r="BR184" i="1"/>
  <c r="CV183" i="1"/>
  <c r="BR183" i="1"/>
  <c r="CV228" i="1"/>
  <c r="BR228" i="1"/>
  <c r="BS228" i="1" s="1"/>
  <c r="CV114" i="1"/>
  <c r="BR114" i="1"/>
  <c r="BS114" i="1" s="1"/>
  <c r="CV103" i="1"/>
  <c r="BR103" i="1"/>
  <c r="BS103" i="1" s="1"/>
  <c r="CV132" i="1"/>
  <c r="BR132" i="1"/>
  <c r="CV13" i="1"/>
  <c r="BR13" i="1"/>
  <c r="BS13" i="1" s="1"/>
  <c r="EA13" i="1" s="1"/>
  <c r="CV187" i="1"/>
  <c r="BR187" i="1"/>
  <c r="CV244" i="1"/>
  <c r="BR244" i="1"/>
  <c r="CV131" i="1"/>
  <c r="BR131" i="1"/>
  <c r="CV110" i="1"/>
  <c r="BR110" i="1"/>
  <c r="BS110" i="1" s="1"/>
  <c r="CV34" i="1"/>
  <c r="BR34" i="1"/>
  <c r="BS34" i="1" s="1"/>
  <c r="CV188" i="1"/>
  <c r="BR188" i="1"/>
  <c r="CV112" i="1"/>
  <c r="BR112" i="1"/>
  <c r="BS112" i="1" s="1"/>
  <c r="CV232" i="1"/>
  <c r="BR232" i="1"/>
  <c r="CV172" i="1"/>
  <c r="BR172" i="1"/>
  <c r="BS172" i="1" s="1"/>
  <c r="CV199" i="1"/>
  <c r="BR199" i="1"/>
  <c r="BS199" i="1" s="1"/>
  <c r="CV218" i="1"/>
  <c r="BR218" i="1"/>
  <c r="BS218" i="1" s="1"/>
  <c r="CV47" i="1"/>
  <c r="BR47" i="1"/>
  <c r="BS47" i="1" s="1"/>
  <c r="CV64" i="1"/>
  <c r="BR64" i="1"/>
  <c r="BS64" i="1" s="1"/>
  <c r="CV145" i="1"/>
  <c r="BR145" i="1"/>
  <c r="CV102" i="1"/>
  <c r="BR102" i="1"/>
  <c r="BS102" i="1" s="1"/>
  <c r="CV19" i="1"/>
  <c r="BR19" i="1"/>
  <c r="BS19" i="1" s="1"/>
  <c r="EA19" i="1" s="1"/>
  <c r="BR140" i="1"/>
  <c r="BS216" i="1"/>
  <c r="E17" i="5"/>
  <c r="BX18" i="1"/>
  <c r="BO41" i="1"/>
  <c r="BP41" i="1" s="1"/>
  <c r="DC41" i="1" s="1"/>
  <c r="BO24" i="1"/>
  <c r="BP24" i="1" s="1"/>
  <c r="DC24" i="1" s="1"/>
  <c r="BO55" i="1"/>
  <c r="BP55" i="1" s="1"/>
  <c r="DC55" i="1" s="1"/>
  <c r="BO31" i="1"/>
  <c r="BP31" i="1" s="1"/>
  <c r="DC31" i="1" s="1"/>
  <c r="BX34" i="1"/>
  <c r="AZ34" i="1"/>
  <c r="BO93" i="1"/>
  <c r="BP93" i="1" s="1"/>
  <c r="DC93" i="1" s="1"/>
  <c r="BO195" i="1"/>
  <c r="BP195" i="1" s="1"/>
  <c r="DC195" i="1" s="1"/>
  <c r="BX199" i="1"/>
  <c r="AZ199" i="1"/>
  <c r="BX94" i="1"/>
  <c r="AZ94" i="1"/>
  <c r="BX53" i="1"/>
  <c r="AZ53" i="1"/>
  <c r="BX209" i="1"/>
  <c r="AZ209" i="1"/>
  <c r="BX41" i="1"/>
  <c r="AZ41" i="1"/>
  <c r="BX118" i="1"/>
  <c r="AZ118" i="1"/>
  <c r="BX89" i="1"/>
  <c r="AZ89" i="1"/>
  <c r="BX112" i="1"/>
  <c r="AZ112" i="1"/>
  <c r="BX140" i="1"/>
  <c r="AZ140" i="1"/>
  <c r="DJ77" i="1"/>
  <c r="DN77" i="1" s="1"/>
  <c r="BX20" i="1"/>
  <c r="BX51" i="1"/>
  <c r="AZ51" i="1"/>
  <c r="BX93" i="1"/>
  <c r="AZ93" i="1"/>
  <c r="BX132" i="1"/>
  <c r="AZ132" i="1"/>
  <c r="BX146" i="1"/>
  <c r="AZ146" i="1"/>
  <c r="BX115" i="1"/>
  <c r="AZ115" i="1"/>
  <c r="BX145" i="1"/>
  <c r="AZ145" i="1"/>
  <c r="BX30" i="1"/>
  <c r="AZ30" i="1"/>
  <c r="BX61" i="1"/>
  <c r="AZ61" i="1"/>
  <c r="BX74" i="1"/>
  <c r="AZ74" i="1"/>
  <c r="BX178" i="1"/>
  <c r="AZ178" i="1"/>
  <c r="BX232" i="1"/>
  <c r="AZ232" i="1"/>
  <c r="BX47" i="1"/>
  <c r="AZ47" i="1"/>
  <c r="AY102" i="1"/>
  <c r="AZ102" i="1" s="1"/>
  <c r="BX158" i="1"/>
  <c r="AZ158" i="1"/>
  <c r="BX46" i="1"/>
  <c r="AZ46" i="1"/>
  <c r="BX218" i="1"/>
  <c r="AZ218" i="1"/>
  <c r="BX163" i="1"/>
  <c r="AZ163" i="1"/>
  <c r="BX226" i="1"/>
  <c r="AZ226" i="1"/>
  <c r="BX75" i="1"/>
  <c r="AZ75" i="1"/>
  <c r="BX216" i="1"/>
  <c r="AZ216" i="1"/>
  <c r="DC12" i="1"/>
  <c r="BX190" i="1"/>
  <c r="CA184" i="1"/>
  <c r="BX192" i="1"/>
  <c r="BO200" i="1"/>
  <c r="BP200" i="1" s="1"/>
  <c r="DC200" i="1" s="1"/>
  <c r="BX201" i="1"/>
  <c r="AY237" i="1"/>
  <c r="AZ237" i="1" s="1"/>
  <c r="DJ109" i="1"/>
  <c r="DN109" i="1" s="1"/>
  <c r="BO161" i="1"/>
  <c r="BP161" i="1" s="1"/>
  <c r="DC161" i="1" s="1"/>
  <c r="AY97" i="1"/>
  <c r="AY21" i="1"/>
  <c r="AZ21" i="1" s="1"/>
  <c r="AY96" i="1"/>
  <c r="BO91" i="1"/>
  <c r="BP91" i="1" s="1"/>
  <c r="DC91" i="1" s="1"/>
  <c r="BO43" i="1"/>
  <c r="BP43" i="1" s="1"/>
  <c r="DC43" i="1" s="1"/>
  <c r="DJ21" i="1"/>
  <c r="DN21" i="1" s="1"/>
  <c r="AY159" i="1"/>
  <c r="DJ17" i="1"/>
  <c r="DN17" i="1" s="1"/>
  <c r="AY135" i="1"/>
  <c r="AZ135" i="1" s="1"/>
  <c r="BX175" i="1"/>
  <c r="BO38" i="1"/>
  <c r="BP38" i="1" s="1"/>
  <c r="DC38" i="1" s="1"/>
  <c r="BX121" i="1"/>
  <c r="BO135" i="1"/>
  <c r="BP135" i="1" s="1"/>
  <c r="DC135" i="1" s="1"/>
  <c r="CA154" i="1"/>
  <c r="AY43" i="1"/>
  <c r="AY129" i="1"/>
  <c r="BT50" i="1"/>
  <c r="BO241" i="1"/>
  <c r="BP241" i="1" s="1"/>
  <c r="DC241" i="1" s="1"/>
  <c r="AY220" i="1"/>
  <c r="CX20" i="1"/>
  <c r="CY20" i="1" s="1"/>
  <c r="BX24" i="1"/>
  <c r="BO96" i="1"/>
  <c r="BP96" i="1" s="1"/>
  <c r="DC96" i="1" s="1"/>
  <c r="AY116" i="1"/>
  <c r="AZ116" i="1" s="1"/>
  <c r="BO220" i="1"/>
  <c r="BP220" i="1" s="1"/>
  <c r="DC220" i="1" s="1"/>
  <c r="BO116" i="1"/>
  <c r="BP116" i="1" s="1"/>
  <c r="DC116" i="1" s="1"/>
  <c r="BO138" i="1"/>
  <c r="BP138" i="1" s="1"/>
  <c r="DC138" i="1" s="1"/>
  <c r="DJ16" i="1"/>
  <c r="DN16" i="1" s="1"/>
  <c r="CA14" i="1"/>
  <c r="DJ14" i="1"/>
  <c r="DN14" i="1" s="1"/>
  <c r="BO141" i="1"/>
  <c r="BP141" i="1" s="1"/>
  <c r="DC141" i="1" s="1"/>
  <c r="AY73" i="1"/>
  <c r="BO159" i="1"/>
  <c r="BP159" i="1" s="1"/>
  <c r="DC159" i="1" s="1"/>
  <c r="BO27" i="1"/>
  <c r="BP27" i="1" s="1"/>
  <c r="DC27" i="1" s="1"/>
  <c r="BO97" i="1"/>
  <c r="BP97" i="1" s="1"/>
  <c r="DC97" i="1" s="1"/>
  <c r="AY103" i="1"/>
  <c r="BO103" i="1"/>
  <c r="BP103" i="1" s="1"/>
  <c r="DC103" i="1" s="1"/>
  <c r="AY200" i="1"/>
  <c r="BO54" i="1"/>
  <c r="BP54" i="1" s="1"/>
  <c r="DC54" i="1" s="1"/>
  <c r="BX125" i="1"/>
  <c r="BX65" i="1"/>
  <c r="CA239" i="1"/>
  <c r="DJ239" i="1"/>
  <c r="DN239" i="1" s="1"/>
  <c r="CA151" i="1"/>
  <c r="DJ151" i="1"/>
  <c r="DN151" i="1" s="1"/>
  <c r="CA44" i="1"/>
  <c r="DJ44" i="1"/>
  <c r="DN44" i="1" s="1"/>
  <c r="BX207" i="1"/>
  <c r="DJ207" i="1"/>
  <c r="DN207" i="1" s="1"/>
  <c r="CA217" i="1"/>
  <c r="DJ217" i="1"/>
  <c r="DN217" i="1" s="1"/>
  <c r="CA142" i="1"/>
  <c r="DJ142" i="1"/>
  <c r="DN142" i="1" s="1"/>
  <c r="CA173" i="1"/>
  <c r="DJ173" i="1"/>
  <c r="DN173" i="1" s="1"/>
  <c r="CA148" i="1"/>
  <c r="DJ148" i="1"/>
  <c r="DN148" i="1" s="1"/>
  <c r="CA83" i="1"/>
  <c r="DJ83" i="1"/>
  <c r="DN83" i="1" s="1"/>
  <c r="CA238" i="1"/>
  <c r="DJ238" i="1"/>
  <c r="DN238" i="1" s="1"/>
  <c r="DJ69" i="1"/>
  <c r="DN69" i="1" s="1"/>
  <c r="DJ150" i="1"/>
  <c r="DN150" i="1" s="1"/>
  <c r="CA26" i="1"/>
  <c r="DJ26" i="1"/>
  <c r="DN26" i="1" s="1"/>
  <c r="CA131" i="1"/>
  <c r="DJ131" i="1"/>
  <c r="DN131" i="1" s="1"/>
  <c r="CA169" i="1"/>
  <c r="DJ169" i="1"/>
  <c r="DN169" i="1" s="1"/>
  <c r="CA63" i="1"/>
  <c r="DJ63" i="1"/>
  <c r="DN63" i="1" s="1"/>
  <c r="BX188" i="1"/>
  <c r="DJ188" i="1"/>
  <c r="DN188" i="1" s="1"/>
  <c r="CA179" i="1"/>
  <c r="DJ179" i="1"/>
  <c r="DN179" i="1" s="1"/>
  <c r="CA87" i="1"/>
  <c r="DJ87" i="1"/>
  <c r="DN87" i="1" s="1"/>
  <c r="CA101" i="1"/>
  <c r="DJ101" i="1"/>
  <c r="DN101" i="1" s="1"/>
  <c r="CA164" i="1"/>
  <c r="DJ164" i="1"/>
  <c r="DN164" i="1" s="1"/>
  <c r="DJ243" i="1"/>
  <c r="DN243" i="1" s="1"/>
  <c r="BX183" i="1"/>
  <c r="DJ183" i="1"/>
  <c r="DN183" i="1" s="1"/>
  <c r="CA139" i="1"/>
  <c r="DJ139" i="1"/>
  <c r="DN139" i="1" s="1"/>
  <c r="DJ33" i="1"/>
  <c r="DN33" i="1" s="1"/>
  <c r="CA235" i="1"/>
  <c r="DJ235" i="1"/>
  <c r="DN235" i="1" s="1"/>
  <c r="CA203" i="1"/>
  <c r="DJ203" i="1"/>
  <c r="DN203" i="1" s="1"/>
  <c r="DJ85" i="1"/>
  <c r="DN85" i="1" s="1"/>
  <c r="CA153" i="1"/>
  <c r="DJ153" i="1"/>
  <c r="DN153" i="1" s="1"/>
  <c r="CA48" i="1"/>
  <c r="DJ48" i="1"/>
  <c r="DN48" i="1" s="1"/>
  <c r="BX202" i="1"/>
  <c r="DJ202" i="1"/>
  <c r="DN202" i="1" s="1"/>
  <c r="CA90" i="1"/>
  <c r="DJ90" i="1"/>
  <c r="DN90" i="1" s="1"/>
  <c r="CA219" i="1"/>
  <c r="DJ219" i="1"/>
  <c r="DN219" i="1" s="1"/>
  <c r="BX42" i="1"/>
  <c r="CA147" i="1"/>
  <c r="DJ147" i="1"/>
  <c r="DN147" i="1" s="1"/>
  <c r="CA22" i="1"/>
  <c r="DJ22" i="1"/>
  <c r="DN22" i="1" s="1"/>
  <c r="CA204" i="1"/>
  <c r="DJ204" i="1"/>
  <c r="DN204" i="1" s="1"/>
  <c r="CA144" i="1"/>
  <c r="DJ144" i="1"/>
  <c r="DN144" i="1" s="1"/>
  <c r="DJ166" i="1"/>
  <c r="DN166" i="1" s="1"/>
  <c r="DJ99" i="1"/>
  <c r="DN99" i="1" s="1"/>
  <c r="CA64" i="1"/>
  <c r="DJ64" i="1"/>
  <c r="DN64" i="1" s="1"/>
  <c r="CA81" i="1"/>
  <c r="DJ81" i="1"/>
  <c r="DN81" i="1" s="1"/>
  <c r="BX104" i="1"/>
  <c r="CA187" i="1"/>
  <c r="DJ187" i="1"/>
  <c r="DN187" i="1" s="1"/>
  <c r="CA78" i="1"/>
  <c r="DJ78" i="1"/>
  <c r="DN78" i="1" s="1"/>
  <c r="CA105" i="1"/>
  <c r="DJ105" i="1"/>
  <c r="DN105" i="1" s="1"/>
  <c r="DJ39" i="1"/>
  <c r="DN39" i="1" s="1"/>
  <c r="DJ229" i="1"/>
  <c r="DN229" i="1" s="1"/>
  <c r="CA52" i="1"/>
  <c r="DJ52" i="1"/>
  <c r="DN52" i="1" s="1"/>
  <c r="BX126" i="1"/>
  <c r="DJ20" i="1"/>
  <c r="DN20" i="1" s="1"/>
  <c r="CA225" i="1"/>
  <c r="DJ225" i="1"/>
  <c r="DN225" i="1" s="1"/>
  <c r="CA198" i="1"/>
  <c r="DJ198" i="1"/>
  <c r="DN198" i="1" s="1"/>
  <c r="CA35" i="1"/>
  <c r="DJ35" i="1"/>
  <c r="DN35" i="1" s="1"/>
  <c r="DJ180" i="1"/>
  <c r="DN180" i="1" s="1"/>
  <c r="CA80" i="1"/>
  <c r="DJ80" i="1"/>
  <c r="DN80" i="1" s="1"/>
  <c r="CA111" i="1"/>
  <c r="DJ111" i="1"/>
  <c r="DN111" i="1" s="1"/>
  <c r="CA206" i="1"/>
  <c r="DJ206" i="1"/>
  <c r="DN206" i="1" s="1"/>
  <c r="CA40" i="1"/>
  <c r="DJ40" i="1"/>
  <c r="DN40" i="1" s="1"/>
  <c r="CA76" i="1"/>
  <c r="DJ76" i="1"/>
  <c r="DN76" i="1" s="1"/>
  <c r="AY13" i="1"/>
  <c r="BO73" i="1"/>
  <c r="BP73" i="1" s="1"/>
  <c r="DC73" i="1" s="1"/>
  <c r="BO237" i="1"/>
  <c r="BP237" i="1" s="1"/>
  <c r="DC237" i="1" s="1"/>
  <c r="AY151" i="1"/>
  <c r="AZ151" i="1" s="1"/>
  <c r="AY60" i="1"/>
  <c r="BO211" i="1"/>
  <c r="BP211" i="1" s="1"/>
  <c r="DC211" i="1" s="1"/>
  <c r="BO133" i="1"/>
  <c r="BP133" i="1" s="1"/>
  <c r="DC133" i="1" s="1"/>
  <c r="BO60" i="1"/>
  <c r="BP60" i="1" s="1"/>
  <c r="DC60" i="1" s="1"/>
  <c r="BO119" i="1"/>
  <c r="BP119" i="1" s="1"/>
  <c r="DC119" i="1" s="1"/>
  <c r="BO242" i="1"/>
  <c r="BP242" i="1" s="1"/>
  <c r="DC242" i="1" s="1"/>
  <c r="AY119" i="1"/>
  <c r="AZ119" i="1" s="1"/>
  <c r="BO21" i="1"/>
  <c r="BP21" i="1" s="1"/>
  <c r="DC21" i="1" s="1"/>
  <c r="AY161" i="1"/>
  <c r="BO185" i="1"/>
  <c r="BP185" i="1" s="1"/>
  <c r="DC185" i="1" s="1"/>
  <c r="AY142" i="1"/>
  <c r="AZ142" i="1" s="1"/>
  <c r="BO136" i="1"/>
  <c r="BP136" i="1" s="1"/>
  <c r="DC136" i="1" s="1"/>
  <c r="AY211" i="1"/>
  <c r="AZ211" i="1" s="1"/>
  <c r="AY224" i="1"/>
  <c r="BO88" i="1"/>
  <c r="BP88" i="1" s="1"/>
  <c r="DC88" i="1" s="1"/>
  <c r="AY225" i="1"/>
  <c r="AZ225" i="1" s="1"/>
  <c r="BO193" i="1"/>
  <c r="BP193" i="1" s="1"/>
  <c r="DC193" i="1" s="1"/>
  <c r="BO155" i="1"/>
  <c r="BP155" i="1" s="1"/>
  <c r="DC155" i="1" s="1"/>
  <c r="BO160" i="1"/>
  <c r="BP160" i="1" s="1"/>
  <c r="DC160" i="1" s="1"/>
  <c r="AY193" i="1"/>
  <c r="AZ193" i="1" s="1"/>
  <c r="AY27" i="1"/>
  <c r="AY92" i="1"/>
  <c r="BO240" i="1"/>
  <c r="BP240" i="1" s="1"/>
  <c r="DC240" i="1" s="1"/>
  <c r="AY233" i="1"/>
  <c r="BO224" i="1"/>
  <c r="BP224" i="1" s="1"/>
  <c r="DC224" i="1" s="1"/>
  <c r="AY164" i="1"/>
  <c r="AZ164" i="1" s="1"/>
  <c r="AY186" i="1"/>
  <c r="AY176" i="1"/>
  <c r="AY182" i="1"/>
  <c r="AY120" i="1"/>
  <c r="AZ120" i="1" s="1"/>
  <c r="AY222" i="1"/>
  <c r="AY162" i="1"/>
  <c r="BO107" i="1"/>
  <c r="BP107" i="1" s="1"/>
  <c r="DC107" i="1" s="1"/>
  <c r="BO213" i="1"/>
  <c r="BP213" i="1" s="1"/>
  <c r="DC213" i="1" s="1"/>
  <c r="BO168" i="1"/>
  <c r="BP168" i="1" s="1"/>
  <c r="DC168" i="1" s="1"/>
  <c r="AY79" i="1"/>
  <c r="BO222" i="1"/>
  <c r="BP222" i="1" s="1"/>
  <c r="DC222" i="1" s="1"/>
  <c r="BO130" i="1"/>
  <c r="BP130" i="1" s="1"/>
  <c r="DC130" i="1" s="1"/>
  <c r="AY217" i="1"/>
  <c r="BO205" i="1"/>
  <c r="BP205" i="1" s="1"/>
  <c r="DC205" i="1" s="1"/>
  <c r="AY197" i="1"/>
  <c r="AY144" i="1"/>
  <c r="AY82" i="1"/>
  <c r="AY38" i="1"/>
  <c r="AZ38" i="1" s="1"/>
  <c r="AY206" i="1"/>
  <c r="AZ206" i="1" s="1"/>
  <c r="AY86" i="1"/>
  <c r="BO134" i="1"/>
  <c r="BP134" i="1" s="1"/>
  <c r="DC134" i="1" s="1"/>
  <c r="BO66" i="1"/>
  <c r="BP66" i="1" s="1"/>
  <c r="DC66" i="1" s="1"/>
  <c r="AY91" i="1"/>
  <c r="AY173" i="1"/>
  <c r="AZ173" i="1" s="1"/>
  <c r="AY141" i="1"/>
  <c r="AY229" i="1"/>
  <c r="AZ229" i="1" s="1"/>
  <c r="AY14" i="1"/>
  <c r="BO62" i="1"/>
  <c r="BP62" i="1" s="1"/>
  <c r="DC62" i="1" s="1"/>
  <c r="AY90" i="1"/>
  <c r="AZ90" i="1" s="1"/>
  <c r="AY99" i="1"/>
  <c r="AZ99" i="1" s="1"/>
  <c r="AY105" i="1"/>
  <c r="AZ105" i="1" s="1"/>
  <c r="AY22" i="1"/>
  <c r="AZ22" i="1" s="1"/>
  <c r="AY241" i="1"/>
  <c r="AZ241" i="1" s="1"/>
  <c r="BO124" i="1"/>
  <c r="BP124" i="1" s="1"/>
  <c r="DC124" i="1" s="1"/>
  <c r="AY54" i="1"/>
  <c r="BQ28" i="1"/>
  <c r="AY56" i="1"/>
  <c r="AY109" i="1"/>
  <c r="BQ164" i="1"/>
  <c r="BQ193" i="1"/>
  <c r="BQ54" i="1"/>
  <c r="BQ108" i="1"/>
  <c r="BO106" i="1"/>
  <c r="BP106" i="1" s="1"/>
  <c r="DC106" i="1" s="1"/>
  <c r="BQ222" i="1"/>
  <c r="BT61" i="1"/>
  <c r="BT19" i="1"/>
  <c r="BT228" i="1"/>
  <c r="BQ99" i="1"/>
  <c r="BQ191" i="1"/>
  <c r="BQ182" i="1"/>
  <c r="BQ101" i="1"/>
  <c r="BQ78" i="1"/>
  <c r="BO58" i="1"/>
  <c r="BP58" i="1" s="1"/>
  <c r="DC58" i="1" s="1"/>
  <c r="BQ76" i="1"/>
  <c r="BO234" i="1"/>
  <c r="BP234" i="1" s="1"/>
  <c r="DC234" i="1" s="1"/>
  <c r="AY108" i="1"/>
  <c r="BQ35" i="1"/>
  <c r="BO157" i="1"/>
  <c r="BP157" i="1" s="1"/>
  <c r="DC157" i="1" s="1"/>
  <c r="DC17" i="1"/>
  <c r="BQ105" i="1"/>
  <c r="BQ186" i="1"/>
  <c r="BO221" i="1"/>
  <c r="BP221" i="1" s="1"/>
  <c r="DC221" i="1" s="1"/>
  <c r="BQ38" i="1"/>
  <c r="BQ120" i="1"/>
  <c r="AY67" i="1"/>
  <c r="BQ151" i="1"/>
  <c r="BQ86" i="1"/>
  <c r="AY242" i="1"/>
  <c r="AZ242" i="1" s="1"/>
  <c r="AY191" i="1"/>
  <c r="AY111" i="1"/>
  <c r="AZ111" i="1" s="1"/>
  <c r="AY203" i="1"/>
  <c r="AY153" i="1"/>
  <c r="BO128" i="1"/>
  <c r="BP128" i="1" s="1"/>
  <c r="DC128" i="1" s="1"/>
  <c r="AY101" i="1"/>
  <c r="AZ101" i="1" s="1"/>
  <c r="BQ194" i="1"/>
  <c r="BT70" i="1"/>
  <c r="AY55" i="1"/>
  <c r="AY83" i="1"/>
  <c r="BO181" i="1"/>
  <c r="BP181" i="1" s="1"/>
  <c r="DC181" i="1" s="1"/>
  <c r="BQ242" i="1"/>
  <c r="BQ111" i="1"/>
  <c r="BQ153" i="1"/>
  <c r="BQ40" i="1"/>
  <c r="BQ109" i="1"/>
  <c r="BQ217" i="1"/>
  <c r="BQ91" i="1"/>
  <c r="BO95" i="1"/>
  <c r="BP95" i="1" s="1"/>
  <c r="DC95" i="1" s="1"/>
  <c r="BO59" i="1"/>
  <c r="BP59" i="1" s="1"/>
  <c r="DC59" i="1" s="1"/>
  <c r="BQ92" i="1"/>
  <c r="AY238" i="1"/>
  <c r="AZ238" i="1" s="1"/>
  <c r="BO37" i="1"/>
  <c r="BP37" i="1" s="1"/>
  <c r="DC37" i="1" s="1"/>
  <c r="BO210" i="1"/>
  <c r="BP210" i="1" s="1"/>
  <c r="DC210" i="1" s="1"/>
  <c r="BQ155" i="1"/>
  <c r="BQ203" i="1"/>
  <c r="BQ79" i="1"/>
  <c r="AY214" i="1"/>
  <c r="AY84" i="1"/>
  <c r="AZ84" i="1" s="1"/>
  <c r="AY25" i="1"/>
  <c r="BQ21" i="1"/>
  <c r="BQ214" i="1"/>
  <c r="BQ25" i="1"/>
  <c r="BQ129" i="1"/>
  <c r="BQ147" i="1"/>
  <c r="BQ206" i="1"/>
  <c r="BQ73" i="1"/>
  <c r="BQ144" i="1"/>
  <c r="AY195" i="1"/>
  <c r="BQ46" i="1"/>
  <c r="BQ243" i="1"/>
  <c r="BQ141" i="1"/>
  <c r="BQ239" i="1"/>
  <c r="BQ200" i="1"/>
  <c r="BQ204" i="1"/>
  <c r="AY136" i="1"/>
  <c r="BO156" i="1"/>
  <c r="BP156" i="1" s="1"/>
  <c r="DC156" i="1" s="1"/>
  <c r="BT132" i="1"/>
  <c r="BQ55" i="1"/>
  <c r="BQ31" i="1"/>
  <c r="BO227" i="1"/>
  <c r="BP227" i="1" s="1"/>
  <c r="DC227" i="1" s="1"/>
  <c r="BQ163" i="1"/>
  <c r="AY155" i="1"/>
  <c r="AZ155" i="1" s="1"/>
  <c r="BO215" i="1"/>
  <c r="BP215" i="1" s="1"/>
  <c r="DC215" i="1" s="1"/>
  <c r="BQ177" i="1"/>
  <c r="BO77" i="1"/>
  <c r="BP77" i="1" s="1"/>
  <c r="DC77" i="1" s="1"/>
  <c r="AY88" i="1"/>
  <c r="BQ179" i="1"/>
  <c r="AY204" i="1"/>
  <c r="AZ204" i="1" s="1"/>
  <c r="BU32" i="1"/>
  <c r="BQ136" i="1"/>
  <c r="AY177" i="1"/>
  <c r="AY223" i="1"/>
  <c r="AY85" i="1"/>
  <c r="AZ85" i="1" s="1"/>
  <c r="AY68" i="1"/>
  <c r="BQ43" i="1"/>
  <c r="BQ174" i="1"/>
  <c r="AY174" i="1"/>
  <c r="BT208" i="1"/>
  <c r="BQ146" i="1"/>
  <c r="BT232" i="1"/>
  <c r="BT115" i="1"/>
  <c r="BO231" i="1"/>
  <c r="BP231" i="1" s="1"/>
  <c r="DC231" i="1" s="1"/>
  <c r="BQ119" i="1"/>
  <c r="BQ23" i="1"/>
  <c r="BT125" i="1"/>
  <c r="BT218" i="1"/>
  <c r="BQ198" i="1"/>
  <c r="BQ97" i="1"/>
  <c r="BQ195" i="1"/>
  <c r="BT23" i="1"/>
  <c r="BQ26" i="1"/>
  <c r="BO72" i="1"/>
  <c r="BP72" i="1" s="1"/>
  <c r="DC72" i="1" s="1"/>
  <c r="BQ180" i="1"/>
  <c r="BQ142" i="1"/>
  <c r="BO122" i="1"/>
  <c r="BP122" i="1" s="1"/>
  <c r="DC122" i="1" s="1"/>
  <c r="BQ27" i="1"/>
  <c r="BQ162" i="1"/>
  <c r="BO143" i="1"/>
  <c r="BP143" i="1" s="1"/>
  <c r="DC143" i="1" s="1"/>
  <c r="BQ82" i="1"/>
  <c r="BT15" i="1"/>
  <c r="AY100" i="1"/>
  <c r="AZ100" i="1" s="1"/>
  <c r="BU71" i="1"/>
  <c r="BO212" i="1"/>
  <c r="BP212" i="1" s="1"/>
  <c r="DC212" i="1" s="1"/>
  <c r="AY31" i="1"/>
  <c r="BQ166" i="1"/>
  <c r="AY133" i="1"/>
  <c r="BQ237" i="1"/>
  <c r="AY80" i="1"/>
  <c r="AZ80" i="1" s="1"/>
  <c r="BO49" i="1"/>
  <c r="BP49" i="1" s="1"/>
  <c r="DC49" i="1" s="1"/>
  <c r="BQ81" i="1"/>
  <c r="BQ39" i="1"/>
  <c r="BQ169" i="1"/>
  <c r="CV169" i="1" s="1"/>
  <c r="BQ148" i="1"/>
  <c r="BQ133" i="1"/>
  <c r="BQ207" i="1"/>
  <c r="AY26" i="1"/>
  <c r="BT51" i="1"/>
  <c r="BQ104" i="1"/>
  <c r="AY39" i="1"/>
  <c r="AZ39" i="1" s="1"/>
  <c r="BQ139" i="1"/>
  <c r="BQ229" i="1"/>
  <c r="BO137" i="1"/>
  <c r="BP137" i="1" s="1"/>
  <c r="DC137" i="1" s="1"/>
  <c r="BO189" i="1"/>
  <c r="BP189" i="1" s="1"/>
  <c r="DC189" i="1" s="1"/>
  <c r="BQ235" i="1"/>
  <c r="BT18" i="1"/>
  <c r="BQ85" i="1"/>
  <c r="BQ223" i="1"/>
  <c r="BQ67" i="1"/>
  <c r="BQ150" i="1"/>
  <c r="BQ211" i="1"/>
  <c r="BQ209" i="1"/>
  <c r="AY16" i="1"/>
  <c r="AZ16" i="1" s="1"/>
  <c r="BT167" i="1"/>
  <c r="BQ69" i="1"/>
  <c r="BT75" i="1"/>
  <c r="BQ230" i="1"/>
  <c r="BT140" i="1"/>
  <c r="BQ84" i="1"/>
  <c r="BQ70" i="1"/>
  <c r="BO123" i="1"/>
  <c r="BP123" i="1" s="1"/>
  <c r="DC123" i="1" s="1"/>
  <c r="BQ192" i="1"/>
  <c r="BQ238" i="1"/>
  <c r="BU127" i="1"/>
  <c r="BQ83" i="1"/>
  <c r="BQ80" i="1"/>
  <c r="BQ88" i="1"/>
  <c r="BQ90" i="1"/>
  <c r="BQ233" i="1"/>
  <c r="BQ197" i="1"/>
  <c r="BT226" i="1"/>
  <c r="BQ224" i="1"/>
  <c r="BO117" i="1"/>
  <c r="BP117" i="1" s="1"/>
  <c r="DC117" i="1" s="1"/>
  <c r="AY138" i="1"/>
  <c r="BQ22" i="1"/>
  <c r="BT158" i="1"/>
  <c r="BQ241" i="1"/>
  <c r="AY35" i="1"/>
  <c r="AZ35" i="1" s="1"/>
  <c r="BQ173" i="1"/>
  <c r="AY230" i="1"/>
  <c r="BO113" i="1"/>
  <c r="BP113" i="1" s="1"/>
  <c r="DC113" i="1" s="1"/>
  <c r="AY28" i="1"/>
  <c r="BQ202" i="1"/>
  <c r="BQ48" i="1"/>
  <c r="BQ41" i="1"/>
  <c r="BQ159" i="1"/>
  <c r="BT173" i="1"/>
  <c r="BT28" i="1"/>
  <c r="BT13" i="1"/>
  <c r="BT22" i="1"/>
  <c r="BT85" i="1"/>
  <c r="BT39" i="1"/>
  <c r="BT55" i="1"/>
  <c r="BT92" i="1"/>
  <c r="BT151" i="1"/>
  <c r="BU154" i="1"/>
  <c r="BT237" i="1"/>
  <c r="BT129" i="1"/>
  <c r="BT131" i="1"/>
  <c r="BU61" i="1"/>
  <c r="BT204" i="1"/>
  <c r="BT84" i="1"/>
  <c r="BU167" i="1"/>
  <c r="BT150" i="1"/>
  <c r="BT222" i="1"/>
  <c r="BT197" i="1"/>
  <c r="BU226" i="1"/>
  <c r="BT64" i="1"/>
  <c r="BU149" i="1"/>
  <c r="BT217" i="1"/>
  <c r="BU175" i="1"/>
  <c r="BT116" i="1"/>
  <c r="BT111" i="1"/>
  <c r="BT207" i="1"/>
  <c r="BU94" i="1"/>
  <c r="BT166" i="1"/>
  <c r="BU216" i="1"/>
  <c r="BT48" i="1"/>
  <c r="BU19" i="1"/>
  <c r="BT179" i="1"/>
  <c r="BU158" i="1"/>
  <c r="BT21" i="1"/>
  <c r="BT83" i="1"/>
  <c r="BT40" i="1"/>
  <c r="BT202" i="1"/>
  <c r="BU75" i="1"/>
  <c r="BT194" i="1"/>
  <c r="BT73" i="1"/>
  <c r="BT244" i="1"/>
  <c r="BT141" i="1"/>
  <c r="BU199" i="1"/>
  <c r="BU132" i="1"/>
  <c r="BT224" i="1"/>
  <c r="BT183" i="1"/>
  <c r="BT105" i="1"/>
  <c r="BU110" i="1"/>
  <c r="BT24" i="1"/>
  <c r="BT119" i="1"/>
  <c r="BT74" i="1"/>
  <c r="BT78" i="1"/>
  <c r="BU70" i="1"/>
  <c r="BT148" i="1"/>
  <c r="BT86" i="1"/>
  <c r="BT187" i="1"/>
  <c r="BU53" i="1"/>
  <c r="BU115" i="1"/>
  <c r="BT14" i="1"/>
  <c r="BT243" i="1"/>
  <c r="BU232" i="1"/>
  <c r="BT195" i="1"/>
  <c r="BU15" i="1"/>
  <c r="BT121" i="1"/>
  <c r="BT60" i="1"/>
  <c r="BT198" i="1"/>
  <c r="BT188" i="1"/>
  <c r="BT133" i="1"/>
  <c r="BU34" i="1"/>
  <c r="BT33" i="1"/>
  <c r="BU140" i="1"/>
  <c r="BT27" i="1"/>
  <c r="BT126" i="1"/>
  <c r="BT69" i="1"/>
  <c r="BT81" i="1"/>
  <c r="BT31" i="1"/>
  <c r="BU47" i="1"/>
  <c r="BT20" i="1"/>
  <c r="BT182" i="1"/>
  <c r="BT220" i="1"/>
  <c r="BT201" i="1"/>
  <c r="BT211" i="1"/>
  <c r="BT89" i="1"/>
  <c r="BU218" i="1"/>
  <c r="BU30" i="1"/>
  <c r="BT163" i="1"/>
  <c r="BT80" i="1"/>
  <c r="BT180" i="1"/>
  <c r="CX18" i="1" l="1"/>
  <c r="CY18" i="1" s="1"/>
  <c r="CB64" i="1"/>
  <c r="CB217" i="1"/>
  <c r="CB225" i="1"/>
  <c r="CB90" i="1"/>
  <c r="CB76" i="1"/>
  <c r="CB131" i="1"/>
  <c r="CB201" i="1"/>
  <c r="CB164" i="1"/>
  <c r="CB197" i="1"/>
  <c r="CB52" i="1"/>
  <c r="CB48" i="1"/>
  <c r="CB101" i="1"/>
  <c r="CB154" i="1"/>
  <c r="CB153" i="1"/>
  <c r="CB142" i="1"/>
  <c r="CB204" i="1"/>
  <c r="CB238" i="1"/>
  <c r="CB111" i="1"/>
  <c r="CB87" i="1"/>
  <c r="CB151" i="1"/>
  <c r="CB14" i="1"/>
  <c r="CB105" i="1"/>
  <c r="CT112" i="1"/>
  <c r="CT125" i="1" s="1"/>
  <c r="CT129" i="1" s="1"/>
  <c r="CT133" i="1" s="1"/>
  <c r="CT135" i="1" s="1"/>
  <c r="CT136" i="1" s="1"/>
  <c r="CT138" i="1" s="1"/>
  <c r="CT140" i="1" s="1"/>
  <c r="CT143" i="1" s="1"/>
  <c r="CT146" i="1" s="1"/>
  <c r="CT168" i="1" s="1"/>
  <c r="CB26" i="1"/>
  <c r="CB80" i="1"/>
  <c r="CB22" i="1"/>
  <c r="CB203" i="1"/>
  <c r="CB179" i="1"/>
  <c r="CB83" i="1"/>
  <c r="CB239" i="1"/>
  <c r="CB184" i="1"/>
  <c r="CB40" i="1"/>
  <c r="CB169" i="1"/>
  <c r="CB206" i="1"/>
  <c r="CB78" i="1"/>
  <c r="CB44" i="1"/>
  <c r="CB187" i="1"/>
  <c r="CB81" i="1"/>
  <c r="CB144" i="1"/>
  <c r="CB147" i="1"/>
  <c r="CB235" i="1"/>
  <c r="CB148" i="1"/>
  <c r="CB35" i="1"/>
  <c r="CB63" i="1"/>
  <c r="CB173" i="1"/>
  <c r="CB198" i="1"/>
  <c r="CB219" i="1"/>
  <c r="CB139" i="1"/>
  <c r="CX24" i="1"/>
  <c r="CY24" i="1" s="1"/>
  <c r="DC13" i="1"/>
  <c r="DD13" i="1" s="1"/>
  <c r="CX13" i="1"/>
  <c r="DP223" i="1"/>
  <c r="DQ223" i="1"/>
  <c r="DV223" i="1" s="1"/>
  <c r="DO223" i="1"/>
  <c r="DQ206" i="1"/>
  <c r="DV206" i="1" s="1"/>
  <c r="DP206" i="1"/>
  <c r="DO206" i="1"/>
  <c r="DP144" i="1"/>
  <c r="DO144" i="1"/>
  <c r="DQ144" i="1"/>
  <c r="DV144" i="1" s="1"/>
  <c r="DQ101" i="1"/>
  <c r="DV101" i="1" s="1"/>
  <c r="DP101" i="1"/>
  <c r="DO101" i="1"/>
  <c r="DO150" i="1"/>
  <c r="DQ150" i="1"/>
  <c r="DV150" i="1" s="1"/>
  <c r="DP150" i="1"/>
  <c r="DQ44" i="1"/>
  <c r="DV44" i="1" s="1"/>
  <c r="DP44" i="1"/>
  <c r="DO44" i="1"/>
  <c r="DP229" i="1"/>
  <c r="DQ229" i="1"/>
  <c r="DV229" i="1" s="1"/>
  <c r="DO229" i="1"/>
  <c r="DQ153" i="1"/>
  <c r="DV153" i="1" s="1"/>
  <c r="DP153" i="1"/>
  <c r="DO153" i="1"/>
  <c r="DQ69" i="1"/>
  <c r="DV69" i="1" s="1"/>
  <c r="DP69" i="1"/>
  <c r="DO69" i="1"/>
  <c r="DQ52" i="1"/>
  <c r="DV52" i="1" s="1"/>
  <c r="DP52" i="1"/>
  <c r="DO52" i="1"/>
  <c r="DQ111" i="1"/>
  <c r="DV111" i="1" s="1"/>
  <c r="DO111" i="1"/>
  <c r="DP111" i="1"/>
  <c r="DQ39" i="1"/>
  <c r="DV39" i="1" s="1"/>
  <c r="DP39" i="1"/>
  <c r="DO39" i="1"/>
  <c r="DO204" i="1"/>
  <c r="DQ204" i="1"/>
  <c r="DV204" i="1" s="1"/>
  <c r="DP204" i="1"/>
  <c r="DQ87" i="1"/>
  <c r="DV87" i="1" s="1"/>
  <c r="DO87" i="1"/>
  <c r="DP87" i="1"/>
  <c r="DQ238" i="1"/>
  <c r="DV238" i="1" s="1"/>
  <c r="DP238" i="1"/>
  <c r="DO238" i="1"/>
  <c r="DQ151" i="1"/>
  <c r="DV151" i="1" s="1"/>
  <c r="DO151" i="1"/>
  <c r="DP151" i="1"/>
  <c r="DQ109" i="1"/>
  <c r="DV109" i="1" s="1"/>
  <c r="DO109" i="1"/>
  <c r="DP109" i="1"/>
  <c r="DQ77" i="1"/>
  <c r="DV77" i="1" s="1"/>
  <c r="DO77" i="1"/>
  <c r="DP77" i="1"/>
  <c r="DO80" i="1"/>
  <c r="DP80" i="1"/>
  <c r="DQ80" i="1"/>
  <c r="DV80" i="1" s="1"/>
  <c r="DQ22" i="1"/>
  <c r="DV22" i="1" s="1"/>
  <c r="DP22" i="1"/>
  <c r="DO22" i="1"/>
  <c r="DP203" i="1"/>
  <c r="DQ203" i="1"/>
  <c r="DV203" i="1" s="1"/>
  <c r="DO203" i="1"/>
  <c r="DQ179" i="1"/>
  <c r="DV179" i="1" s="1"/>
  <c r="DP179" i="1"/>
  <c r="DO179" i="1"/>
  <c r="DQ83" i="1"/>
  <c r="DV83" i="1" s="1"/>
  <c r="DO83" i="1"/>
  <c r="DP83" i="1"/>
  <c r="DP239" i="1"/>
  <c r="DQ239" i="1"/>
  <c r="DV239" i="1" s="1"/>
  <c r="DO239" i="1"/>
  <c r="DQ16" i="1"/>
  <c r="DV16" i="1" s="1"/>
  <c r="DP16" i="1"/>
  <c r="DO16" i="1"/>
  <c r="DQ78" i="1"/>
  <c r="DV78" i="1" s="1"/>
  <c r="DP78" i="1"/>
  <c r="DO78" i="1"/>
  <c r="DQ180" i="1"/>
  <c r="DV180" i="1" s="1"/>
  <c r="DO180" i="1"/>
  <c r="DP180" i="1"/>
  <c r="DQ147" i="1"/>
  <c r="DV147" i="1" s="1"/>
  <c r="DO147" i="1"/>
  <c r="DP147" i="1"/>
  <c r="DP235" i="1"/>
  <c r="DQ235" i="1"/>
  <c r="DV235" i="1" s="1"/>
  <c r="DO235" i="1"/>
  <c r="DO188" i="1"/>
  <c r="DQ188" i="1"/>
  <c r="DV188" i="1" s="1"/>
  <c r="DP188" i="1"/>
  <c r="DQ148" i="1"/>
  <c r="DV148" i="1" s="1"/>
  <c r="DP148" i="1"/>
  <c r="DO148" i="1"/>
  <c r="DQ105" i="1"/>
  <c r="DV105" i="1" s="1"/>
  <c r="DP105" i="1"/>
  <c r="DO105" i="1"/>
  <c r="DQ35" i="1"/>
  <c r="DV35" i="1" s="1"/>
  <c r="DP35" i="1"/>
  <c r="DO35" i="1"/>
  <c r="DP187" i="1"/>
  <c r="DO187" i="1"/>
  <c r="DQ187" i="1"/>
  <c r="DV187" i="1" s="1"/>
  <c r="DQ13" i="1"/>
  <c r="DV13" i="1" s="1"/>
  <c r="DO13" i="1"/>
  <c r="DP13" i="1"/>
  <c r="DQ166" i="1"/>
  <c r="DV166" i="1" s="1"/>
  <c r="DO166" i="1"/>
  <c r="DP166" i="1"/>
  <c r="DQ33" i="1"/>
  <c r="DV33" i="1" s="1"/>
  <c r="DP33" i="1"/>
  <c r="DO33" i="1"/>
  <c r="DQ63" i="1"/>
  <c r="DV63" i="1" s="1"/>
  <c r="DP63" i="1"/>
  <c r="DO63" i="1"/>
  <c r="DQ173" i="1"/>
  <c r="DV173" i="1" s="1"/>
  <c r="DP173" i="1"/>
  <c r="DO173" i="1"/>
  <c r="DQ198" i="1"/>
  <c r="DV198" i="1" s="1"/>
  <c r="DP198" i="1"/>
  <c r="DO198" i="1"/>
  <c r="DP219" i="1"/>
  <c r="DQ219" i="1"/>
  <c r="DV219" i="1" s="1"/>
  <c r="DO219" i="1"/>
  <c r="DQ139" i="1"/>
  <c r="DV139" i="1" s="1"/>
  <c r="DP139" i="1"/>
  <c r="DO139" i="1"/>
  <c r="DQ17" i="1"/>
  <c r="DV17" i="1" s="1"/>
  <c r="DO17" i="1"/>
  <c r="DP17" i="1"/>
  <c r="DQ81" i="1"/>
  <c r="DV81" i="1" s="1"/>
  <c r="DO81" i="1"/>
  <c r="DP81" i="1"/>
  <c r="DQ169" i="1"/>
  <c r="DV169" i="1" s="1"/>
  <c r="DP169" i="1"/>
  <c r="DO169" i="1"/>
  <c r="DQ142" i="1"/>
  <c r="DV142" i="1" s="1"/>
  <c r="DO142" i="1"/>
  <c r="DP142" i="1"/>
  <c r="DQ48" i="1"/>
  <c r="DV48" i="1" s="1"/>
  <c r="DP48" i="1"/>
  <c r="DO48" i="1"/>
  <c r="DQ85" i="1"/>
  <c r="DV85" i="1" s="1"/>
  <c r="DO85" i="1"/>
  <c r="DP85" i="1"/>
  <c r="DP225" i="1"/>
  <c r="DQ225" i="1"/>
  <c r="DV225" i="1" s="1"/>
  <c r="DO225" i="1"/>
  <c r="DQ21" i="1"/>
  <c r="DV21" i="1" s="1"/>
  <c r="DO21" i="1"/>
  <c r="DP21" i="1"/>
  <c r="DQ90" i="1"/>
  <c r="DV90" i="1" s="1"/>
  <c r="DP90" i="1"/>
  <c r="DO90" i="1"/>
  <c r="DP183" i="1"/>
  <c r="DO183" i="1"/>
  <c r="DQ183" i="1"/>
  <c r="DV183" i="1" s="1"/>
  <c r="DQ76" i="1"/>
  <c r="DV76" i="1" s="1"/>
  <c r="DP76" i="1"/>
  <c r="DO76" i="1"/>
  <c r="DO64" i="1"/>
  <c r="DQ64" i="1"/>
  <c r="DV64" i="1" s="1"/>
  <c r="DP64" i="1"/>
  <c r="DQ131" i="1"/>
  <c r="DV131" i="1" s="1"/>
  <c r="DP131" i="1"/>
  <c r="DO131" i="1"/>
  <c r="DP217" i="1"/>
  <c r="DQ217" i="1"/>
  <c r="DV217" i="1" s="1"/>
  <c r="DO217" i="1"/>
  <c r="DP196" i="1"/>
  <c r="DO196" i="1"/>
  <c r="DQ196" i="1"/>
  <c r="DV196" i="1" s="1"/>
  <c r="DQ20" i="1"/>
  <c r="DV20" i="1" s="1"/>
  <c r="DP20" i="1"/>
  <c r="DO20" i="1"/>
  <c r="DQ202" i="1"/>
  <c r="DV202" i="1" s="1"/>
  <c r="DP202" i="1"/>
  <c r="DO202" i="1"/>
  <c r="DQ243" i="1"/>
  <c r="DV243" i="1" s="1"/>
  <c r="DP243" i="1"/>
  <c r="DO243" i="1"/>
  <c r="DQ40" i="1"/>
  <c r="DV40" i="1" s="1"/>
  <c r="DP40" i="1"/>
  <c r="DO40" i="1"/>
  <c r="DQ99" i="1"/>
  <c r="DV99" i="1" s="1"/>
  <c r="DP99" i="1"/>
  <c r="DO99" i="1"/>
  <c r="DO164" i="1"/>
  <c r="DQ164" i="1"/>
  <c r="DV164" i="1" s="1"/>
  <c r="DP164" i="1"/>
  <c r="DQ26" i="1"/>
  <c r="DV26" i="1" s="1"/>
  <c r="DP26" i="1"/>
  <c r="DO26" i="1"/>
  <c r="DP207" i="1"/>
  <c r="DQ207" i="1"/>
  <c r="DV207" i="1" s="1"/>
  <c r="DO207" i="1"/>
  <c r="DH13" i="1"/>
  <c r="DD91" i="1"/>
  <c r="DH91" i="1"/>
  <c r="DD181" i="1"/>
  <c r="DH181" i="1"/>
  <c r="DD185" i="1"/>
  <c r="DH185" i="1"/>
  <c r="DD27" i="1"/>
  <c r="DH27" i="1"/>
  <c r="DD224" i="1"/>
  <c r="DH224" i="1"/>
  <c r="DD159" i="1"/>
  <c r="DH159" i="1"/>
  <c r="DD241" i="1"/>
  <c r="DH241" i="1"/>
  <c r="DD221" i="1"/>
  <c r="DH221" i="1"/>
  <c r="DD143" i="1"/>
  <c r="DH143" i="1"/>
  <c r="DD205" i="1"/>
  <c r="DH205" i="1"/>
  <c r="DD21" i="1"/>
  <c r="DH21" i="1"/>
  <c r="DD89" i="1"/>
  <c r="DH89" i="1"/>
  <c r="DD141" i="1"/>
  <c r="DH141" i="1"/>
  <c r="DD161" i="1"/>
  <c r="DH161" i="1"/>
  <c r="DD231" i="1"/>
  <c r="DH231" i="1"/>
  <c r="DD113" i="1"/>
  <c r="DH113" i="1"/>
  <c r="DD77" i="1"/>
  <c r="DH77" i="1"/>
  <c r="DH210" i="1"/>
  <c r="DD210" i="1"/>
  <c r="DD240" i="1"/>
  <c r="DH240" i="1"/>
  <c r="DD37" i="1"/>
  <c r="DH37" i="1"/>
  <c r="DD17" i="1"/>
  <c r="DH17" i="1"/>
  <c r="DH62" i="1"/>
  <c r="DD62" i="1"/>
  <c r="DH130" i="1"/>
  <c r="DD130" i="1"/>
  <c r="DH242" i="1"/>
  <c r="DD242" i="1"/>
  <c r="DD128" i="1"/>
  <c r="DH128" i="1"/>
  <c r="DD157" i="1"/>
  <c r="DH157" i="1"/>
  <c r="DD60" i="1"/>
  <c r="DH60" i="1"/>
  <c r="DD135" i="1"/>
  <c r="DH135" i="1"/>
  <c r="DH138" i="1"/>
  <c r="DD138" i="1"/>
  <c r="DD200" i="1"/>
  <c r="DH200" i="1"/>
  <c r="DD195" i="1"/>
  <c r="DH195" i="1"/>
  <c r="DD116" i="1"/>
  <c r="DH116" i="1"/>
  <c r="DD38" i="1"/>
  <c r="DH38" i="1"/>
  <c r="DD93" i="1"/>
  <c r="DH93" i="1"/>
  <c r="DD168" i="1"/>
  <c r="DH168" i="1"/>
  <c r="DD95" i="1"/>
  <c r="DH95" i="1"/>
  <c r="DD155" i="1"/>
  <c r="DH155" i="1"/>
  <c r="DD234" i="1"/>
  <c r="DH234" i="1"/>
  <c r="DD193" i="1"/>
  <c r="DH193" i="1"/>
  <c r="DD220" i="1"/>
  <c r="DH220" i="1"/>
  <c r="DD122" i="1"/>
  <c r="DH122" i="1"/>
  <c r="DD49" i="1"/>
  <c r="DH49" i="1"/>
  <c r="DD54" i="1"/>
  <c r="DH54" i="1"/>
  <c r="DD58" i="1"/>
  <c r="DH58" i="1"/>
  <c r="DD134" i="1"/>
  <c r="DH134" i="1"/>
  <c r="DD88" i="1"/>
  <c r="DH88" i="1"/>
  <c r="DD237" i="1"/>
  <c r="DH237" i="1"/>
  <c r="DD96" i="1"/>
  <c r="DH96" i="1"/>
  <c r="DD12" i="1"/>
  <c r="DH12" i="1"/>
  <c r="DD31" i="1"/>
  <c r="DH31" i="1"/>
  <c r="DD28" i="1"/>
  <c r="DH28" i="1"/>
  <c r="DD119" i="1"/>
  <c r="DH119" i="1"/>
  <c r="DD160" i="1"/>
  <c r="DH160" i="1"/>
  <c r="DH66" i="1"/>
  <c r="DD66" i="1"/>
  <c r="DD117" i="1"/>
  <c r="DH117" i="1"/>
  <c r="DD156" i="1"/>
  <c r="DH156" i="1"/>
  <c r="DD73" i="1"/>
  <c r="DH73" i="1"/>
  <c r="DD103" i="1"/>
  <c r="DH103" i="1"/>
  <c r="DD55" i="1"/>
  <c r="DH55" i="1"/>
  <c r="DD223" i="1"/>
  <c r="DH223" i="1"/>
  <c r="DD106" i="1"/>
  <c r="DH106" i="1"/>
  <c r="DD59" i="1"/>
  <c r="DH59" i="1"/>
  <c r="DD123" i="1"/>
  <c r="DH123" i="1"/>
  <c r="DD227" i="1"/>
  <c r="DH227" i="1"/>
  <c r="DD211" i="1"/>
  <c r="DH211" i="1"/>
  <c r="DD107" i="1"/>
  <c r="DH107" i="1"/>
  <c r="DD212" i="1"/>
  <c r="DH212" i="1"/>
  <c r="DD24" i="1"/>
  <c r="DH24" i="1"/>
  <c r="DD192" i="1"/>
  <c r="DH192" i="1"/>
  <c r="DD215" i="1"/>
  <c r="DH215" i="1"/>
  <c r="DD222" i="1"/>
  <c r="DH222" i="1"/>
  <c r="DD133" i="1"/>
  <c r="DH133" i="1"/>
  <c r="DD72" i="1"/>
  <c r="DH72" i="1"/>
  <c r="DD213" i="1"/>
  <c r="DH213" i="1"/>
  <c r="DD189" i="1"/>
  <c r="DH189" i="1"/>
  <c r="DD137" i="1"/>
  <c r="DH137" i="1"/>
  <c r="DD124" i="1"/>
  <c r="DH124" i="1"/>
  <c r="DD136" i="1"/>
  <c r="DH136" i="1"/>
  <c r="DD97" i="1"/>
  <c r="DH97" i="1"/>
  <c r="DD43" i="1"/>
  <c r="DH43" i="1"/>
  <c r="DD41" i="1"/>
  <c r="DH41" i="1"/>
  <c r="CY15" i="1"/>
  <c r="DA15" i="1" s="1"/>
  <c r="EB11" i="1"/>
  <c r="EE11" i="1"/>
  <c r="CG19" i="1"/>
  <c r="CH19" i="1" s="1" a="1"/>
  <c r="CH19" i="1" s="1"/>
  <c r="EB19" i="1" s="1"/>
  <c r="EE19" i="1"/>
  <c r="CG29" i="1"/>
  <c r="CH29" i="1" s="1" a="1"/>
  <c r="CH29" i="1" s="1"/>
  <c r="EB29" i="1" s="1"/>
  <c r="EE29" i="1"/>
  <c r="DX170" i="1"/>
  <c r="EJ170" i="1" s="1"/>
  <c r="DX11" i="1"/>
  <c r="EF11" i="1" s="1"/>
  <c r="DX71" i="1"/>
  <c r="EJ71" i="1" s="1"/>
  <c r="DX110" i="1"/>
  <c r="EJ110" i="1" s="1"/>
  <c r="DX45" i="1"/>
  <c r="EJ45" i="1" s="1"/>
  <c r="DX154" i="1"/>
  <c r="EJ154" i="1" s="1"/>
  <c r="DX152" i="1"/>
  <c r="EJ152" i="1" s="1"/>
  <c r="DX36" i="1"/>
  <c r="EJ36" i="1" s="1"/>
  <c r="DX29" i="1"/>
  <c r="DX127" i="1"/>
  <c r="EJ127" i="1" s="1"/>
  <c r="DX57" i="1"/>
  <c r="EJ57" i="1" s="1"/>
  <c r="DX19" i="1"/>
  <c r="CG184" i="1"/>
  <c r="CH184" i="1" s="1" a="1"/>
  <c r="CH184" i="1" s="1"/>
  <c r="DJ12" i="1"/>
  <c r="DN12" i="1" s="1"/>
  <c r="DJ184" i="1"/>
  <c r="DN184" i="1" s="1"/>
  <c r="DJ182" i="1"/>
  <c r="DN182" i="1" s="1"/>
  <c r="BX182" i="1"/>
  <c r="CA182" i="1"/>
  <c r="BX239" i="1"/>
  <c r="CA223" i="1"/>
  <c r="BY163" i="1"/>
  <c r="CG163" i="1" s="1"/>
  <c r="CH163" i="1" s="1" a="1"/>
  <c r="CH163" i="1" s="1"/>
  <c r="BY149" i="1"/>
  <c r="CG149" i="1" s="1"/>
  <c r="CH149" i="1" s="1" a="1"/>
  <c r="CH149" i="1" s="1"/>
  <c r="BY61" i="1"/>
  <c r="CG61" i="1" s="1"/>
  <c r="CH61" i="1" s="1" a="1"/>
  <c r="CH61" i="1" s="1"/>
  <c r="BY201" i="1"/>
  <c r="CG201" i="1" s="1"/>
  <c r="CH201" i="1" s="1" a="1"/>
  <c r="CH201" i="1" s="1"/>
  <c r="BY218" i="1"/>
  <c r="CG218" i="1" s="1"/>
  <c r="CH218" i="1" s="1" a="1"/>
  <c r="CH218" i="1" s="1"/>
  <c r="BY94" i="1"/>
  <c r="CG94" i="1" s="1"/>
  <c r="CH94" i="1" s="1" a="1"/>
  <c r="CH94" i="1" s="1"/>
  <c r="BY126" i="1"/>
  <c r="CG126" i="1" s="1"/>
  <c r="CH126" i="1" s="1" a="1"/>
  <c r="CH126" i="1" s="1"/>
  <c r="BY65" i="1"/>
  <c r="CG65" i="1" s="1"/>
  <c r="CH65" i="1" s="1" a="1"/>
  <c r="CH65" i="1" s="1"/>
  <c r="BY121" i="1"/>
  <c r="CG121" i="1" s="1"/>
  <c r="CH121" i="1" s="1" a="1"/>
  <c r="CH121" i="1" s="1"/>
  <c r="BY30" i="1"/>
  <c r="BY140" i="1"/>
  <c r="CG140" i="1" s="1"/>
  <c r="CH140" i="1" s="1" a="1"/>
  <c r="CH140" i="1" s="1"/>
  <c r="BY20" i="1"/>
  <c r="BY188" i="1"/>
  <c r="CG188" i="1" s="1"/>
  <c r="CH188" i="1" s="1" a="1"/>
  <c r="CH188" i="1" s="1"/>
  <c r="BY202" i="1"/>
  <c r="CG202" i="1" s="1"/>
  <c r="CH202" i="1" s="1" a="1"/>
  <c r="CH202" i="1" s="1"/>
  <c r="BY183" i="1"/>
  <c r="DX183" i="1" s="1"/>
  <c r="BY125" i="1"/>
  <c r="CG125" i="1" s="1"/>
  <c r="CH125" i="1" s="1" a="1"/>
  <c r="CH125" i="1" s="1"/>
  <c r="BY46" i="1"/>
  <c r="CG46" i="1" s="1"/>
  <c r="CH46" i="1" s="1" a="1"/>
  <c r="CH46" i="1" s="1"/>
  <c r="BY199" i="1"/>
  <c r="CG199" i="1" s="1"/>
  <c r="CH199" i="1" s="1" a="1"/>
  <c r="CH199" i="1" s="1"/>
  <c r="BY175" i="1"/>
  <c r="CG175" i="1" s="1"/>
  <c r="CH175" i="1" s="1" a="1"/>
  <c r="CH175" i="1" s="1"/>
  <c r="BY192" i="1"/>
  <c r="CG192" i="1" s="1"/>
  <c r="CH192" i="1" s="1" a="1"/>
  <c r="CH192" i="1" s="1"/>
  <c r="BY145" i="1"/>
  <c r="CG145" i="1" s="1"/>
  <c r="CH145" i="1" s="1" a="1"/>
  <c r="CH145" i="1" s="1"/>
  <c r="BY112" i="1"/>
  <c r="CG112" i="1" s="1"/>
  <c r="CH112" i="1" s="1" a="1"/>
  <c r="CH112" i="1" s="1"/>
  <c r="BY158" i="1"/>
  <c r="CG158" i="1" s="1"/>
  <c r="CH158" i="1" s="1" a="1"/>
  <c r="CH158" i="1" s="1"/>
  <c r="BY190" i="1"/>
  <c r="CG190" i="1" s="1"/>
  <c r="CH190" i="1" s="1" a="1"/>
  <c r="CH190" i="1" s="1"/>
  <c r="BY115" i="1"/>
  <c r="CG115" i="1" s="1"/>
  <c r="CH115" i="1" s="1" a="1"/>
  <c r="CH115" i="1" s="1"/>
  <c r="BY89" i="1"/>
  <c r="CG89" i="1" s="1"/>
  <c r="CH89" i="1" s="1" a="1"/>
  <c r="CH89" i="1" s="1"/>
  <c r="BY24" i="1"/>
  <c r="BY34" i="1"/>
  <c r="CG34" i="1" s="1"/>
  <c r="CH34" i="1" s="1" a="1"/>
  <c r="CH34" i="1" s="1"/>
  <c r="BY47" i="1"/>
  <c r="CG47" i="1" s="1"/>
  <c r="CH47" i="1" s="1" a="1"/>
  <c r="CH47" i="1" s="1"/>
  <c r="BY146" i="1"/>
  <c r="CG146" i="1" s="1"/>
  <c r="CH146" i="1" s="1" a="1"/>
  <c r="CH146" i="1" s="1"/>
  <c r="BY118" i="1"/>
  <c r="CG118" i="1" s="1"/>
  <c r="CH118" i="1" s="1" a="1"/>
  <c r="CH118" i="1" s="1"/>
  <c r="BY216" i="1"/>
  <c r="CG216" i="1" s="1"/>
  <c r="CH216" i="1" s="1" a="1"/>
  <c r="CH216" i="1" s="1"/>
  <c r="BY15" i="1"/>
  <c r="BY232" i="1"/>
  <c r="CG232" i="1" s="1"/>
  <c r="CH232" i="1" s="1" a="1"/>
  <c r="CH232" i="1" s="1"/>
  <c r="BY132" i="1"/>
  <c r="CG132" i="1" s="1"/>
  <c r="CH132" i="1" s="1" a="1"/>
  <c r="CH132" i="1" s="1"/>
  <c r="BY41" i="1"/>
  <c r="CG41" i="1" s="1"/>
  <c r="CH41" i="1" s="1" a="1"/>
  <c r="CH41" i="1" s="1"/>
  <c r="BY207" i="1"/>
  <c r="CG207" i="1" s="1"/>
  <c r="CH207" i="1" s="1" a="1"/>
  <c r="CH207" i="1" s="1"/>
  <c r="BY75" i="1"/>
  <c r="CG75" i="1" s="1"/>
  <c r="CH75" i="1" s="1" a="1"/>
  <c r="CH75" i="1" s="1"/>
  <c r="BY104" i="1"/>
  <c r="CG104" i="1" s="1"/>
  <c r="CH104" i="1" s="1" a="1"/>
  <c r="CH104" i="1" s="1"/>
  <c r="BY209" i="1"/>
  <c r="CG209" i="1" s="1"/>
  <c r="CH209" i="1" s="1" a="1"/>
  <c r="CH209" i="1" s="1"/>
  <c r="BY178" i="1"/>
  <c r="CG178" i="1" s="1"/>
  <c r="CH178" i="1" s="1" a="1"/>
  <c r="CH178" i="1" s="1"/>
  <c r="BY93" i="1"/>
  <c r="CG93" i="1" s="1"/>
  <c r="CH93" i="1" s="1" a="1"/>
  <c r="CH93" i="1" s="1"/>
  <c r="BY18" i="1"/>
  <c r="BY42" i="1"/>
  <c r="CG42" i="1" s="1"/>
  <c r="CH42" i="1" s="1" a="1"/>
  <c r="CH42" i="1" s="1"/>
  <c r="BY226" i="1"/>
  <c r="CG226" i="1" s="1"/>
  <c r="CH226" i="1" s="1" a="1"/>
  <c r="CH226" i="1" s="1"/>
  <c r="BY74" i="1"/>
  <c r="CG74" i="1" s="1"/>
  <c r="CH74" i="1" s="1" a="1"/>
  <c r="CH74" i="1" s="1"/>
  <c r="BY51" i="1"/>
  <c r="CG51" i="1" s="1"/>
  <c r="CH51" i="1" s="1" a="1"/>
  <c r="CH51" i="1" s="1"/>
  <c r="BY53" i="1"/>
  <c r="CG53" i="1" s="1"/>
  <c r="CH53" i="1" s="1" a="1"/>
  <c r="CH53" i="1" s="1"/>
  <c r="CA12" i="1"/>
  <c r="BX87" i="1"/>
  <c r="CA214" i="1"/>
  <c r="DJ214" i="1"/>
  <c r="DN214" i="1" s="1"/>
  <c r="BX135" i="1"/>
  <c r="CA207" i="1"/>
  <c r="BO196" i="1"/>
  <c r="BP196" i="1" s="1"/>
  <c r="DC196" i="1" s="1"/>
  <c r="CV242" i="1"/>
  <c r="BR242" i="1"/>
  <c r="CV159" i="1"/>
  <c r="BR159" i="1"/>
  <c r="CV55" i="1"/>
  <c r="BR55" i="1"/>
  <c r="BS55" i="1" s="1"/>
  <c r="CV90" i="1"/>
  <c r="BR90" i="1"/>
  <c r="BS90" i="1" s="1"/>
  <c r="CV229" i="1"/>
  <c r="BR229" i="1"/>
  <c r="BS229" i="1" s="1"/>
  <c r="CV120" i="1"/>
  <c r="BR120" i="1"/>
  <c r="BS120" i="1" s="1"/>
  <c r="CV78" i="1"/>
  <c r="BR78" i="1"/>
  <c r="BS78" i="1" s="1"/>
  <c r="CV70" i="1"/>
  <c r="BR70" i="1"/>
  <c r="BS70" i="1" s="1"/>
  <c r="CV163" i="1"/>
  <c r="BR163" i="1"/>
  <c r="CV88" i="1"/>
  <c r="BR88" i="1"/>
  <c r="BS88" i="1" s="1"/>
  <c r="CV139" i="1"/>
  <c r="BR139" i="1"/>
  <c r="CV166" i="1"/>
  <c r="BR166" i="1"/>
  <c r="CV204" i="1"/>
  <c r="BR204" i="1"/>
  <c r="BS204" i="1" s="1"/>
  <c r="CV173" i="1"/>
  <c r="BR173" i="1"/>
  <c r="BS173" i="1" s="1"/>
  <c r="CV179" i="1"/>
  <c r="BR179" i="1"/>
  <c r="BS179" i="1" s="1"/>
  <c r="CV200" i="1"/>
  <c r="BR200" i="1"/>
  <c r="BS200" i="1" s="1"/>
  <c r="CV21" i="1"/>
  <c r="BR21" i="1"/>
  <c r="BS21" i="1" s="1"/>
  <c r="CV101" i="1"/>
  <c r="BR101" i="1"/>
  <c r="BS101" i="1" s="1"/>
  <c r="BR169" i="1"/>
  <c r="BS169" i="1" s="1"/>
  <c r="CV35" i="1"/>
  <c r="BR35" i="1"/>
  <c r="BS35" i="1" s="1"/>
  <c r="CV81" i="1"/>
  <c r="BR81" i="1"/>
  <c r="BS81" i="1" s="1"/>
  <c r="CV147" i="1"/>
  <c r="BR147" i="1"/>
  <c r="CV230" i="1"/>
  <c r="BR230" i="1"/>
  <c r="BS230" i="1" s="1"/>
  <c r="CV31" i="1"/>
  <c r="BR31" i="1"/>
  <c r="BS31" i="1" s="1"/>
  <c r="CV214" i="1"/>
  <c r="BR214" i="1"/>
  <c r="BS214" i="1" s="1"/>
  <c r="CV80" i="1"/>
  <c r="BR80" i="1"/>
  <c r="BS80" i="1" s="1"/>
  <c r="CV26" i="1"/>
  <c r="BR26" i="1"/>
  <c r="BS26" i="1" s="1"/>
  <c r="EA26" i="1" s="1"/>
  <c r="CV239" i="1"/>
  <c r="BR239" i="1"/>
  <c r="CV91" i="1"/>
  <c r="BR91" i="1"/>
  <c r="BS91" i="1" s="1"/>
  <c r="CV104" i="1"/>
  <c r="BR104" i="1"/>
  <c r="BS104" i="1" s="1"/>
  <c r="CV186" i="1"/>
  <c r="BR186" i="1"/>
  <c r="CV54" i="1"/>
  <c r="BR54" i="1"/>
  <c r="BS54" i="1" s="1"/>
  <c r="CV241" i="1"/>
  <c r="BR241" i="1"/>
  <c r="CV83" i="1"/>
  <c r="BR83" i="1"/>
  <c r="BS83" i="1" s="1"/>
  <c r="CV209" i="1"/>
  <c r="BR209" i="1"/>
  <c r="BS209" i="1" s="1"/>
  <c r="BR146" i="1"/>
  <c r="CV141" i="1"/>
  <c r="BR141" i="1"/>
  <c r="CV217" i="1"/>
  <c r="BR217" i="1"/>
  <c r="BS217" i="1" s="1"/>
  <c r="CV105" i="1"/>
  <c r="BR105" i="1"/>
  <c r="BS105" i="1" s="1"/>
  <c r="CV182" i="1"/>
  <c r="BR182" i="1"/>
  <c r="CV243" i="1"/>
  <c r="BR243" i="1"/>
  <c r="CV211" i="1"/>
  <c r="BR211" i="1"/>
  <c r="BS211" i="1" s="1"/>
  <c r="CV195" i="1"/>
  <c r="BR195" i="1"/>
  <c r="CV109" i="1"/>
  <c r="BR109" i="1"/>
  <c r="BS109" i="1" s="1"/>
  <c r="CV191" i="1"/>
  <c r="BR191" i="1"/>
  <c r="CV193" i="1"/>
  <c r="BR193" i="1"/>
  <c r="CV16" i="1"/>
  <c r="BR16" i="1"/>
  <c r="BS16" i="1" s="1"/>
  <c r="CV238" i="1"/>
  <c r="BR238" i="1"/>
  <c r="CV207" i="1"/>
  <c r="BR207" i="1"/>
  <c r="BS207" i="1" s="1"/>
  <c r="CV97" i="1"/>
  <c r="BR97" i="1"/>
  <c r="BS97" i="1" s="1"/>
  <c r="CV177" i="1"/>
  <c r="BR177" i="1"/>
  <c r="BS177" i="1" s="1"/>
  <c r="CV46" i="1"/>
  <c r="BR46" i="1"/>
  <c r="BS46" i="1" s="1"/>
  <c r="CV40" i="1"/>
  <c r="BR40" i="1"/>
  <c r="BS40" i="1" s="1"/>
  <c r="CV14" i="1"/>
  <c r="CX14" i="1" s="1"/>
  <c r="CY14" i="1" s="1"/>
  <c r="DA14" i="1" s="1"/>
  <c r="BR14" i="1"/>
  <c r="BS14" i="1" s="1"/>
  <c r="EA14" i="1" s="1"/>
  <c r="CV99" i="1"/>
  <c r="BR99" i="1"/>
  <c r="BS99" i="1" s="1"/>
  <c r="CV164" i="1"/>
  <c r="BR164" i="1"/>
  <c r="CV119" i="1"/>
  <c r="BR119" i="1"/>
  <c r="BS119" i="1" s="1"/>
  <c r="CV38" i="1"/>
  <c r="BR38" i="1"/>
  <c r="BS38" i="1" s="1"/>
  <c r="CV22" i="1"/>
  <c r="BR22" i="1"/>
  <c r="BS22" i="1" s="1"/>
  <c r="EA22" i="1" s="1"/>
  <c r="CV192" i="1"/>
  <c r="BR192" i="1"/>
  <c r="CV150" i="1"/>
  <c r="BR150" i="1"/>
  <c r="BS150" i="1" s="1"/>
  <c r="BR133" i="1"/>
  <c r="CV198" i="1"/>
  <c r="BR198" i="1"/>
  <c r="BS198" i="1" s="1"/>
  <c r="CV174" i="1"/>
  <c r="BR174" i="1"/>
  <c r="BS174" i="1" s="1"/>
  <c r="CV153" i="1"/>
  <c r="BR153" i="1"/>
  <c r="BS153" i="1" s="1"/>
  <c r="CV67" i="1"/>
  <c r="BR67" i="1"/>
  <c r="BS67" i="1" s="1"/>
  <c r="CV148" i="1"/>
  <c r="BR148" i="1"/>
  <c r="BS148" i="1" s="1"/>
  <c r="CV82" i="1"/>
  <c r="BR82" i="1"/>
  <c r="BS82" i="1" s="1"/>
  <c r="CV144" i="1"/>
  <c r="BR144" i="1"/>
  <c r="CV79" i="1"/>
  <c r="BR79" i="1"/>
  <c r="BS79" i="1" s="1"/>
  <c r="CV111" i="1"/>
  <c r="BR111" i="1"/>
  <c r="BS111" i="1" s="1"/>
  <c r="CV73" i="1"/>
  <c r="BR73" i="1"/>
  <c r="BS73" i="1" s="1"/>
  <c r="CV224" i="1"/>
  <c r="BR224" i="1"/>
  <c r="BS224" i="1" s="1"/>
  <c r="CV84" i="1"/>
  <c r="BR84" i="1"/>
  <c r="BS84" i="1" s="1"/>
  <c r="CV85" i="1"/>
  <c r="BR85" i="1"/>
  <c r="BS85" i="1" s="1"/>
  <c r="CV39" i="1"/>
  <c r="BR39" i="1"/>
  <c r="BS39" i="1" s="1"/>
  <c r="CV162" i="1"/>
  <c r="BR162" i="1"/>
  <c r="CV23" i="1"/>
  <c r="BR23" i="1"/>
  <c r="BS23" i="1" s="1"/>
  <c r="CV43" i="1"/>
  <c r="BR43" i="1"/>
  <c r="BS43" i="1" s="1"/>
  <c r="CV206" i="1"/>
  <c r="BR206" i="1"/>
  <c r="BS206" i="1" s="1"/>
  <c r="CV28" i="1"/>
  <c r="BR28" i="1"/>
  <c r="BS28" i="1" s="1"/>
  <c r="EA28" i="1" s="1"/>
  <c r="CV27" i="1"/>
  <c r="BR27" i="1"/>
  <c r="BS27" i="1" s="1"/>
  <c r="EA27" i="1" s="1"/>
  <c r="CV76" i="1"/>
  <c r="BR76" i="1"/>
  <c r="BS76" i="1" s="1"/>
  <c r="CV222" i="1"/>
  <c r="BR222" i="1"/>
  <c r="BS222" i="1" s="1"/>
  <c r="CV155" i="1"/>
  <c r="BR155" i="1"/>
  <c r="BS155" i="1" s="1"/>
  <c r="BO98" i="1"/>
  <c r="BP98" i="1" s="1"/>
  <c r="DC98" i="1" s="1"/>
  <c r="CV233" i="1"/>
  <c r="BR233" i="1"/>
  <c r="BS233" i="1" s="1"/>
  <c r="BR129" i="1"/>
  <c r="CV223" i="1"/>
  <c r="BR223" i="1"/>
  <c r="BS223" i="1" s="1"/>
  <c r="CV203" i="1"/>
  <c r="BR203" i="1"/>
  <c r="BS203" i="1" s="1"/>
  <c r="CV41" i="1"/>
  <c r="BR41" i="1"/>
  <c r="BS41" i="1" s="1"/>
  <c r="CV48" i="1"/>
  <c r="BR48" i="1"/>
  <c r="BS48" i="1" s="1"/>
  <c r="CV197" i="1"/>
  <c r="BR197" i="1"/>
  <c r="BS197" i="1" s="1"/>
  <c r="CV235" i="1"/>
  <c r="BR235" i="1"/>
  <c r="BS235" i="1" s="1"/>
  <c r="CV142" i="1"/>
  <c r="BR142" i="1"/>
  <c r="CV86" i="1"/>
  <c r="BR86" i="1"/>
  <c r="BS86" i="1" s="1"/>
  <c r="CV202" i="1"/>
  <c r="BR202" i="1"/>
  <c r="BS202" i="1" s="1"/>
  <c r="CV151" i="1"/>
  <c r="BR151" i="1"/>
  <c r="BS151" i="1" s="1"/>
  <c r="CV69" i="1"/>
  <c r="BR69" i="1"/>
  <c r="BS69" i="1" s="1"/>
  <c r="CV237" i="1"/>
  <c r="BR237" i="1"/>
  <c r="BS237" i="1" s="1"/>
  <c r="CV180" i="1"/>
  <c r="BR180" i="1"/>
  <c r="BS180" i="1" s="1"/>
  <c r="BR136" i="1"/>
  <c r="CV25" i="1"/>
  <c r="BR25" i="1"/>
  <c r="BS25" i="1" s="1"/>
  <c r="EA25" i="1" s="1"/>
  <c r="CV92" i="1"/>
  <c r="BR92" i="1"/>
  <c r="BS92" i="1" s="1"/>
  <c r="CV194" i="1"/>
  <c r="BR194" i="1"/>
  <c r="CV108" i="1"/>
  <c r="BR108" i="1"/>
  <c r="BS108" i="1" s="1"/>
  <c r="BX198" i="1"/>
  <c r="BS232" i="1"/>
  <c r="BS121" i="1"/>
  <c r="BS236" i="1"/>
  <c r="BS118" i="1"/>
  <c r="E19" i="5"/>
  <c r="BX44" i="1"/>
  <c r="BX88" i="1"/>
  <c r="AZ88" i="1"/>
  <c r="BX25" i="1"/>
  <c r="AZ25" i="1"/>
  <c r="BX217" i="1"/>
  <c r="AZ217" i="1"/>
  <c r="BX43" i="1"/>
  <c r="AZ43" i="1"/>
  <c r="BX92" i="1"/>
  <c r="AZ92" i="1"/>
  <c r="BX14" i="1"/>
  <c r="AZ14" i="1"/>
  <c r="BX27" i="1"/>
  <c r="AZ27" i="1"/>
  <c r="BX174" i="1"/>
  <c r="AZ174" i="1"/>
  <c r="BX79" i="1"/>
  <c r="AZ79" i="1"/>
  <c r="BX161" i="1"/>
  <c r="AZ161" i="1"/>
  <c r="BX195" i="1"/>
  <c r="AZ195" i="1"/>
  <c r="AZ214" i="1"/>
  <c r="BX203" i="1"/>
  <c r="AZ203" i="1"/>
  <c r="BX109" i="1"/>
  <c r="AZ109" i="1"/>
  <c r="BX141" i="1"/>
  <c r="AZ141" i="1"/>
  <c r="BX200" i="1"/>
  <c r="AZ200" i="1"/>
  <c r="BX153" i="1"/>
  <c r="AZ153" i="1"/>
  <c r="BX138" i="1"/>
  <c r="AZ138" i="1"/>
  <c r="BX56" i="1"/>
  <c r="AZ56" i="1"/>
  <c r="BO165" i="1"/>
  <c r="BP165" i="1" s="1"/>
  <c r="DC165" i="1" s="1"/>
  <c r="BX103" i="1"/>
  <c r="AZ103" i="1"/>
  <c r="CA165" i="1"/>
  <c r="DJ165" i="1"/>
  <c r="DN165" i="1" s="1"/>
  <c r="BX197" i="1"/>
  <c r="AZ197" i="1"/>
  <c r="BX60" i="1"/>
  <c r="AZ60" i="1"/>
  <c r="BX91" i="1"/>
  <c r="AZ91" i="1"/>
  <c r="BX108" i="1"/>
  <c r="AZ108" i="1"/>
  <c r="BX162" i="1"/>
  <c r="AZ162" i="1"/>
  <c r="BX68" i="1"/>
  <c r="AZ68" i="1"/>
  <c r="BX83" i="1"/>
  <c r="AZ83" i="1"/>
  <c r="BX191" i="1"/>
  <c r="AZ191" i="1"/>
  <c r="BX54" i="1"/>
  <c r="AZ54" i="1"/>
  <c r="BX222" i="1"/>
  <c r="AZ222" i="1"/>
  <c r="BX13" i="1"/>
  <c r="AZ13" i="1"/>
  <c r="BX159" i="1"/>
  <c r="AZ159" i="1"/>
  <c r="BX55" i="1"/>
  <c r="AZ55" i="1"/>
  <c r="BX86" i="1"/>
  <c r="AZ86" i="1"/>
  <c r="BX224" i="1"/>
  <c r="AZ224" i="1"/>
  <c r="BX102" i="1"/>
  <c r="BX28" i="1"/>
  <c r="AZ28" i="1"/>
  <c r="BX177" i="1"/>
  <c r="AZ177" i="1"/>
  <c r="BX176" i="1"/>
  <c r="AZ176" i="1"/>
  <c r="BX147" i="1"/>
  <c r="BX73" i="1"/>
  <c r="AZ73" i="1"/>
  <c r="BX26" i="1"/>
  <c r="AZ26" i="1"/>
  <c r="BX220" i="1"/>
  <c r="AZ220" i="1"/>
  <c r="BX223" i="1"/>
  <c r="AZ223" i="1"/>
  <c r="AZ182" i="1"/>
  <c r="BX67" i="1"/>
  <c r="AZ67" i="1"/>
  <c r="BX82" i="1"/>
  <c r="AZ82" i="1"/>
  <c r="BX186" i="1"/>
  <c r="AZ186" i="1"/>
  <c r="CA183" i="1"/>
  <c r="BX230" i="1"/>
  <c r="AZ230" i="1"/>
  <c r="BX133" i="1"/>
  <c r="AZ133" i="1"/>
  <c r="BX136" i="1"/>
  <c r="AZ136" i="1"/>
  <c r="BX144" i="1"/>
  <c r="AZ144" i="1"/>
  <c r="BX96" i="1"/>
  <c r="AZ96" i="1"/>
  <c r="BX31" i="1"/>
  <c r="AZ31" i="1"/>
  <c r="BX233" i="1"/>
  <c r="AZ233" i="1"/>
  <c r="BX48" i="1"/>
  <c r="BX129" i="1"/>
  <c r="AZ129" i="1"/>
  <c r="BX97" i="1"/>
  <c r="AZ97" i="1"/>
  <c r="BX101" i="1"/>
  <c r="CA202" i="1"/>
  <c r="BX105" i="1"/>
  <c r="BX35" i="1"/>
  <c r="CX19" i="1"/>
  <c r="DA20" i="1"/>
  <c r="BX142" i="1"/>
  <c r="BX131" i="1"/>
  <c r="BX148" i="1"/>
  <c r="BX76" i="1"/>
  <c r="BX225" i="1"/>
  <c r="BX139" i="1"/>
  <c r="BX206" i="1"/>
  <c r="BX179" i="1"/>
  <c r="BX81" i="1"/>
  <c r="BX64" i="1"/>
  <c r="BX90" i="1"/>
  <c r="BX80" i="1"/>
  <c r="CA188" i="1"/>
  <c r="BX235" i="1"/>
  <c r="BX204" i="1"/>
  <c r="BX151" i="1"/>
  <c r="BX63" i="1"/>
  <c r="BX238" i="1"/>
  <c r="BX111" i="1"/>
  <c r="BX78" i="1"/>
  <c r="BX169" i="1"/>
  <c r="CA20" i="1"/>
  <c r="BX164" i="1"/>
  <c r="BX40" i="1"/>
  <c r="BX219" i="1"/>
  <c r="BX22" i="1"/>
  <c r="BX173" i="1"/>
  <c r="BX187" i="1"/>
  <c r="AY128" i="1"/>
  <c r="AY134" i="1"/>
  <c r="AY77" i="1"/>
  <c r="AY181" i="1"/>
  <c r="AZ181" i="1" s="1"/>
  <c r="AY66" i="1"/>
  <c r="BU35" i="1"/>
  <c r="BT223" i="1"/>
  <c r="AY113" i="1"/>
  <c r="AY215" i="1"/>
  <c r="AY123" i="1"/>
  <c r="AZ123" i="1" s="1"/>
  <c r="BT109" i="1"/>
  <c r="BV127" i="1"/>
  <c r="AY72" i="1"/>
  <c r="AY58" i="1"/>
  <c r="AY156" i="1"/>
  <c r="AZ156" i="1" s="1"/>
  <c r="BQ161" i="1"/>
  <c r="BT26" i="1"/>
  <c r="AY17" i="1"/>
  <c r="AZ17" i="1" s="1"/>
  <c r="AY122" i="1"/>
  <c r="AY157" i="1"/>
  <c r="AY95" i="1"/>
  <c r="AY130" i="1"/>
  <c r="BU90" i="1"/>
  <c r="AY117" i="1"/>
  <c r="AY221" i="1"/>
  <c r="AY210" i="1"/>
  <c r="AY240" i="1"/>
  <c r="AY227" i="1"/>
  <c r="BT68" i="1"/>
  <c r="BT41" i="1"/>
  <c r="BO52" i="1"/>
  <c r="BP52" i="1" s="1"/>
  <c r="DC52" i="1" s="1"/>
  <c r="BQ68" i="1"/>
  <c r="BT235" i="1"/>
  <c r="AY185" i="1"/>
  <c r="BT146" i="1"/>
  <c r="BQ156" i="1"/>
  <c r="BT101" i="1"/>
  <c r="BV71" i="1"/>
  <c r="BT63" i="1"/>
  <c r="BQ130" i="1"/>
  <c r="AY143" i="1"/>
  <c r="BT176" i="1"/>
  <c r="BT239" i="1"/>
  <c r="BQ176" i="1"/>
  <c r="BQ122" i="1"/>
  <c r="BQ77" i="1"/>
  <c r="BT136" i="1"/>
  <c r="BQ58" i="1"/>
  <c r="BT219" i="1"/>
  <c r="AY62" i="1"/>
  <c r="BQ231" i="1"/>
  <c r="BV29" i="1"/>
  <c r="BQ49" i="1"/>
  <c r="BQ234" i="1"/>
  <c r="BU46" i="1"/>
  <c r="BQ117" i="1"/>
  <c r="BQ215" i="1"/>
  <c r="AY205" i="1"/>
  <c r="BV45" i="1"/>
  <c r="BT103" i="1"/>
  <c r="BT203" i="1"/>
  <c r="AY212" i="1"/>
  <c r="AY231" i="1"/>
  <c r="BT44" i="1"/>
  <c r="BQ221" i="1"/>
  <c r="BT46" i="1"/>
  <c r="BT91" i="1"/>
  <c r="AY59" i="1"/>
  <c r="AY168" i="1"/>
  <c r="AY49" i="1"/>
  <c r="AZ49" i="1" s="1"/>
  <c r="AY234" i="1"/>
  <c r="BT233" i="1"/>
  <c r="BT120" i="1"/>
  <c r="BT142" i="1"/>
  <c r="BU190" i="1"/>
  <c r="BQ205" i="1"/>
  <c r="BU184" i="1"/>
  <c r="BU170" i="1"/>
  <c r="BT54" i="1"/>
  <c r="BQ95" i="1"/>
  <c r="BQ240" i="1"/>
  <c r="BT93" i="1"/>
  <c r="BT159" i="1"/>
  <c r="BT76" i="1"/>
  <c r="BU209" i="1"/>
  <c r="BT161" i="1"/>
  <c r="BT225" i="1"/>
  <c r="BT102" i="1"/>
  <c r="BT214" i="1"/>
  <c r="BQ124" i="1"/>
  <c r="BT138" i="1"/>
  <c r="BT135" i="1"/>
  <c r="BV32" i="1"/>
  <c r="BT87" i="1"/>
  <c r="BQ137" i="1"/>
  <c r="BT112" i="1"/>
  <c r="BU208" i="1"/>
  <c r="BQ128" i="1"/>
  <c r="BT104" i="1"/>
  <c r="AY124" i="1"/>
  <c r="AZ124" i="1" s="1"/>
  <c r="BV50" i="1"/>
  <c r="BU125" i="1"/>
  <c r="BT42" i="1"/>
  <c r="BT145" i="1"/>
  <c r="AY37" i="1"/>
  <c r="BT229" i="1"/>
  <c r="AY107" i="1"/>
  <c r="AY137" i="1"/>
  <c r="BT169" i="1"/>
  <c r="BT82" i="1"/>
  <c r="BT67" i="1"/>
  <c r="BT43" i="1"/>
  <c r="BQ62" i="1"/>
  <c r="BT96" i="1"/>
  <c r="BT139" i="1"/>
  <c r="AY189" i="1"/>
  <c r="BU236" i="1"/>
  <c r="BU178" i="1"/>
  <c r="BT147" i="1"/>
  <c r="BT191" i="1"/>
  <c r="BT16" i="1"/>
  <c r="AY106" i="1"/>
  <c r="BT25" i="1"/>
  <c r="BQ56" i="1"/>
  <c r="BT242" i="1"/>
  <c r="BU171" i="1"/>
  <c r="BV36" i="1"/>
  <c r="BU118" i="1"/>
  <c r="BU18" i="1"/>
  <c r="BT38" i="1"/>
  <c r="BQ100" i="1"/>
  <c r="BQ225" i="1"/>
  <c r="BQ189" i="1"/>
  <c r="AY160" i="1"/>
  <c r="BU152" i="1"/>
  <c r="BT144" i="1"/>
  <c r="BT97" i="1"/>
  <c r="BT153" i="1"/>
  <c r="BQ72" i="1"/>
  <c r="BT209" i="1"/>
  <c r="BQ106" i="1"/>
  <c r="BT192" i="1"/>
  <c r="BQ138" i="1"/>
  <c r="BT155" i="1"/>
  <c r="BU172" i="1"/>
  <c r="BU51" i="1"/>
  <c r="BT200" i="1"/>
  <c r="BT238" i="1"/>
  <c r="BT164" i="1"/>
  <c r="AY213" i="1"/>
  <c r="BT114" i="1"/>
  <c r="BT241" i="1"/>
  <c r="BV57" i="1"/>
  <c r="BU65" i="1"/>
  <c r="BQ227" i="1"/>
  <c r="BT193" i="1"/>
  <c r="BT206" i="1"/>
  <c r="BU78" i="1"/>
  <c r="BU211" i="1"/>
  <c r="BU97" i="1"/>
  <c r="BU119" i="1"/>
  <c r="BU244" i="1"/>
  <c r="BU83" i="1"/>
  <c r="BU48" i="1"/>
  <c r="BU73" i="1"/>
  <c r="BU159" i="1"/>
  <c r="BU155" i="1"/>
  <c r="BU101" i="1"/>
  <c r="BV11" i="1"/>
  <c r="BU16" i="1"/>
  <c r="BU238" i="1"/>
  <c r="BU43" i="1"/>
  <c r="BU55" i="1"/>
  <c r="BU27" i="1"/>
  <c r="BU93" i="1"/>
  <c r="BU243" i="1"/>
  <c r="BU187" i="1"/>
  <c r="BU86" i="1"/>
  <c r="BU141" i="1"/>
  <c r="BU229" i="1"/>
  <c r="BU116" i="1"/>
  <c r="BU242" i="1"/>
  <c r="BU220" i="1"/>
  <c r="BU203" i="1"/>
  <c r="BU84" i="1"/>
  <c r="BU179" i="1"/>
  <c r="BU74" i="1"/>
  <c r="BU91" i="1"/>
  <c r="BU182" i="1"/>
  <c r="BU81" i="1"/>
  <c r="BU105" i="1"/>
  <c r="BU136" i="1"/>
  <c r="BU148" i="1"/>
  <c r="BU214" i="1"/>
  <c r="BU204" i="1"/>
  <c r="BU28" i="1"/>
  <c r="BU69" i="1"/>
  <c r="BU60" i="1"/>
  <c r="BU207" i="1"/>
  <c r="BU217" i="1"/>
  <c r="BU38" i="1"/>
  <c r="BU224" i="1"/>
  <c r="BU169" i="1"/>
  <c r="BU112" i="1"/>
  <c r="BU21" i="1"/>
  <c r="BU111" i="1"/>
  <c r="BU222" i="1"/>
  <c r="BU151" i="1"/>
  <c r="BU85" i="1"/>
  <c r="BU200" i="1"/>
  <c r="BU89" i="1"/>
  <c r="BU146" i="1"/>
  <c r="BU103" i="1"/>
  <c r="BU64" i="1"/>
  <c r="BU193" i="1"/>
  <c r="BU241" i="1"/>
  <c r="BU225" i="1"/>
  <c r="BU92" i="1"/>
  <c r="BU173" i="1"/>
  <c r="DA18" i="1" l="1"/>
  <c r="CB183" i="1"/>
  <c r="CB182" i="1"/>
  <c r="CB20" i="1"/>
  <c r="CB165" i="1"/>
  <c r="CB207" i="1"/>
  <c r="CB214" i="1"/>
  <c r="I8" i="5"/>
  <c r="K8" i="5" s="1"/>
  <c r="CB188" i="1"/>
  <c r="CB12" i="1"/>
  <c r="CB202" i="1"/>
  <c r="CB223" i="1"/>
  <c r="CX22" i="1"/>
  <c r="CY22" i="1" s="1"/>
  <c r="CY13" i="1"/>
  <c r="DA13" i="1" s="1"/>
  <c r="DO184" i="1"/>
  <c r="DQ184" i="1"/>
  <c r="DV184" i="1" s="1"/>
  <c r="DP184" i="1"/>
  <c r="DQ12" i="1"/>
  <c r="DV12" i="1" s="1"/>
  <c r="DP12" i="1"/>
  <c r="DO12" i="1"/>
  <c r="DO14" i="1" s="1"/>
  <c r="DP165" i="1"/>
  <c r="DO165" i="1"/>
  <c r="DQ165" i="1"/>
  <c r="DV165" i="1" s="1"/>
  <c r="DQ214" i="1"/>
  <c r="DV214" i="1" s="1"/>
  <c r="DP214" i="1"/>
  <c r="DO214" i="1"/>
  <c r="DD14" i="1"/>
  <c r="DQ182" i="1"/>
  <c r="DV182" i="1" s="1"/>
  <c r="DP182" i="1"/>
  <c r="DO182" i="1"/>
  <c r="DD196" i="1"/>
  <c r="DH196" i="1"/>
  <c r="DD52" i="1"/>
  <c r="DH52" i="1"/>
  <c r="DC5" i="1"/>
  <c r="DD165" i="1"/>
  <c r="DH165" i="1"/>
  <c r="DD98" i="1"/>
  <c r="DH98" i="1"/>
  <c r="DN5" i="1"/>
  <c r="CG15" i="1"/>
  <c r="CH15" i="1" s="1" a="1"/>
  <c r="CH15" i="1" s="1"/>
  <c r="EB15" i="1" s="1"/>
  <c r="EE15" i="1"/>
  <c r="CG18" i="1"/>
  <c r="CH18" i="1" s="1" a="1"/>
  <c r="CH18" i="1" s="1"/>
  <c r="EB18" i="1" s="1"/>
  <c r="EE18" i="1"/>
  <c r="CG24" i="1"/>
  <c r="CH24" i="1" s="1" a="1"/>
  <c r="CH24" i="1" s="1"/>
  <c r="EB24" i="1" s="1"/>
  <c r="EE24" i="1"/>
  <c r="CG20" i="1"/>
  <c r="CH20" i="1" s="1" a="1"/>
  <c r="CH20" i="1" s="1"/>
  <c r="EB20" i="1" s="1"/>
  <c r="EE20" i="1"/>
  <c r="CG30" i="1"/>
  <c r="CH30" i="1" s="1" a="1"/>
  <c r="CH30" i="1" s="1"/>
  <c r="EB30" i="1" s="1"/>
  <c r="EE30" i="1"/>
  <c r="DX41" i="1"/>
  <c r="EJ41" i="1" s="1"/>
  <c r="DX15" i="1"/>
  <c r="DX18" i="1"/>
  <c r="DX34" i="1"/>
  <c r="EJ34" i="1" s="1"/>
  <c r="DX46" i="1"/>
  <c r="EJ46" i="1" s="1"/>
  <c r="DX89" i="1"/>
  <c r="EJ89" i="1" s="1"/>
  <c r="DX121" i="1"/>
  <c r="EJ121" i="1" s="1"/>
  <c r="DX132" i="1"/>
  <c r="EJ132" i="1" s="1"/>
  <c r="DX115" i="1"/>
  <c r="EJ115" i="1" s="1"/>
  <c r="DX199" i="1"/>
  <c r="EJ199" i="1" s="1"/>
  <c r="DX232" i="1"/>
  <c r="EJ232" i="1" s="1"/>
  <c r="DX190" i="1"/>
  <c r="EJ190" i="1" s="1"/>
  <c r="DX226" i="1"/>
  <c r="EJ226" i="1" s="1"/>
  <c r="DX42" i="1"/>
  <c r="EJ42" i="1" s="1"/>
  <c r="DX30" i="1"/>
  <c r="DX207" i="1"/>
  <c r="EJ207" i="1" s="1"/>
  <c r="DX201" i="1"/>
  <c r="EJ201" i="1" s="1"/>
  <c r="DX216" i="1"/>
  <c r="EJ216" i="1" s="1"/>
  <c r="DX158" i="1"/>
  <c r="EJ158" i="1" s="1"/>
  <c r="DX218" i="1"/>
  <c r="EJ218" i="1" s="1"/>
  <c r="DX149" i="1"/>
  <c r="EJ149" i="1" s="1"/>
  <c r="DX175" i="1"/>
  <c r="EJ175" i="1" s="1"/>
  <c r="DX209" i="1"/>
  <c r="EJ209" i="1" s="1"/>
  <c r="DX118" i="1"/>
  <c r="EJ118" i="1" s="1"/>
  <c r="DX94" i="1"/>
  <c r="EJ94" i="1" s="1"/>
  <c r="DX93" i="1"/>
  <c r="EJ93" i="1" s="1"/>
  <c r="DX188" i="1"/>
  <c r="EJ188" i="1" s="1"/>
  <c r="DX61" i="1"/>
  <c r="EJ61" i="1" s="1"/>
  <c r="DX178" i="1"/>
  <c r="EJ178" i="1" s="1"/>
  <c r="DX47" i="1"/>
  <c r="EJ47" i="1" s="1"/>
  <c r="DX20" i="1"/>
  <c r="DX202" i="1"/>
  <c r="EJ202" i="1" s="1"/>
  <c r="DX24" i="1"/>
  <c r="DX163" i="1"/>
  <c r="EJ163" i="1" s="1"/>
  <c r="DX126" i="1"/>
  <c r="EJ126" i="1" s="1"/>
  <c r="DX145" i="1"/>
  <c r="EJ145" i="1" s="1"/>
  <c r="DX53" i="1"/>
  <c r="EJ53" i="1" s="1"/>
  <c r="BY239" i="1"/>
  <c r="CG239" i="1" s="1"/>
  <c r="CH239" i="1" s="1" a="1"/>
  <c r="CH239" i="1" s="1"/>
  <c r="DX75" i="1"/>
  <c r="EJ75" i="1" s="1"/>
  <c r="DX104" i="1"/>
  <c r="EJ104" i="1" s="1"/>
  <c r="DX192" i="1"/>
  <c r="EJ192" i="1" s="1"/>
  <c r="DX51" i="1"/>
  <c r="EJ51" i="1" s="1"/>
  <c r="DX65" i="1"/>
  <c r="EJ65" i="1" s="1"/>
  <c r="DX74" i="1"/>
  <c r="EJ74" i="1" s="1"/>
  <c r="EJ183" i="1"/>
  <c r="CG183" i="1"/>
  <c r="CH183" i="1" s="1" a="1"/>
  <c r="CH183" i="1" s="1"/>
  <c r="BY200" i="1"/>
  <c r="CG200" i="1" s="1"/>
  <c r="CH200" i="1" s="1" a="1"/>
  <c r="CH200" i="1" s="1"/>
  <c r="BY174" i="1"/>
  <c r="CG174" i="1" s="1"/>
  <c r="CH174" i="1" s="1" a="1"/>
  <c r="CH174" i="1" s="1"/>
  <c r="BY103" i="1"/>
  <c r="CG103" i="1" s="1"/>
  <c r="CH103" i="1" s="1" a="1"/>
  <c r="CH103" i="1" s="1"/>
  <c r="BY68" i="1"/>
  <c r="CG68" i="1" s="1"/>
  <c r="CH68" i="1" s="1" a="1"/>
  <c r="CH68" i="1" s="1"/>
  <c r="BY169" i="1"/>
  <c r="CG169" i="1" s="1"/>
  <c r="CH169" i="1" s="1" a="1"/>
  <c r="CH169" i="1" s="1"/>
  <c r="BY142" i="1"/>
  <c r="CG142" i="1" s="1"/>
  <c r="CH142" i="1" s="1" a="1"/>
  <c r="CH142" i="1" s="1"/>
  <c r="BY151" i="1"/>
  <c r="CG151" i="1" s="1"/>
  <c r="CH151" i="1" s="1" a="1"/>
  <c r="CH151" i="1" s="1"/>
  <c r="BY83" i="1"/>
  <c r="CG83" i="1" s="1"/>
  <c r="CH83" i="1" s="1" a="1"/>
  <c r="CH83" i="1" s="1"/>
  <c r="BY161" i="1"/>
  <c r="CG161" i="1" s="1"/>
  <c r="CH161" i="1" s="1" a="1"/>
  <c r="CH161" i="1" s="1"/>
  <c r="BY131" i="1"/>
  <c r="CG131" i="1" s="1"/>
  <c r="CH131" i="1" s="1" a="1"/>
  <c r="CH131" i="1" s="1"/>
  <c r="BY13" i="1"/>
  <c r="BY44" i="1"/>
  <c r="CG44" i="1" s="1"/>
  <c r="CH44" i="1" s="1" a="1"/>
  <c r="CH44" i="1" s="1"/>
  <c r="BY63" i="1"/>
  <c r="CG63" i="1" s="1"/>
  <c r="CH63" i="1" s="1" a="1"/>
  <c r="CH63" i="1" s="1"/>
  <c r="BY176" i="1"/>
  <c r="CG176" i="1" s="1"/>
  <c r="CH176" i="1" s="1" a="1"/>
  <c r="CH176" i="1" s="1"/>
  <c r="BY60" i="1"/>
  <c r="CG60" i="1" s="1"/>
  <c r="CH60" i="1" s="1" a="1"/>
  <c r="CH60" i="1" s="1"/>
  <c r="BY204" i="1"/>
  <c r="CG204" i="1" s="1"/>
  <c r="CH204" i="1" s="1" a="1"/>
  <c r="CH204" i="1" s="1"/>
  <c r="BY31" i="1"/>
  <c r="CG31" i="1" s="1"/>
  <c r="CH31" i="1" s="1" a="1"/>
  <c r="CH31" i="1" s="1"/>
  <c r="BY177" i="1"/>
  <c r="CG177" i="1" s="1"/>
  <c r="CH177" i="1" s="1" a="1"/>
  <c r="CH177" i="1" s="1"/>
  <c r="BY141" i="1"/>
  <c r="CG141" i="1" s="1"/>
  <c r="CH141" i="1" s="1" a="1"/>
  <c r="CH141" i="1" s="1"/>
  <c r="BY27" i="1"/>
  <c r="BY224" i="1"/>
  <c r="CG224" i="1" s="1"/>
  <c r="CH224" i="1" s="1" a="1"/>
  <c r="CH224" i="1" s="1"/>
  <c r="BY40" i="1"/>
  <c r="CG40" i="1" s="1"/>
  <c r="CH40" i="1" s="1" a="1"/>
  <c r="CH40" i="1" s="1"/>
  <c r="BY238" i="1"/>
  <c r="CG238" i="1" s="1"/>
  <c r="CH238" i="1" s="1" a="1"/>
  <c r="CH238" i="1" s="1"/>
  <c r="BY235" i="1"/>
  <c r="CG235" i="1" s="1"/>
  <c r="CH235" i="1" s="1" a="1"/>
  <c r="CH235" i="1" s="1"/>
  <c r="BY67" i="1"/>
  <c r="CG67" i="1" s="1"/>
  <c r="CH67" i="1" s="1" a="1"/>
  <c r="CH67" i="1" s="1"/>
  <c r="BY54" i="1"/>
  <c r="CG54" i="1" s="1"/>
  <c r="CH54" i="1" s="1" a="1"/>
  <c r="CH54" i="1" s="1"/>
  <c r="BY233" i="1"/>
  <c r="CG233" i="1" s="1"/>
  <c r="CH233" i="1" s="1" a="1"/>
  <c r="CH233" i="1" s="1"/>
  <c r="BY82" i="1"/>
  <c r="CG82" i="1" s="1"/>
  <c r="CH82" i="1" s="1" a="1"/>
  <c r="CH82" i="1" s="1"/>
  <c r="BY222" i="1"/>
  <c r="CG222" i="1" s="1"/>
  <c r="CH222" i="1" s="1" a="1"/>
  <c r="CH222" i="1" s="1"/>
  <c r="BY197" i="1"/>
  <c r="CG197" i="1" s="1"/>
  <c r="CH197" i="1" s="1" a="1"/>
  <c r="CH197" i="1" s="1"/>
  <c r="BY96" i="1"/>
  <c r="CG96" i="1" s="1"/>
  <c r="CH96" i="1" s="1" a="1"/>
  <c r="CH96" i="1" s="1"/>
  <c r="BY28" i="1"/>
  <c r="DJ5" i="1"/>
  <c r="BY109" i="1"/>
  <c r="CG109" i="1" s="1"/>
  <c r="CH109" i="1" s="1" a="1"/>
  <c r="CH109" i="1" s="1"/>
  <c r="BY14" i="1"/>
  <c r="BY179" i="1"/>
  <c r="CG179" i="1" s="1"/>
  <c r="CH179" i="1" s="1" a="1"/>
  <c r="CH179" i="1" s="1"/>
  <c r="BY220" i="1"/>
  <c r="CG220" i="1" s="1"/>
  <c r="CH220" i="1" s="1" a="1"/>
  <c r="CH220" i="1" s="1"/>
  <c r="BY225" i="1"/>
  <c r="CG225" i="1" s="1"/>
  <c r="CH225" i="1" s="1" a="1"/>
  <c r="CH225" i="1" s="1"/>
  <c r="BY230" i="1"/>
  <c r="CG230" i="1" s="1"/>
  <c r="CH230" i="1" s="1" a="1"/>
  <c r="CH230" i="1" s="1"/>
  <c r="BY25" i="1"/>
  <c r="BY186" i="1"/>
  <c r="CG186" i="1" s="1"/>
  <c r="CH186" i="1" s="1" a="1"/>
  <c r="CH186" i="1" s="1"/>
  <c r="BY64" i="1"/>
  <c r="CG64" i="1" s="1"/>
  <c r="CH64" i="1" s="1" a="1"/>
  <c r="CH64" i="1" s="1"/>
  <c r="BY86" i="1"/>
  <c r="CG86" i="1" s="1"/>
  <c r="CH86" i="1" s="1" a="1"/>
  <c r="CH86" i="1" s="1"/>
  <c r="BY138" i="1"/>
  <c r="CG138" i="1" s="1"/>
  <c r="CH138" i="1" s="1" a="1"/>
  <c r="CH138" i="1" s="1"/>
  <c r="BY91" i="1"/>
  <c r="CG91" i="1" s="1"/>
  <c r="CH91" i="1" s="1" a="1"/>
  <c r="CH91" i="1" s="1"/>
  <c r="BY187" i="1"/>
  <c r="CG187" i="1" s="1"/>
  <c r="CH187" i="1" s="1" a="1"/>
  <c r="CH187" i="1" s="1"/>
  <c r="BY80" i="1"/>
  <c r="CG80" i="1" s="1"/>
  <c r="CH80" i="1" s="1" a="1"/>
  <c r="CH80" i="1" s="1"/>
  <c r="BY182" i="1"/>
  <c r="CG182" i="1" s="1"/>
  <c r="CH182" i="1" s="1" a="1"/>
  <c r="CH182" i="1" s="1"/>
  <c r="BY102" i="1"/>
  <c r="CG102" i="1" s="1"/>
  <c r="CH102" i="1" s="1" a="1"/>
  <c r="CH102" i="1" s="1"/>
  <c r="BY191" i="1"/>
  <c r="CG191" i="1" s="1"/>
  <c r="CH191" i="1" s="1" a="1"/>
  <c r="CH191" i="1" s="1"/>
  <c r="BY198" i="1"/>
  <c r="CG198" i="1" s="1"/>
  <c r="CH198" i="1" s="1" a="1"/>
  <c r="CH198" i="1" s="1"/>
  <c r="BY173" i="1"/>
  <c r="CG173" i="1" s="1"/>
  <c r="CH173" i="1" s="1" a="1"/>
  <c r="CH173" i="1" s="1"/>
  <c r="BY90" i="1"/>
  <c r="CG90" i="1" s="1"/>
  <c r="CH90" i="1" s="1" a="1"/>
  <c r="CH90" i="1" s="1"/>
  <c r="BY35" i="1"/>
  <c r="CG35" i="1" s="1"/>
  <c r="CH35" i="1" s="1" a="1"/>
  <c r="CH35" i="1" s="1"/>
  <c r="BY144" i="1"/>
  <c r="CG144" i="1" s="1"/>
  <c r="CH144" i="1" s="1" a="1"/>
  <c r="CH144" i="1" s="1"/>
  <c r="BY203" i="1"/>
  <c r="CG203" i="1" s="1"/>
  <c r="CH203" i="1" s="1" a="1"/>
  <c r="CH203" i="1" s="1"/>
  <c r="BY92" i="1"/>
  <c r="CG92" i="1" s="1"/>
  <c r="CH92" i="1" s="1" a="1"/>
  <c r="CH92" i="1" s="1"/>
  <c r="BY223" i="1"/>
  <c r="CG223" i="1" s="1"/>
  <c r="CH223" i="1" s="1" a="1"/>
  <c r="CH223" i="1" s="1"/>
  <c r="BY219" i="1"/>
  <c r="CG219" i="1" s="1"/>
  <c r="CH219" i="1" s="1" a="1"/>
  <c r="CH219" i="1" s="1"/>
  <c r="BY81" i="1"/>
  <c r="CG81" i="1" s="1"/>
  <c r="CH81" i="1" s="1" a="1"/>
  <c r="CH81" i="1" s="1"/>
  <c r="BY136" i="1"/>
  <c r="CG136" i="1" s="1"/>
  <c r="CH136" i="1" s="1" a="1"/>
  <c r="CH136" i="1" s="1"/>
  <c r="BX214" i="1"/>
  <c r="BY43" i="1"/>
  <c r="CG43" i="1" s="1"/>
  <c r="CH43" i="1" s="1" a="1"/>
  <c r="CH43" i="1" s="1"/>
  <c r="BY105" i="1"/>
  <c r="CG105" i="1" s="1"/>
  <c r="CH105" i="1" s="1" a="1"/>
  <c r="CH105" i="1" s="1"/>
  <c r="BY164" i="1"/>
  <c r="CG164" i="1" s="1"/>
  <c r="CH164" i="1" s="1" a="1"/>
  <c r="CH164" i="1" s="1"/>
  <c r="BY206" i="1"/>
  <c r="CG206" i="1" s="1"/>
  <c r="CH206" i="1" s="1" a="1"/>
  <c r="CH206" i="1" s="1"/>
  <c r="BY133" i="1"/>
  <c r="CG133" i="1" s="1"/>
  <c r="CH133" i="1" s="1" a="1"/>
  <c r="CH133" i="1" s="1"/>
  <c r="BY56" i="1"/>
  <c r="CG56" i="1" s="1"/>
  <c r="CH56" i="1" s="1" a="1"/>
  <c r="CH56" i="1" s="1"/>
  <c r="BY195" i="1"/>
  <c r="CG195" i="1" s="1"/>
  <c r="CH195" i="1" s="1" a="1"/>
  <c r="CH195" i="1" s="1"/>
  <c r="BY217" i="1"/>
  <c r="CG217" i="1" s="1"/>
  <c r="CH217" i="1" s="1" a="1"/>
  <c r="CH217" i="1" s="1"/>
  <c r="BY139" i="1"/>
  <c r="CG139" i="1" s="1"/>
  <c r="CH139" i="1" s="1" a="1"/>
  <c r="CH139" i="1" s="1"/>
  <c r="BY97" i="1"/>
  <c r="CG97" i="1" s="1"/>
  <c r="CH97" i="1" s="1" a="1"/>
  <c r="CH97" i="1" s="1"/>
  <c r="BY26" i="1"/>
  <c r="BY55" i="1"/>
  <c r="CG55" i="1" s="1"/>
  <c r="CH55" i="1" s="1" a="1"/>
  <c r="CH55" i="1" s="1"/>
  <c r="BY162" i="1"/>
  <c r="CG162" i="1" s="1"/>
  <c r="CH162" i="1" s="1" a="1"/>
  <c r="CH162" i="1" s="1"/>
  <c r="BY135" i="1"/>
  <c r="CG135" i="1" s="1"/>
  <c r="CH135" i="1" s="1" a="1"/>
  <c r="CH135" i="1" s="1"/>
  <c r="BY22" i="1"/>
  <c r="BY73" i="1"/>
  <c r="CG73" i="1" s="1"/>
  <c r="CH73" i="1" s="1" a="1"/>
  <c r="CH73" i="1" s="1"/>
  <c r="BY159" i="1"/>
  <c r="CG159" i="1" s="1"/>
  <c r="CH159" i="1" s="1" a="1"/>
  <c r="CH159" i="1" s="1"/>
  <c r="BY108" i="1"/>
  <c r="CG108" i="1" s="1"/>
  <c r="CH108" i="1" s="1" a="1"/>
  <c r="CH108" i="1" s="1"/>
  <c r="BY101" i="1"/>
  <c r="CG101" i="1" s="1"/>
  <c r="CH101" i="1" s="1" a="1"/>
  <c r="CH101" i="1" s="1"/>
  <c r="BY78" i="1"/>
  <c r="CG78" i="1" s="1"/>
  <c r="CH78" i="1" s="1" a="1"/>
  <c r="CH78" i="1" s="1"/>
  <c r="BY76" i="1"/>
  <c r="CG76" i="1" s="1"/>
  <c r="CH76" i="1" s="1" a="1"/>
  <c r="CH76" i="1" s="1"/>
  <c r="BY129" i="1"/>
  <c r="CG129" i="1" s="1"/>
  <c r="CH129" i="1" s="1" a="1"/>
  <c r="CH129" i="1" s="1"/>
  <c r="BY111" i="1"/>
  <c r="CG111" i="1" s="1"/>
  <c r="CH111" i="1" s="1" a="1"/>
  <c r="CH111" i="1" s="1"/>
  <c r="BY148" i="1"/>
  <c r="CG148" i="1" s="1"/>
  <c r="CH148" i="1" s="1" a="1"/>
  <c r="CH148" i="1" s="1"/>
  <c r="BY48" i="1"/>
  <c r="CG48" i="1" s="1"/>
  <c r="CH48" i="1" s="1" a="1"/>
  <c r="CH48" i="1" s="1"/>
  <c r="BY147" i="1"/>
  <c r="CG147" i="1" s="1"/>
  <c r="CH147" i="1" s="1" a="1"/>
  <c r="CH147" i="1" s="1"/>
  <c r="BY153" i="1"/>
  <c r="CG153" i="1" s="1"/>
  <c r="CH153" i="1" s="1" a="1"/>
  <c r="CH153" i="1" s="1"/>
  <c r="BY79" i="1"/>
  <c r="CG79" i="1" s="1"/>
  <c r="CH79" i="1" s="1" a="1"/>
  <c r="CH79" i="1" s="1"/>
  <c r="BY88" i="1"/>
  <c r="CG88" i="1" s="1"/>
  <c r="CH88" i="1" s="1" a="1"/>
  <c r="CH88" i="1" s="1"/>
  <c r="BY87" i="1"/>
  <c r="CG87" i="1" s="1"/>
  <c r="CH87" i="1" s="1" a="1"/>
  <c r="CH87" i="1" s="1"/>
  <c r="AY196" i="1"/>
  <c r="BX196" i="1" s="1"/>
  <c r="BQ196" i="1"/>
  <c r="CV227" i="1"/>
  <c r="BR227" i="1"/>
  <c r="BS227" i="1" s="1"/>
  <c r="CV62" i="1"/>
  <c r="BR62" i="1"/>
  <c r="BS62" i="1" s="1"/>
  <c r="CV72" i="1"/>
  <c r="BR72" i="1"/>
  <c r="BS72" i="1" s="1"/>
  <c r="CV128" i="1"/>
  <c r="BR128" i="1"/>
  <c r="BS128" i="1" s="1"/>
  <c r="CV56" i="1"/>
  <c r="BR56" i="1"/>
  <c r="BS56" i="1" s="1"/>
  <c r="CV240" i="1"/>
  <c r="BR240" i="1"/>
  <c r="CV221" i="1"/>
  <c r="BR221" i="1"/>
  <c r="BS221" i="1" s="1"/>
  <c r="CV122" i="1"/>
  <c r="BR122" i="1"/>
  <c r="BS122" i="1" s="1"/>
  <c r="CV156" i="1"/>
  <c r="BR156" i="1"/>
  <c r="BS156" i="1" s="1"/>
  <c r="CV137" i="1"/>
  <c r="BR137" i="1"/>
  <c r="BS137" i="1" s="1"/>
  <c r="CV95" i="1"/>
  <c r="BR95" i="1"/>
  <c r="BS95" i="1" s="1"/>
  <c r="CV231" i="1"/>
  <c r="BR231" i="1"/>
  <c r="BS231" i="1" s="1"/>
  <c r="CV68" i="1"/>
  <c r="BR68" i="1"/>
  <c r="BS68" i="1" s="1"/>
  <c r="CV189" i="1"/>
  <c r="BR189" i="1"/>
  <c r="CV225" i="1"/>
  <c r="BR225" i="1"/>
  <c r="BS225" i="1" s="1"/>
  <c r="CV100" i="1"/>
  <c r="BR100" i="1"/>
  <c r="BS100" i="1" s="1"/>
  <c r="CV205" i="1"/>
  <c r="BR205" i="1"/>
  <c r="BS205" i="1" s="1"/>
  <c r="CV58" i="1"/>
  <c r="BR58" i="1"/>
  <c r="BS58" i="1" s="1"/>
  <c r="CV161" i="1"/>
  <c r="BR161" i="1"/>
  <c r="CV130" i="1"/>
  <c r="BR130" i="1"/>
  <c r="BS130" i="1" s="1"/>
  <c r="CV124" i="1"/>
  <c r="BR124" i="1"/>
  <c r="BS124" i="1" s="1"/>
  <c r="BR138" i="1"/>
  <c r="BS138" i="1" s="1"/>
  <c r="CV117" i="1"/>
  <c r="BR117" i="1"/>
  <c r="BS117" i="1" s="1"/>
  <c r="CV77" i="1"/>
  <c r="BR77" i="1"/>
  <c r="BS77" i="1" s="1"/>
  <c r="CV215" i="1"/>
  <c r="BR215" i="1"/>
  <c r="BS215" i="1" s="1"/>
  <c r="CV106" i="1"/>
  <c r="BR106" i="1"/>
  <c r="BS106" i="1" s="1"/>
  <c r="CV234" i="1"/>
  <c r="BR234" i="1"/>
  <c r="BS234" i="1" s="1"/>
  <c r="CV176" i="1"/>
  <c r="BR176" i="1"/>
  <c r="BS176" i="1" s="1"/>
  <c r="CV49" i="1"/>
  <c r="BR49" i="1"/>
  <c r="BS49" i="1" s="1"/>
  <c r="BS144" i="1"/>
  <c r="BS146" i="1"/>
  <c r="BS129" i="1"/>
  <c r="BS145" i="1"/>
  <c r="E22" i="5"/>
  <c r="BS142" i="1"/>
  <c r="BS125" i="1"/>
  <c r="BS132" i="1"/>
  <c r="BS141" i="1"/>
  <c r="BS127" i="1"/>
  <c r="BS140" i="1"/>
  <c r="BS147" i="1"/>
  <c r="BS135" i="1"/>
  <c r="BS126" i="1"/>
  <c r="BS136" i="1"/>
  <c r="BS133" i="1"/>
  <c r="BS139" i="1"/>
  <c r="BS131" i="1"/>
  <c r="BX72" i="1"/>
  <c r="AZ72" i="1"/>
  <c r="BX134" i="1"/>
  <c r="AZ134" i="1"/>
  <c r="BX117" i="1"/>
  <c r="AZ117" i="1"/>
  <c r="BX113" i="1"/>
  <c r="AZ113" i="1"/>
  <c r="BX168" i="1"/>
  <c r="AZ168" i="1"/>
  <c r="BX210" i="1"/>
  <c r="AZ210" i="1"/>
  <c r="BU228" i="1"/>
  <c r="BX59" i="1"/>
  <c r="AZ59" i="1"/>
  <c r="BX221" i="1"/>
  <c r="AZ221" i="1"/>
  <c r="BX215" i="1"/>
  <c r="AZ215" i="1"/>
  <c r="AY12" i="1"/>
  <c r="BX205" i="1"/>
  <c r="AZ205" i="1"/>
  <c r="BX240" i="1"/>
  <c r="AZ240" i="1"/>
  <c r="BX185" i="1"/>
  <c r="AZ185" i="1"/>
  <c r="BX130" i="1"/>
  <c r="AZ130" i="1"/>
  <c r="BX160" i="1"/>
  <c r="AZ160" i="1"/>
  <c r="BX137" i="1"/>
  <c r="AZ137" i="1"/>
  <c r="BX95" i="1"/>
  <c r="AZ95" i="1"/>
  <c r="BX66" i="1"/>
  <c r="AZ66" i="1"/>
  <c r="BX107" i="1"/>
  <c r="AZ107" i="1"/>
  <c r="BX231" i="1"/>
  <c r="AZ231" i="1"/>
  <c r="BX157" i="1"/>
  <c r="AZ157" i="1"/>
  <c r="BX213" i="1"/>
  <c r="AZ213" i="1"/>
  <c r="BX189" i="1"/>
  <c r="AZ189" i="1"/>
  <c r="BX234" i="1"/>
  <c r="AZ234" i="1"/>
  <c r="BX227" i="1"/>
  <c r="AZ227" i="1"/>
  <c r="BX143" i="1"/>
  <c r="AZ143" i="1"/>
  <c r="BX106" i="1"/>
  <c r="AZ106" i="1"/>
  <c r="BX212" i="1"/>
  <c r="AZ212" i="1"/>
  <c r="BX62" i="1"/>
  <c r="AZ62" i="1"/>
  <c r="BX122" i="1"/>
  <c r="AZ122" i="1"/>
  <c r="BX77" i="1"/>
  <c r="AZ77" i="1"/>
  <c r="BX37" i="1"/>
  <c r="AZ37" i="1"/>
  <c r="BT99" i="1"/>
  <c r="BX128" i="1"/>
  <c r="AZ128" i="1"/>
  <c r="BX58" i="1"/>
  <c r="AZ58" i="1"/>
  <c r="CY19" i="1"/>
  <c r="DA19" i="1" s="1"/>
  <c r="CX25" i="1"/>
  <c r="CY25" i="1" s="1"/>
  <c r="CX26" i="1"/>
  <c r="DA24" i="1"/>
  <c r="BT90" i="1"/>
  <c r="BT35" i="1"/>
  <c r="BU109" i="1"/>
  <c r="BU142" i="1"/>
  <c r="BV110" i="1"/>
  <c r="BV47" i="1"/>
  <c r="BV167" i="1"/>
  <c r="BV232" i="1"/>
  <c r="BV158" i="1"/>
  <c r="BV154" i="1"/>
  <c r="BV218" i="1"/>
  <c r="BT58" i="1"/>
  <c r="BU230" i="1"/>
  <c r="BV94" i="1"/>
  <c r="BU191" i="1"/>
  <c r="BU40" i="1"/>
  <c r="BV175" i="1"/>
  <c r="BV184" i="1"/>
  <c r="BV152" i="1"/>
  <c r="BV23" i="1"/>
  <c r="BV115" i="1"/>
  <c r="BV70" i="1"/>
  <c r="BV226" i="1"/>
  <c r="BU54" i="1"/>
  <c r="BU183" i="1"/>
  <c r="BV149" i="1"/>
  <c r="BU150" i="1"/>
  <c r="BV75" i="1"/>
  <c r="BT17" i="1"/>
  <c r="BT123" i="1"/>
  <c r="BQ185" i="1"/>
  <c r="BV140" i="1"/>
  <c r="BT56" i="1"/>
  <c r="BQ107" i="1"/>
  <c r="BV19" i="1"/>
  <c r="BT240" i="1"/>
  <c r="BV228" i="1"/>
  <c r="BU82" i="1"/>
  <c r="BT221" i="1"/>
  <c r="BV199" i="1"/>
  <c r="BQ168" i="1"/>
  <c r="CV168" i="1" s="1"/>
  <c r="BT186" i="1"/>
  <c r="BQ123" i="1"/>
  <c r="BU195" i="1"/>
  <c r="BU139" i="1"/>
  <c r="BU102" i="1"/>
  <c r="BU22" i="1"/>
  <c r="BU133" i="1"/>
  <c r="BV15" i="1"/>
  <c r="BV65" i="1"/>
  <c r="BU14" i="1"/>
  <c r="BU13" i="1"/>
  <c r="BU24" i="1"/>
  <c r="BV118" i="1"/>
  <c r="BT59" i="1"/>
  <c r="BT143" i="1"/>
  <c r="BU126" i="1"/>
  <c r="BU219" i="1"/>
  <c r="BV30" i="1"/>
  <c r="BU121" i="1"/>
  <c r="BU129" i="1"/>
  <c r="BU144" i="1"/>
  <c r="BQ59" i="1"/>
  <c r="BQ181" i="1"/>
  <c r="BQ210" i="1"/>
  <c r="BQ143" i="1"/>
  <c r="BU68" i="1"/>
  <c r="BT134" i="1"/>
  <c r="BU79" i="1"/>
  <c r="BV170" i="1"/>
  <c r="BU41" i="1"/>
  <c r="BV178" i="1"/>
  <c r="BQ134" i="1"/>
  <c r="BT77" i="1"/>
  <c r="BT79" i="1"/>
  <c r="BV18" i="1"/>
  <c r="BU23" i="1"/>
  <c r="BT213" i="1"/>
  <c r="BV190" i="1"/>
  <c r="BU147" i="1"/>
  <c r="BV208" i="1"/>
  <c r="BU180" i="1"/>
  <c r="BQ52" i="1"/>
  <c r="BQ213" i="1"/>
  <c r="BV216" i="1"/>
  <c r="BU163" i="1"/>
  <c r="BV34" i="1"/>
  <c r="BU20" i="1"/>
  <c r="BT100" i="1"/>
  <c r="BU153" i="1"/>
  <c r="BT162" i="1"/>
  <c r="BQ37" i="1"/>
  <c r="BU198" i="1"/>
  <c r="BU88" i="1"/>
  <c r="BT124" i="1"/>
  <c r="BU33" i="1"/>
  <c r="BU145" i="1"/>
  <c r="BT231" i="1"/>
  <c r="BT122" i="1"/>
  <c r="BQ157" i="1"/>
  <c r="BV125" i="1"/>
  <c r="BQ66" i="1"/>
  <c r="AY52" i="1"/>
  <c r="BU67" i="1"/>
  <c r="BT227" i="1"/>
  <c r="BU192" i="1"/>
  <c r="BU202" i="1"/>
  <c r="BT205" i="1"/>
  <c r="BU237" i="1"/>
  <c r="BU39" i="1"/>
  <c r="BU177" i="1"/>
  <c r="BU164" i="1"/>
  <c r="BU114" i="1"/>
  <c r="BQ160" i="1"/>
  <c r="BU87" i="1"/>
  <c r="BU233" i="1"/>
  <c r="BV51" i="1"/>
  <c r="BU194" i="1"/>
  <c r="BT177" i="1"/>
  <c r="BV236" i="1"/>
  <c r="BU44" i="1"/>
  <c r="BT88" i="1"/>
  <c r="BU120" i="1"/>
  <c r="BU31" i="1"/>
  <c r="BU188" i="1"/>
  <c r="BT113" i="1"/>
  <c r="BU96" i="1"/>
  <c r="BT128" i="1"/>
  <c r="BV132" i="1"/>
  <c r="BT72" i="1"/>
  <c r="BQ113" i="1"/>
  <c r="BV61" i="1"/>
  <c r="BV172" i="1"/>
  <c r="BU99" i="1"/>
  <c r="BU135" i="1"/>
  <c r="BQ212" i="1"/>
  <c r="BU174" i="1"/>
  <c r="BU206" i="1"/>
  <c r="BU63" i="1"/>
  <c r="BU131" i="1"/>
  <c r="BU26" i="1"/>
  <c r="BU161" i="1"/>
  <c r="BV53" i="1"/>
  <c r="BT108" i="1"/>
  <c r="BT174" i="1"/>
  <c r="BU239" i="1"/>
  <c r="BU197" i="1"/>
  <c r="BU104" i="1"/>
  <c r="BU42" i="1"/>
  <c r="BU138" i="1"/>
  <c r="BU166" i="1"/>
  <c r="BU201" i="1"/>
  <c r="BT230" i="1"/>
  <c r="BU80" i="1"/>
  <c r="BV171" i="1"/>
  <c r="BU76" i="1"/>
  <c r="BU25" i="1"/>
  <c r="BU235" i="1"/>
  <c r="BV209" i="1"/>
  <c r="DA22" i="1" l="1"/>
  <c r="DH14" i="1"/>
  <c r="DH5" i="1" s="1"/>
  <c r="DP14" i="1"/>
  <c r="DQ14" i="1" s="1"/>
  <c r="DV14" i="1" s="1"/>
  <c r="DV5" i="1" s="1"/>
  <c r="CG27" i="1"/>
  <c r="CH27" i="1" s="1" a="1"/>
  <c r="CH27" i="1" s="1"/>
  <c r="EB27" i="1" s="1"/>
  <c r="EE27" i="1"/>
  <c r="CG22" i="1"/>
  <c r="CH22" i="1" s="1" a="1"/>
  <c r="CH22" i="1" s="1"/>
  <c r="EB22" i="1" s="1"/>
  <c r="EE22" i="1"/>
  <c r="CG14" i="1"/>
  <c r="CH14" i="1" s="1" a="1"/>
  <c r="CH14" i="1" s="1"/>
  <c r="EB14" i="1" s="1"/>
  <c r="EE14" i="1"/>
  <c r="CG28" i="1"/>
  <c r="CH28" i="1" s="1" a="1"/>
  <c r="CH28" i="1" s="1"/>
  <c r="EB28" i="1" s="1"/>
  <c r="EE28" i="1"/>
  <c r="CG26" i="1"/>
  <c r="CH26" i="1" s="1" a="1"/>
  <c r="CH26" i="1" s="1"/>
  <c r="EB26" i="1" s="1"/>
  <c r="EE26" i="1"/>
  <c r="CG13" i="1"/>
  <c r="CH13" i="1" s="1" a="1"/>
  <c r="CH13" i="1" s="1"/>
  <c r="EB13" i="1" s="1"/>
  <c r="EE13" i="1"/>
  <c r="CG25" i="1"/>
  <c r="CH25" i="1" s="1" a="1"/>
  <c r="CH25" i="1" s="1"/>
  <c r="EB25" i="1" s="1"/>
  <c r="EE25" i="1"/>
  <c r="DX177" i="1"/>
  <c r="EJ177" i="1" s="1"/>
  <c r="DX153" i="1"/>
  <c r="EJ153" i="1" s="1"/>
  <c r="DX239" i="1"/>
  <c r="EJ239" i="1" s="1"/>
  <c r="DX187" i="1"/>
  <c r="EJ187" i="1" s="1"/>
  <c r="DX219" i="1"/>
  <c r="EJ219" i="1" s="1"/>
  <c r="DX161" i="1"/>
  <c r="EJ161" i="1" s="1"/>
  <c r="DX174" i="1"/>
  <c r="EJ174" i="1" s="1"/>
  <c r="DX92" i="1"/>
  <c r="EJ92" i="1" s="1"/>
  <c r="DX67" i="1"/>
  <c r="EJ67" i="1" s="1"/>
  <c r="DX82" i="1"/>
  <c r="EJ82" i="1" s="1"/>
  <c r="DX91" i="1"/>
  <c r="EJ91" i="1" s="1"/>
  <c r="DX147" i="1"/>
  <c r="EJ147" i="1" s="1"/>
  <c r="DX162" i="1"/>
  <c r="EJ162" i="1" s="1"/>
  <c r="DX198" i="1"/>
  <c r="EJ198" i="1" s="1"/>
  <c r="DX86" i="1"/>
  <c r="EJ86" i="1" s="1"/>
  <c r="DX151" i="1"/>
  <c r="EJ151" i="1" s="1"/>
  <c r="DX13" i="1"/>
  <c r="DX55" i="1"/>
  <c r="EJ55" i="1" s="1"/>
  <c r="DX109" i="1"/>
  <c r="EJ109" i="1" s="1"/>
  <c r="DX27" i="1"/>
  <c r="DX60" i="1"/>
  <c r="EJ60" i="1" s="1"/>
  <c r="DX48" i="1"/>
  <c r="EJ48" i="1" s="1"/>
  <c r="DX26" i="1"/>
  <c r="DX28" i="1"/>
  <c r="DX222" i="1"/>
  <c r="EJ222" i="1" s="1"/>
  <c r="DX63" i="1"/>
  <c r="EJ63" i="1" s="1"/>
  <c r="DX148" i="1"/>
  <c r="EJ148" i="1" s="1"/>
  <c r="DX43" i="1"/>
  <c r="EJ43" i="1" s="1"/>
  <c r="DX142" i="1"/>
  <c r="EJ142" i="1" s="1"/>
  <c r="DX81" i="1"/>
  <c r="EJ81" i="1" s="1"/>
  <c r="DX111" i="1"/>
  <c r="EJ111" i="1" s="1"/>
  <c r="DX73" i="1"/>
  <c r="EJ73" i="1" s="1"/>
  <c r="DX206" i="1"/>
  <c r="EJ206" i="1" s="1"/>
  <c r="DX103" i="1"/>
  <c r="EJ103" i="1" s="1"/>
  <c r="DX131" i="1"/>
  <c r="EJ131" i="1" s="1"/>
  <c r="DX164" i="1"/>
  <c r="EJ164" i="1" s="1"/>
  <c r="DX83" i="1"/>
  <c r="EJ83" i="1" s="1"/>
  <c r="DX108" i="1"/>
  <c r="EJ108" i="1" s="1"/>
  <c r="DX76" i="1"/>
  <c r="EJ76" i="1" s="1"/>
  <c r="DX224" i="1"/>
  <c r="EJ224" i="1" s="1"/>
  <c r="DX169" i="1"/>
  <c r="EJ169" i="1" s="1"/>
  <c r="DX78" i="1"/>
  <c r="EJ78" i="1" s="1"/>
  <c r="DX87" i="1"/>
  <c r="EJ87" i="1" s="1"/>
  <c r="DX223" i="1"/>
  <c r="EJ223" i="1" s="1"/>
  <c r="DX191" i="1"/>
  <c r="EJ191" i="1" s="1"/>
  <c r="DX200" i="1"/>
  <c r="EJ200" i="1" s="1"/>
  <c r="DX79" i="1"/>
  <c r="EJ79" i="1" s="1"/>
  <c r="DX56" i="1"/>
  <c r="EJ56" i="1" s="1"/>
  <c r="DX105" i="1"/>
  <c r="EJ105" i="1" s="1"/>
  <c r="DX144" i="1"/>
  <c r="EJ144" i="1" s="1"/>
  <c r="DX96" i="1"/>
  <c r="EJ96" i="1" s="1"/>
  <c r="DX14" i="1"/>
  <c r="DX176" i="1"/>
  <c r="EJ176" i="1" s="1"/>
  <c r="DX230" i="1"/>
  <c r="EJ230" i="1" s="1"/>
  <c r="DX97" i="1"/>
  <c r="EJ97" i="1" s="1"/>
  <c r="DX101" i="1"/>
  <c r="EJ101" i="1" s="1"/>
  <c r="DX64" i="1"/>
  <c r="EJ64" i="1" s="1"/>
  <c r="DX35" i="1"/>
  <c r="EJ35" i="1" s="1"/>
  <c r="DX235" i="1"/>
  <c r="EJ235" i="1" s="1"/>
  <c r="DX197" i="1"/>
  <c r="EJ197" i="1" s="1"/>
  <c r="DX186" i="1"/>
  <c r="EJ186" i="1" s="1"/>
  <c r="DX68" i="1"/>
  <c r="EJ68" i="1" s="1"/>
  <c r="DX139" i="1"/>
  <c r="EJ139" i="1" s="1"/>
  <c r="DX179" i="1"/>
  <c r="EJ179" i="1" s="1"/>
  <c r="DX22" i="1"/>
  <c r="DX90" i="1"/>
  <c r="EJ90" i="1" s="1"/>
  <c r="DX220" i="1"/>
  <c r="EJ220" i="1" s="1"/>
  <c r="DX54" i="1"/>
  <c r="EJ54" i="1" s="1"/>
  <c r="DX88" i="1"/>
  <c r="EJ88" i="1" s="1"/>
  <c r="DX217" i="1"/>
  <c r="EJ217" i="1" s="1"/>
  <c r="DX40" i="1"/>
  <c r="EJ40" i="1" s="1"/>
  <c r="DX102" i="1"/>
  <c r="EJ102" i="1" s="1"/>
  <c r="DX173" i="1"/>
  <c r="EJ173" i="1" s="1"/>
  <c r="DX31" i="1"/>
  <c r="EJ31" i="1" s="1"/>
  <c r="DX233" i="1"/>
  <c r="EJ233" i="1" s="1"/>
  <c r="DX225" i="1"/>
  <c r="EJ225" i="1" s="1"/>
  <c r="DX203" i="1"/>
  <c r="EJ203" i="1" s="1"/>
  <c r="DX204" i="1"/>
  <c r="EJ204" i="1" s="1"/>
  <c r="DX238" i="1"/>
  <c r="EJ238" i="1" s="1"/>
  <c r="DX182" i="1"/>
  <c r="EJ182" i="1" s="1"/>
  <c r="DX80" i="1"/>
  <c r="EJ80" i="1" s="1"/>
  <c r="DX141" i="1"/>
  <c r="EJ141" i="1" s="1"/>
  <c r="DX159" i="1"/>
  <c r="EJ159" i="1" s="1"/>
  <c r="DX44" i="1"/>
  <c r="EJ44" i="1" s="1"/>
  <c r="DX25" i="1"/>
  <c r="DX195" i="1"/>
  <c r="EJ195" i="1" s="1"/>
  <c r="BY62" i="1"/>
  <c r="CG62" i="1" s="1"/>
  <c r="CH62" i="1" s="1" a="1"/>
  <c r="CH62" i="1" s="1"/>
  <c r="BY157" i="1"/>
  <c r="CG157" i="1" s="1"/>
  <c r="CH157" i="1" s="1" a="1"/>
  <c r="CH157" i="1" s="1"/>
  <c r="BY185" i="1"/>
  <c r="CG185" i="1" s="1"/>
  <c r="CH185" i="1" s="1" a="1"/>
  <c r="CH185" i="1" s="1"/>
  <c r="BY168" i="1"/>
  <c r="CG168" i="1" s="1"/>
  <c r="CH168" i="1" s="1" a="1"/>
  <c r="CH168" i="1" s="1"/>
  <c r="BY212" i="1"/>
  <c r="CG212" i="1" s="1"/>
  <c r="CH212" i="1" s="1" a="1"/>
  <c r="CH212" i="1" s="1"/>
  <c r="BY231" i="1"/>
  <c r="CG231" i="1" s="1"/>
  <c r="CH231" i="1" s="1" a="1"/>
  <c r="CH231" i="1" s="1"/>
  <c r="BY240" i="1"/>
  <c r="CG240" i="1" s="1"/>
  <c r="CH240" i="1" s="1" a="1"/>
  <c r="CH240" i="1" s="1"/>
  <c r="BY113" i="1"/>
  <c r="CG113" i="1" s="1"/>
  <c r="CH113" i="1" s="1" a="1"/>
  <c r="CH113" i="1" s="1"/>
  <c r="BY214" i="1"/>
  <c r="CG214" i="1" s="1"/>
  <c r="CH214" i="1" s="1" a="1"/>
  <c r="CH214" i="1" s="1"/>
  <c r="BY122" i="1"/>
  <c r="CG122" i="1" s="1"/>
  <c r="CH122" i="1" s="1" a="1"/>
  <c r="CH122" i="1" s="1"/>
  <c r="BY106" i="1"/>
  <c r="CG106" i="1" s="1"/>
  <c r="CH106" i="1" s="1" a="1"/>
  <c r="CH106" i="1" s="1"/>
  <c r="BY205" i="1"/>
  <c r="CG205" i="1" s="1"/>
  <c r="CH205" i="1" s="1" a="1"/>
  <c r="CH205" i="1" s="1"/>
  <c r="BY117" i="1"/>
  <c r="CG117" i="1" s="1"/>
  <c r="CH117" i="1" s="1" a="1"/>
  <c r="CH117" i="1" s="1"/>
  <c r="BY58" i="1"/>
  <c r="CG58" i="1" s="1"/>
  <c r="CH58" i="1" s="1" a="1"/>
  <c r="CH58" i="1" s="1"/>
  <c r="BY107" i="1"/>
  <c r="CG107" i="1" s="1"/>
  <c r="CH107" i="1" s="1" a="1"/>
  <c r="CH107" i="1" s="1"/>
  <c r="BY143" i="1"/>
  <c r="CG143" i="1" s="1"/>
  <c r="CH143" i="1" s="1" a="1"/>
  <c r="CH143" i="1" s="1"/>
  <c r="BY134" i="1"/>
  <c r="CG134" i="1" s="1"/>
  <c r="CH134" i="1" s="1" a="1"/>
  <c r="CH134" i="1" s="1"/>
  <c r="BY196" i="1"/>
  <c r="CG196" i="1" s="1"/>
  <c r="CH196" i="1" s="1" a="1"/>
  <c r="CH196" i="1" s="1"/>
  <c r="BY128" i="1"/>
  <c r="CG128" i="1" s="1"/>
  <c r="CH128" i="1" s="1" a="1"/>
  <c r="CH128" i="1" s="1"/>
  <c r="BY66" i="1"/>
  <c r="CG66" i="1" s="1"/>
  <c r="CH66" i="1" s="1" a="1"/>
  <c r="CH66" i="1" s="1"/>
  <c r="BY215" i="1"/>
  <c r="CG215" i="1" s="1"/>
  <c r="CH215" i="1" s="1" a="1"/>
  <c r="CH215" i="1" s="1"/>
  <c r="BY227" i="1"/>
  <c r="CG227" i="1" s="1"/>
  <c r="CH227" i="1" s="1" a="1"/>
  <c r="CH227" i="1" s="1"/>
  <c r="BY95" i="1"/>
  <c r="CG95" i="1" s="1"/>
  <c r="CH95" i="1" s="1" a="1"/>
  <c r="CH95" i="1" s="1"/>
  <c r="BY72" i="1"/>
  <c r="CG72" i="1" s="1"/>
  <c r="CH72" i="1" s="1" a="1"/>
  <c r="CH72" i="1" s="1"/>
  <c r="BY210" i="1"/>
  <c r="CG210" i="1" s="1"/>
  <c r="CH210" i="1" s="1" a="1"/>
  <c r="CH210" i="1" s="1"/>
  <c r="BY221" i="1"/>
  <c r="CG221" i="1" s="1"/>
  <c r="CH221" i="1" s="1" a="1"/>
  <c r="CH221" i="1" s="1"/>
  <c r="BY37" i="1"/>
  <c r="CG37" i="1" s="1"/>
  <c r="CH37" i="1" s="1" a="1"/>
  <c r="CH37" i="1" s="1"/>
  <c r="BY234" i="1"/>
  <c r="CG234" i="1" s="1"/>
  <c r="CH234" i="1" s="1" a="1"/>
  <c r="CH234" i="1" s="1"/>
  <c r="BY137" i="1"/>
  <c r="CG137" i="1" s="1"/>
  <c r="CH137" i="1" s="1" a="1"/>
  <c r="CH137" i="1" s="1"/>
  <c r="BY213" i="1"/>
  <c r="CG213" i="1" s="1"/>
  <c r="CH213" i="1" s="1" a="1"/>
  <c r="CH213" i="1" s="1"/>
  <c r="BY59" i="1"/>
  <c r="CG59" i="1" s="1"/>
  <c r="CH59" i="1" s="1" a="1"/>
  <c r="CH59" i="1" s="1"/>
  <c r="BY130" i="1"/>
  <c r="CG130" i="1" s="1"/>
  <c r="CH130" i="1" s="1" a="1"/>
  <c r="CH130" i="1" s="1"/>
  <c r="BY77" i="1"/>
  <c r="CG77" i="1" s="1"/>
  <c r="CH77" i="1" s="1" a="1"/>
  <c r="CH77" i="1" s="1"/>
  <c r="BY189" i="1"/>
  <c r="CG189" i="1" s="1"/>
  <c r="CH189" i="1" s="1" a="1"/>
  <c r="CH189" i="1" s="1"/>
  <c r="BY160" i="1"/>
  <c r="CG160" i="1" s="1"/>
  <c r="CH160" i="1" s="1" a="1"/>
  <c r="CH160" i="1" s="1"/>
  <c r="AZ196" i="1"/>
  <c r="AY98" i="1"/>
  <c r="AZ98" i="1" s="1"/>
  <c r="BT196" i="1"/>
  <c r="CV196" i="1"/>
  <c r="BR196" i="1"/>
  <c r="BS196" i="1" s="1"/>
  <c r="CV113" i="1"/>
  <c r="BR113" i="1"/>
  <c r="BS113" i="1" s="1"/>
  <c r="CV66" i="1"/>
  <c r="BR66" i="1"/>
  <c r="BS66" i="1" s="1"/>
  <c r="CV157" i="1"/>
  <c r="BR157" i="1"/>
  <c r="BS157" i="1" s="1"/>
  <c r="CV213" i="1"/>
  <c r="BR213" i="1"/>
  <c r="BS213" i="1" s="1"/>
  <c r="CV212" i="1"/>
  <c r="BR212" i="1"/>
  <c r="BS212" i="1" s="1"/>
  <c r="CV107" i="1"/>
  <c r="BR107" i="1"/>
  <c r="BS107" i="1" s="1"/>
  <c r="CV185" i="1"/>
  <c r="BR185" i="1"/>
  <c r="BS185" i="1" s="1"/>
  <c r="CV12" i="1"/>
  <c r="BR12" i="1"/>
  <c r="CV134" i="1"/>
  <c r="BR134" i="1"/>
  <c r="BS134" i="1" s="1"/>
  <c r="CV123" i="1"/>
  <c r="BR123" i="1"/>
  <c r="BS123" i="1" s="1"/>
  <c r="BQ98" i="1"/>
  <c r="CV17" i="1"/>
  <c r="BR17" i="1"/>
  <c r="BS17" i="1" s="1"/>
  <c r="CV52" i="1"/>
  <c r="BR52" i="1"/>
  <c r="BS52" i="1" s="1"/>
  <c r="BR168" i="1"/>
  <c r="BS168" i="1" s="1"/>
  <c r="CV160" i="1"/>
  <c r="BR160" i="1"/>
  <c r="BS160" i="1" s="1"/>
  <c r="BR143" i="1"/>
  <c r="BS143" i="1" s="1"/>
  <c r="CV210" i="1"/>
  <c r="BR210" i="1"/>
  <c r="BS210" i="1" s="1"/>
  <c r="CV181" i="1"/>
  <c r="BR181" i="1"/>
  <c r="BS181" i="1" s="1"/>
  <c r="CV37" i="1"/>
  <c r="BR37" i="1"/>
  <c r="BS37" i="1" s="1"/>
  <c r="CV59" i="1"/>
  <c r="BR59" i="1"/>
  <c r="BS59" i="1" s="1"/>
  <c r="BS183" i="1"/>
  <c r="BS158" i="1"/>
  <c r="BS190" i="1"/>
  <c r="BS189" i="1"/>
  <c r="BS164" i="1"/>
  <c r="BS166" i="1"/>
  <c r="BS182" i="1"/>
  <c r="BS167" i="1"/>
  <c r="BS192" i="1"/>
  <c r="BS159" i="1"/>
  <c r="BS188" i="1"/>
  <c r="BS161" i="1"/>
  <c r="BS193" i="1"/>
  <c r="BS162" i="1"/>
  <c r="BS194" i="1"/>
  <c r="BS186" i="1"/>
  <c r="BS163" i="1"/>
  <c r="BS187" i="1"/>
  <c r="BS195" i="1"/>
  <c r="BS191" i="1"/>
  <c r="BS184" i="1"/>
  <c r="E29" i="5"/>
  <c r="AY165" i="1"/>
  <c r="AZ165" i="1" s="1"/>
  <c r="BX52" i="1"/>
  <c r="AZ52" i="1"/>
  <c r="BX12" i="1"/>
  <c r="AZ12" i="1"/>
  <c r="BT12" i="1"/>
  <c r="BU223" i="1"/>
  <c r="DA25" i="1"/>
  <c r="CX27" i="1"/>
  <c r="CX28" i="1"/>
  <c r="CY26" i="1"/>
  <c r="DA26" i="1" s="1"/>
  <c r="BV46" i="1"/>
  <c r="BV119" i="1"/>
  <c r="BV44" i="1"/>
  <c r="BV220" i="1"/>
  <c r="BV235" i="1"/>
  <c r="BV197" i="1"/>
  <c r="BV114" i="1"/>
  <c r="BV238" i="1"/>
  <c r="BV153" i="1"/>
  <c r="BV223" i="1"/>
  <c r="BV92" i="1"/>
  <c r="BV111" i="1"/>
  <c r="BV224" i="1"/>
  <c r="BV225" i="1"/>
  <c r="BV97" i="1"/>
  <c r="BV43" i="1"/>
  <c r="BV81" i="1"/>
  <c r="BV241" i="1"/>
  <c r="BV194" i="1"/>
  <c r="BV229" i="1"/>
  <c r="BV112" i="1"/>
  <c r="BT137" i="1"/>
  <c r="BT212" i="1"/>
  <c r="BV63" i="1"/>
  <c r="BU231" i="1"/>
  <c r="BV86" i="1"/>
  <c r="BV96" i="1"/>
  <c r="BU213" i="1"/>
  <c r="BV204" i="1"/>
  <c r="BV55" i="1"/>
  <c r="BV27" i="1"/>
  <c r="BV200" i="1"/>
  <c r="BV33" i="1"/>
  <c r="BV102" i="1"/>
  <c r="BV144" i="1"/>
  <c r="BV243" i="1"/>
  <c r="BV214" i="1"/>
  <c r="BV237" i="1"/>
  <c r="BV126" i="1"/>
  <c r="BV120" i="1"/>
  <c r="BU49" i="1"/>
  <c r="BV78" i="1"/>
  <c r="BV198" i="1"/>
  <c r="BV35" i="1"/>
  <c r="BU210" i="1"/>
  <c r="BV109" i="1"/>
  <c r="BV24" i="1"/>
  <c r="BV138" i="1"/>
  <c r="BT49" i="1"/>
  <c r="BV139" i="1"/>
  <c r="BV155" i="1"/>
  <c r="BV182" i="1"/>
  <c r="BV101" i="1"/>
  <c r="BV202" i="1"/>
  <c r="BV192" i="1"/>
  <c r="BT210" i="1"/>
  <c r="BV87" i="1"/>
  <c r="BV121" i="1"/>
  <c r="BV20" i="1"/>
  <c r="BV206" i="1"/>
  <c r="BV93" i="1"/>
  <c r="BV222" i="1"/>
  <c r="BV131" i="1"/>
  <c r="BU189" i="1"/>
  <c r="BU186" i="1"/>
  <c r="BV22" i="1"/>
  <c r="BV31" i="1"/>
  <c r="BV217" i="1"/>
  <c r="BV239" i="1"/>
  <c r="BU108" i="1"/>
  <c r="BV242" i="1"/>
  <c r="BV146" i="1"/>
  <c r="BV88" i="1"/>
  <c r="BU205" i="1"/>
  <c r="BV85" i="1"/>
  <c r="BV67" i="1"/>
  <c r="BU100" i="1"/>
  <c r="BT181" i="1"/>
  <c r="BV164" i="1"/>
  <c r="BT189" i="1"/>
  <c r="BV41" i="1"/>
  <c r="BV76" i="1"/>
  <c r="BV150" i="1"/>
  <c r="BV91" i="1"/>
  <c r="BV148" i="1"/>
  <c r="BU124" i="1"/>
  <c r="BU59" i="1"/>
  <c r="BV64" i="1"/>
  <c r="BV54" i="1"/>
  <c r="BV219" i="1"/>
  <c r="BV207" i="1"/>
  <c r="BV25" i="1"/>
  <c r="BV173" i="1"/>
  <c r="BV82" i="1"/>
  <c r="BV180" i="1"/>
  <c r="BU130" i="1"/>
  <c r="BU215" i="1"/>
  <c r="BV21" i="1"/>
  <c r="BV104" i="1"/>
  <c r="BT37" i="1"/>
  <c r="BU66" i="1"/>
  <c r="BU95" i="1"/>
  <c r="BV161" i="1"/>
  <c r="BV83" i="1"/>
  <c r="BT168" i="1"/>
  <c r="BV39" i="1"/>
  <c r="BV129" i="1"/>
  <c r="BT130" i="1"/>
  <c r="BT215" i="1"/>
  <c r="BV89" i="1"/>
  <c r="BV141" i="1"/>
  <c r="BT62" i="1"/>
  <c r="BT160" i="1"/>
  <c r="BV203" i="1"/>
  <c r="BT66" i="1"/>
  <c r="BT95" i="1"/>
  <c r="BV69" i="1"/>
  <c r="BV159" i="1"/>
  <c r="BV201" i="1"/>
  <c r="BV40" i="1"/>
  <c r="BV179" i="1"/>
  <c r="BV14" i="1"/>
  <c r="BV90" i="1"/>
  <c r="BU185" i="1"/>
  <c r="BV195" i="1"/>
  <c r="BV163" i="1"/>
  <c r="BU156" i="1"/>
  <c r="BT234" i="1"/>
  <c r="BU162" i="1"/>
  <c r="BV105" i="1"/>
  <c r="BT157" i="1"/>
  <c r="BV193" i="1"/>
  <c r="BV116" i="1"/>
  <c r="BT107" i="1"/>
  <c r="BT185" i="1"/>
  <c r="BV133" i="1"/>
  <c r="BV147" i="1"/>
  <c r="BT156" i="1"/>
  <c r="BU117" i="1"/>
  <c r="BV166" i="1"/>
  <c r="BU106" i="1"/>
  <c r="BV38" i="1"/>
  <c r="BV42" i="1"/>
  <c r="BV188" i="1"/>
  <c r="BT117" i="1"/>
  <c r="BV73" i="1"/>
  <c r="BT106" i="1"/>
  <c r="BV26" i="1"/>
  <c r="BV169" i="1"/>
  <c r="BU134" i="1"/>
  <c r="BV135" i="1"/>
  <c r="BV136" i="1"/>
  <c r="BV48" i="1"/>
  <c r="BV145" i="1"/>
  <c r="BV74" i="1"/>
  <c r="BU176" i="1"/>
  <c r="BV187" i="1"/>
  <c r="BU122" i="1"/>
  <c r="BV211" i="1"/>
  <c r="BV103" i="1"/>
  <c r="BV151" i="1"/>
  <c r="BV244" i="1"/>
  <c r="BV84" i="1"/>
  <c r="BV28" i="1"/>
  <c r="BV60" i="1"/>
  <c r="BU58" i="1"/>
  <c r="BV16" i="1"/>
  <c r="BV80" i="1"/>
  <c r="BU240" i="1"/>
  <c r="BU56" i="1"/>
  <c r="BV13" i="1"/>
  <c r="BV99" i="1"/>
  <c r="BV183" i="1"/>
  <c r="DX214" i="1" l="1"/>
  <c r="EJ214" i="1" s="1"/>
  <c r="DX213" i="1"/>
  <c r="EJ213" i="1" s="1"/>
  <c r="DX117" i="1"/>
  <c r="EJ117" i="1" s="1"/>
  <c r="DX196" i="1"/>
  <c r="EJ196" i="1" s="1"/>
  <c r="DX107" i="1"/>
  <c r="EJ107" i="1" s="1"/>
  <c r="DX58" i="1"/>
  <c r="EJ58" i="1" s="1"/>
  <c r="DX113" i="1"/>
  <c r="EJ113" i="1" s="1"/>
  <c r="DX185" i="1"/>
  <c r="EJ185" i="1" s="1"/>
  <c r="DX205" i="1"/>
  <c r="EJ205" i="1" s="1"/>
  <c r="DX231" i="1"/>
  <c r="EJ231" i="1" s="1"/>
  <c r="DX157" i="1"/>
  <c r="EJ157" i="1" s="1"/>
  <c r="DX106" i="1"/>
  <c r="EJ106" i="1" s="1"/>
  <c r="DX72" i="1"/>
  <c r="EJ72" i="1" s="1"/>
  <c r="DX62" i="1"/>
  <c r="EJ62" i="1" s="1"/>
  <c r="DX240" i="1"/>
  <c r="EJ240" i="1" s="1"/>
  <c r="DX227" i="1"/>
  <c r="EJ227" i="1" s="1"/>
  <c r="DX130" i="1"/>
  <c r="EJ130" i="1" s="1"/>
  <c r="DX210" i="1"/>
  <c r="EJ210" i="1" s="1"/>
  <c r="DX137" i="1"/>
  <c r="EJ137" i="1" s="1"/>
  <c r="DX212" i="1"/>
  <c r="EJ212" i="1" s="1"/>
  <c r="DX215" i="1"/>
  <c r="EJ215" i="1" s="1"/>
  <c r="DX122" i="1"/>
  <c r="EJ122" i="1" s="1"/>
  <c r="DX134" i="1"/>
  <c r="EJ134" i="1" s="1"/>
  <c r="DX95" i="1"/>
  <c r="EJ95" i="1" s="1"/>
  <c r="DX128" i="1"/>
  <c r="EJ128" i="1" s="1"/>
  <c r="DX160" i="1"/>
  <c r="EJ160" i="1" s="1"/>
  <c r="DX66" i="1"/>
  <c r="EJ66" i="1" s="1"/>
  <c r="DX77" i="1"/>
  <c r="EJ77" i="1" s="1"/>
  <c r="DX59" i="1"/>
  <c r="EJ59" i="1" s="1"/>
  <c r="DX189" i="1"/>
  <c r="EJ189" i="1" s="1"/>
  <c r="DX234" i="1"/>
  <c r="EJ234" i="1" s="1"/>
  <c r="DZ12" i="1"/>
  <c r="DX37" i="1"/>
  <c r="EJ37" i="1" s="1"/>
  <c r="DX221" i="1"/>
  <c r="EJ221" i="1" s="1"/>
  <c r="BX98" i="1"/>
  <c r="BY12" i="1"/>
  <c r="BY52" i="1"/>
  <c r="CG52" i="1" s="1"/>
  <c r="CH52" i="1" s="1" a="1"/>
  <c r="CH52" i="1" s="1"/>
  <c r="BU196" i="1"/>
  <c r="BS12" i="1"/>
  <c r="EA12" i="1" s="1"/>
  <c r="H15" i="5"/>
  <c r="I15" i="5"/>
  <c r="I11" i="5"/>
  <c r="I12" i="5"/>
  <c r="I10" i="5"/>
  <c r="G11" i="5"/>
  <c r="G10" i="5"/>
  <c r="I9" i="5"/>
  <c r="G15" i="5"/>
  <c r="G14" i="5"/>
  <c r="G9" i="5"/>
  <c r="G12" i="5"/>
  <c r="H9" i="5"/>
  <c r="H10" i="5"/>
  <c r="H12" i="5"/>
  <c r="H11" i="5"/>
  <c r="M30" i="7"/>
  <c r="R30" i="7" s="1"/>
  <c r="M20" i="7"/>
  <c r="R20" i="7" s="1"/>
  <c r="M14" i="7"/>
  <c r="R14" i="7" s="1"/>
  <c r="M26" i="7"/>
  <c r="R26" i="7" s="1"/>
  <c r="M19" i="7"/>
  <c r="R19" i="7" s="1"/>
  <c r="M29" i="7"/>
  <c r="R29" i="7" s="1"/>
  <c r="M10" i="7"/>
  <c r="R10" i="7" s="1"/>
  <c r="M13" i="7"/>
  <c r="R13" i="7" s="1"/>
  <c r="M18" i="7"/>
  <c r="R18" i="7" s="1"/>
  <c r="M25" i="7"/>
  <c r="R25" i="7" s="1"/>
  <c r="M33" i="7"/>
  <c r="M17" i="7"/>
  <c r="R17" i="7" s="1"/>
  <c r="M28" i="7"/>
  <c r="R28" i="7" s="1"/>
  <c r="M12" i="7"/>
  <c r="R12" i="7" s="1"/>
  <c r="M24" i="7"/>
  <c r="R24" i="7" s="1"/>
  <c r="M32" i="7"/>
  <c r="R32" i="7" s="1"/>
  <c r="M16" i="7"/>
  <c r="R16" i="7" s="1"/>
  <c r="M27" i="7"/>
  <c r="R27" i="7" s="1"/>
  <c r="M11" i="7"/>
  <c r="R11" i="7" s="1"/>
  <c r="M31" i="7"/>
  <c r="R31" i="7" s="1"/>
  <c r="M15" i="7"/>
  <c r="R15" i="7" s="1"/>
  <c r="R33" i="7"/>
  <c r="BX165" i="1"/>
  <c r="CV98" i="1"/>
  <c r="BR98" i="1"/>
  <c r="BS98" i="1" s="1"/>
  <c r="BS241" i="1"/>
  <c r="BS242" i="1"/>
  <c r="E30" i="5"/>
  <c r="BS244" i="1" s="1"/>
  <c r="BS239" i="1"/>
  <c r="BS240" i="1"/>
  <c r="BS238" i="1"/>
  <c r="M23" i="7" s="1"/>
  <c r="R23" i="7" s="1"/>
  <c r="BQ165" i="1"/>
  <c r="BT165" i="1"/>
  <c r="BU12" i="1"/>
  <c r="CY27" i="1"/>
  <c r="DA27" i="1" s="1"/>
  <c r="CY28" i="1"/>
  <c r="DA28" i="1" s="1"/>
  <c r="CX29" i="1"/>
  <c r="CY29" i="1" s="1"/>
  <c r="BV142" i="1"/>
  <c r="BV100" i="1"/>
  <c r="BV233" i="1"/>
  <c r="BV56" i="1"/>
  <c r="BV68" i="1"/>
  <c r="BV230" i="1"/>
  <c r="BV191" i="1"/>
  <c r="BV186" i="1"/>
  <c r="BV177" i="1"/>
  <c r="BV176" i="1"/>
  <c r="BV79" i="1"/>
  <c r="BU107" i="1"/>
  <c r="BU160" i="1"/>
  <c r="BU37" i="1"/>
  <c r="BU181" i="1"/>
  <c r="BV174" i="1"/>
  <c r="BU62" i="1"/>
  <c r="BU72" i="1"/>
  <c r="H14" i="5" s="1"/>
  <c r="BU227" i="1"/>
  <c r="BU157" i="1"/>
  <c r="BU143" i="1"/>
  <c r="BU128" i="1"/>
  <c r="BV162" i="1"/>
  <c r="BU17" i="1"/>
  <c r="BU234" i="1"/>
  <c r="BU123" i="1"/>
  <c r="BV108" i="1"/>
  <c r="BU212" i="1"/>
  <c r="BU52" i="1"/>
  <c r="BU113" i="1"/>
  <c r="BU221" i="1"/>
  <c r="BU168" i="1"/>
  <c r="BT52" i="1"/>
  <c r="BU77" i="1"/>
  <c r="BU137" i="1"/>
  <c r="DZ13" i="1" l="1"/>
  <c r="EF13" i="1" s="1"/>
  <c r="CG12" i="1"/>
  <c r="CH12" i="1" s="1" a="1"/>
  <c r="CH12" i="1" s="1"/>
  <c r="EB12" i="1" s="1"/>
  <c r="EE12" i="1"/>
  <c r="DX12" i="1"/>
  <c r="EF12" i="1" s="1"/>
  <c r="BY98" i="1"/>
  <c r="CG98" i="1" s="1"/>
  <c r="CH98" i="1" s="1" a="1"/>
  <c r="CH98" i="1" s="1"/>
  <c r="DX52" i="1"/>
  <c r="EJ52" i="1" s="1"/>
  <c r="H22" i="5"/>
  <c r="BY165" i="1"/>
  <c r="CG165" i="1" s="1"/>
  <c r="CH165" i="1" s="1" a="1"/>
  <c r="CH165" i="1" s="1"/>
  <c r="BS243" i="1"/>
  <c r="M22" i="7" s="1"/>
  <c r="R22" i="7" s="1"/>
  <c r="K9" i="5"/>
  <c r="G16" i="5"/>
  <c r="I16" i="5"/>
  <c r="K15" i="5"/>
  <c r="BT98" i="1"/>
  <c r="G22" i="5"/>
  <c r="BV196" i="1"/>
  <c r="K12" i="5"/>
  <c r="K10" i="5"/>
  <c r="H17" i="5"/>
  <c r="K11" i="5"/>
  <c r="CV165" i="1"/>
  <c r="BR165" i="1"/>
  <c r="G29" i="5" s="1"/>
  <c r="G17" i="5"/>
  <c r="H16" i="5"/>
  <c r="H19" i="5"/>
  <c r="I19" i="5"/>
  <c r="G19" i="5"/>
  <c r="BU98" i="1"/>
  <c r="BV98" i="1"/>
  <c r="BU165" i="1"/>
  <c r="BV12" i="1"/>
  <c r="CX30" i="1"/>
  <c r="DA29" i="1"/>
  <c r="BV157" i="1"/>
  <c r="BV185" i="1"/>
  <c r="BV189" i="1"/>
  <c r="BV66" i="1"/>
  <c r="BV210" i="1"/>
  <c r="BV62" i="1"/>
  <c r="BV227" i="1"/>
  <c r="BV137" i="1"/>
  <c r="BV17" i="1"/>
  <c r="BV205" i="1"/>
  <c r="BV143" i="1"/>
  <c r="BV130" i="1"/>
  <c r="BV117" i="1"/>
  <c r="BV215" i="1"/>
  <c r="BV123" i="1"/>
  <c r="BV221" i="1"/>
  <c r="BV95" i="1"/>
  <c r="BV107" i="1"/>
  <c r="BV128" i="1"/>
  <c r="BV122" i="1"/>
  <c r="BV134" i="1"/>
  <c r="BV231" i="1"/>
  <c r="BV156" i="1"/>
  <c r="BV212" i="1"/>
  <c r="BV77" i="1"/>
  <c r="BV124" i="1"/>
  <c r="BV106" i="1"/>
  <c r="BV59" i="1"/>
  <c r="BV58" i="1"/>
  <c r="BV181" i="1"/>
  <c r="BV168" i="1"/>
  <c r="BV49" i="1"/>
  <c r="BV37" i="1"/>
  <c r="BV240" i="1"/>
  <c r="BV234" i="1"/>
  <c r="BV72" i="1"/>
  <c r="BV113" i="1"/>
  <c r="BV213" i="1"/>
  <c r="BV160" i="1"/>
  <c r="I14" i="5" l="1"/>
  <c r="K14" i="5" s="1"/>
  <c r="I22" i="5"/>
  <c r="K22" i="5" s="1"/>
  <c r="I17" i="5"/>
  <c r="K17" i="5" s="1"/>
  <c r="DZ14" i="1"/>
  <c r="EF14" i="1" s="1"/>
  <c r="DX98" i="1"/>
  <c r="EJ98" i="1" s="1"/>
  <c r="DX165" i="1"/>
  <c r="EJ165" i="1" s="1"/>
  <c r="H30" i="5"/>
  <c r="I30" i="5"/>
  <c r="K16" i="5"/>
  <c r="BV165" i="1"/>
  <c r="BS165" i="1"/>
  <c r="I29" i="5"/>
  <c r="G30" i="5"/>
  <c r="H29" i="5"/>
  <c r="K19" i="5"/>
  <c r="CY30" i="1"/>
  <c r="DA30" i="1" s="1"/>
  <c r="CX31" i="1"/>
  <c r="BV52" i="1"/>
  <c r="CR5" i="1" l="1"/>
  <c r="DZ15" i="1"/>
  <c r="EF15" i="1" s="1"/>
  <c r="K30" i="5"/>
  <c r="K29" i="5"/>
  <c r="CX34" i="1"/>
  <c r="CY34" i="1" s="1"/>
  <c r="CY31" i="1"/>
  <c r="DA31" i="1" s="1"/>
  <c r="DZ18" i="1" l="1"/>
  <c r="DZ19" i="1" s="1"/>
  <c r="EF19" i="1" s="1"/>
  <c r="DA34" i="1"/>
  <c r="CX35" i="1"/>
  <c r="CY35" i="1" s="1"/>
  <c r="DZ20" i="1" l="1"/>
  <c r="DZ22" i="1" s="1"/>
  <c r="EF22" i="1" s="1"/>
  <c r="EF18" i="1"/>
  <c r="CX36" i="1"/>
  <c r="DA35" i="1"/>
  <c r="DZ24" i="1" l="1"/>
  <c r="DZ25" i="1" s="1"/>
  <c r="EF25" i="1" s="1"/>
  <c r="EF20" i="1"/>
  <c r="CX37" i="1"/>
  <c r="CY37" i="1" s="1"/>
  <c r="CY36" i="1"/>
  <c r="DA36" i="1" s="1"/>
  <c r="EF24" i="1" l="1"/>
  <c r="DZ26" i="1"/>
  <c r="DZ27" i="1" s="1"/>
  <c r="CX40" i="1"/>
  <c r="DA37" i="1"/>
  <c r="EF26" i="1" l="1"/>
  <c r="DZ28" i="1"/>
  <c r="EF27" i="1"/>
  <c r="CX41" i="1"/>
  <c r="CY40" i="1"/>
  <c r="DA40" i="1" s="1"/>
  <c r="DZ29" i="1" l="1"/>
  <c r="EF28" i="1"/>
  <c r="CY41" i="1"/>
  <c r="DA41" i="1" s="1"/>
  <c r="CX42" i="1"/>
  <c r="CY42" i="1" s="1"/>
  <c r="DZ30" i="1" l="1"/>
  <c r="EF30" i="1" s="1"/>
  <c r="EF29" i="1"/>
  <c r="CX43" i="1"/>
  <c r="CY43" i="1" s="1"/>
  <c r="DA42" i="1"/>
  <c r="CX44" i="1" l="1"/>
  <c r="DA43" i="1"/>
  <c r="CX45" i="1" l="1"/>
  <c r="CY44" i="1"/>
  <c r="DA44" i="1" s="1"/>
  <c r="CX46" i="1" l="1"/>
  <c r="CY45" i="1"/>
  <c r="DA45" i="1" s="1"/>
  <c r="CX47" i="1" l="1"/>
  <c r="CY46" i="1"/>
  <c r="DA46" i="1" s="1"/>
  <c r="CX48" i="1" l="1"/>
  <c r="CY47" i="1"/>
  <c r="DA47" i="1" s="1"/>
  <c r="CX51" i="1" l="1"/>
  <c r="CY48" i="1"/>
  <c r="DA48" i="1" s="1"/>
  <c r="CX52" i="1" l="1"/>
  <c r="CY52" i="1" s="1"/>
  <c r="CY51" i="1"/>
  <c r="DA51" i="1" s="1"/>
  <c r="DA52" i="1" l="1"/>
  <c r="CX53" i="1"/>
  <c r="CX54" i="1" l="1"/>
  <c r="CY54" i="1" s="1"/>
  <c r="CY53" i="1"/>
  <c r="DA53" i="1" s="1"/>
  <c r="CX55" i="1" l="1"/>
  <c r="DA54" i="1"/>
  <c r="CX56" i="1" l="1"/>
  <c r="CY55" i="1"/>
  <c r="DA55" i="1" s="1"/>
  <c r="CX57" i="1" l="1"/>
  <c r="CY57" i="1" s="1"/>
  <c r="CY56" i="1"/>
  <c r="DA56" i="1" s="1"/>
  <c r="CX58" i="1" l="1"/>
  <c r="DA57" i="1"/>
  <c r="CX59" i="1" l="1"/>
  <c r="CY59" i="1" s="1"/>
  <c r="CY58" i="1"/>
  <c r="DA58" i="1" s="1"/>
  <c r="CX60" i="1" l="1"/>
  <c r="DA59" i="1"/>
  <c r="CX61" i="1" l="1"/>
  <c r="CY61" i="1" s="1"/>
  <c r="CY60" i="1"/>
  <c r="DA60" i="1" s="1"/>
  <c r="CX62" i="1" l="1"/>
  <c r="DA61" i="1"/>
  <c r="CX63" i="1" l="1"/>
  <c r="CY63" i="1" s="1"/>
  <c r="CY62" i="1"/>
  <c r="DA62" i="1" s="1"/>
  <c r="CX64" i="1" l="1"/>
  <c r="CY64" i="1" s="1"/>
  <c r="DA63" i="1"/>
  <c r="CX65" i="1" l="1"/>
  <c r="DA64" i="1"/>
  <c r="CX66" i="1" l="1"/>
  <c r="CY65" i="1"/>
  <c r="DA65" i="1" s="1"/>
  <c r="CX67" i="1" l="1"/>
  <c r="CY67" i="1" s="1"/>
  <c r="CY66" i="1"/>
  <c r="DA66" i="1" s="1"/>
  <c r="CX68" i="1" l="1"/>
  <c r="CY68" i="1" s="1"/>
  <c r="DA67" i="1"/>
  <c r="CX71" i="1" l="1"/>
  <c r="CY71" i="1" s="1"/>
  <c r="DA68" i="1"/>
  <c r="CX72" i="1" l="1"/>
  <c r="DA71" i="1"/>
  <c r="CX73" i="1" l="1"/>
  <c r="CY72" i="1"/>
  <c r="DA72" i="1" s="1"/>
  <c r="CX74" i="1" l="1"/>
  <c r="CY74" i="1" s="1"/>
  <c r="CY73" i="1"/>
  <c r="DA73" i="1" s="1"/>
  <c r="CX75" i="1" l="1"/>
  <c r="CY75" i="1" s="1"/>
  <c r="DA75" i="1" s="1"/>
  <c r="DA74" i="1"/>
  <c r="CX76" i="1" l="1"/>
  <c r="CY76" i="1" s="1"/>
  <c r="CX77" i="1" l="1"/>
  <c r="DA76" i="1"/>
  <c r="CX78" i="1" l="1"/>
  <c r="CY77" i="1"/>
  <c r="DA77" i="1" s="1"/>
  <c r="CX79" i="1" l="1"/>
  <c r="CY78" i="1"/>
  <c r="DA78" i="1" s="1"/>
  <c r="CX80" i="1" l="1"/>
  <c r="CY80" i="1" s="1"/>
  <c r="CY79" i="1"/>
  <c r="DA79" i="1" s="1"/>
  <c r="CX81" i="1" l="1"/>
  <c r="DA80" i="1"/>
  <c r="CX82" i="1" l="1"/>
  <c r="CY81" i="1"/>
  <c r="DA81" i="1" s="1"/>
  <c r="CX83" i="1" l="1"/>
  <c r="CY82" i="1"/>
  <c r="DA82" i="1" s="1"/>
  <c r="CX86" i="1" l="1"/>
  <c r="CY86" i="1" s="1"/>
  <c r="CY83" i="1"/>
  <c r="DA83" i="1" s="1"/>
  <c r="CX87" i="1" l="1"/>
  <c r="CY87" i="1" s="1"/>
  <c r="DA86" i="1"/>
  <c r="CX88" i="1" l="1"/>
  <c r="DA87" i="1"/>
  <c r="CX89" i="1" l="1"/>
  <c r="CY89" i="1" s="1"/>
  <c r="CY88" i="1"/>
  <c r="DA88" i="1" s="1"/>
  <c r="CX90" i="1" l="1"/>
  <c r="CY90" i="1" s="1"/>
  <c r="DA89" i="1"/>
  <c r="CX91" i="1" l="1"/>
  <c r="DA90" i="1"/>
  <c r="CX92" i="1" l="1"/>
  <c r="CY91" i="1"/>
  <c r="DA91" i="1" s="1"/>
  <c r="CX93" i="1" l="1"/>
  <c r="CY93" i="1" s="1"/>
  <c r="CY92" i="1"/>
  <c r="DA92" i="1" s="1"/>
  <c r="CX94" i="1" l="1"/>
  <c r="CY94" i="1" s="1"/>
  <c r="DA93" i="1"/>
  <c r="CX95" i="1" l="1"/>
  <c r="CY95" i="1" s="1"/>
  <c r="DA94" i="1"/>
  <c r="CX96" i="1" l="1"/>
  <c r="CY96" i="1" s="1"/>
  <c r="DA95" i="1"/>
  <c r="CX97" i="1" l="1"/>
  <c r="CY97" i="1" s="1"/>
  <c r="DA96" i="1"/>
  <c r="CX98" i="1" l="1"/>
  <c r="CY98" i="1" s="1"/>
  <c r="DA97" i="1"/>
  <c r="CX101" i="1" l="1"/>
  <c r="CY101" i="1" s="1"/>
  <c r="DA98" i="1"/>
  <c r="CX102" i="1" l="1"/>
  <c r="DA101" i="1"/>
  <c r="CX103" i="1" l="1"/>
  <c r="CY103" i="1" s="1"/>
  <c r="CY102" i="1"/>
  <c r="DA102" i="1" s="1"/>
  <c r="CX104" i="1" l="1"/>
  <c r="DA103" i="1"/>
  <c r="CX105" i="1" l="1"/>
  <c r="CY104" i="1"/>
  <c r="DA104" i="1" s="1"/>
  <c r="CX106" i="1" l="1"/>
  <c r="CY106" i="1" s="1"/>
  <c r="CY105" i="1"/>
  <c r="DA105" i="1" s="1"/>
  <c r="CX107" i="1" l="1"/>
  <c r="DA106" i="1"/>
  <c r="CX108" i="1" l="1"/>
  <c r="CY107" i="1"/>
  <c r="DA107" i="1" s="1"/>
  <c r="CX109" i="1" l="1"/>
  <c r="CY108" i="1"/>
  <c r="DA108" i="1" s="1"/>
  <c r="CY109" i="1" l="1"/>
  <c r="DA109" i="1" s="1"/>
  <c r="CX110" i="1"/>
  <c r="CX111" i="1" l="1"/>
  <c r="CY110" i="1"/>
  <c r="DA110" i="1" s="1"/>
  <c r="DX112" i="1" l="1"/>
  <c r="EJ112" i="1" s="1"/>
  <c r="CX112" i="1"/>
  <c r="CY112" i="1" s="1"/>
  <c r="DA112" i="1" s="1"/>
  <c r="CY111" i="1"/>
  <c r="DA111" i="1" s="1"/>
  <c r="CX113" i="1" l="1"/>
  <c r="CX115" i="1" l="1"/>
  <c r="CY115" i="1" s="1"/>
  <c r="CY113" i="1"/>
  <c r="DA113" i="1" s="1"/>
  <c r="CX117" i="1" l="1"/>
  <c r="CY117" i="1" s="1"/>
  <c r="DA115" i="1"/>
  <c r="CX118" i="1" l="1"/>
  <c r="CY118" i="1" s="1"/>
  <c r="DA117" i="1"/>
  <c r="CX121" i="1" l="1"/>
  <c r="DA118" i="1"/>
  <c r="CX122" i="1" l="1"/>
  <c r="CY122" i="1" s="1"/>
  <c r="CY121" i="1"/>
  <c r="DA121" i="1" s="1"/>
  <c r="DX125" i="1" l="1"/>
  <c r="EJ125" i="1" s="1"/>
  <c r="CX125" i="1"/>
  <c r="DA122" i="1"/>
  <c r="CX126" i="1" l="1"/>
  <c r="CY126" i="1" s="1"/>
  <c r="CY125" i="1"/>
  <c r="DA125" i="1" s="1"/>
  <c r="CX127" i="1" l="1"/>
  <c r="CY127" i="1" s="1"/>
  <c r="DA126" i="1"/>
  <c r="CX128" i="1" l="1"/>
  <c r="CY128" i="1" s="1"/>
  <c r="DA127" i="1"/>
  <c r="DX129" i="1" l="1"/>
  <c r="EJ129" i="1" s="1"/>
  <c r="CX129" i="1"/>
  <c r="DA128" i="1"/>
  <c r="CX130" i="1" l="1"/>
  <c r="CY129" i="1"/>
  <c r="DA129" i="1" s="1"/>
  <c r="CX131" i="1" l="1"/>
  <c r="CY130" i="1"/>
  <c r="DA130" i="1" s="1"/>
  <c r="CX132" i="1" l="1"/>
  <c r="CY131" i="1"/>
  <c r="DA131" i="1" s="1"/>
  <c r="DX133" i="1" l="1"/>
  <c r="EJ133" i="1" s="1"/>
  <c r="CX133" i="1"/>
  <c r="CY133" i="1" s="1"/>
  <c r="DA133" i="1" s="1"/>
  <c r="CY132" i="1"/>
  <c r="DA132" i="1" s="1"/>
  <c r="CX134" i="1" l="1"/>
  <c r="DX135" i="1" l="1"/>
  <c r="EJ135" i="1" s="1"/>
  <c r="CX135" i="1"/>
  <c r="CY135" i="1" s="1"/>
  <c r="DA135" i="1" s="1"/>
  <c r="CY134" i="1"/>
  <c r="DA134" i="1" s="1"/>
  <c r="DX136" i="1" l="1"/>
  <c r="EJ136" i="1" s="1"/>
  <c r="CX136" i="1"/>
  <c r="CX137" i="1" l="1"/>
  <c r="CY136" i="1"/>
  <c r="DA136" i="1" s="1"/>
  <c r="DX138" i="1" l="1"/>
  <c r="EJ138" i="1" s="1"/>
  <c r="CX138" i="1"/>
  <c r="CY138" i="1" s="1"/>
  <c r="DA138" i="1" s="1"/>
  <c r="CY137" i="1"/>
  <c r="DA137" i="1" s="1"/>
  <c r="CX139" i="1" l="1"/>
  <c r="DX140" i="1" l="1"/>
  <c r="EJ140" i="1" s="1"/>
  <c r="CX140" i="1"/>
  <c r="CY139" i="1"/>
  <c r="DA139" i="1" s="1"/>
  <c r="CY140" i="1" l="1"/>
  <c r="DA140" i="1" s="1"/>
  <c r="CX141" i="1"/>
  <c r="CY141" i="1" s="1"/>
  <c r="DA141" i="1" l="1"/>
  <c r="CX142" i="1"/>
  <c r="CY142" i="1" s="1"/>
  <c r="DX143" i="1" l="1"/>
  <c r="EJ143" i="1" s="1"/>
  <c r="CX143" i="1"/>
  <c r="CY143" i="1" s="1"/>
  <c r="DA143" i="1" s="1"/>
  <c r="DA142" i="1"/>
  <c r="CX144" i="1" l="1"/>
  <c r="CY144" i="1" s="1"/>
  <c r="CX145" i="1" l="1"/>
  <c r="DA144" i="1"/>
  <c r="DX146" i="1" l="1"/>
  <c r="EJ146" i="1" s="1"/>
  <c r="CX146" i="1"/>
  <c r="CY146" i="1" s="1"/>
  <c r="DA146" i="1" s="1"/>
  <c r="CY145" i="1"/>
  <c r="DA145" i="1" s="1"/>
  <c r="CX147" i="1" l="1"/>
  <c r="CX148" i="1" l="1"/>
  <c r="CY147" i="1"/>
  <c r="DA147" i="1" s="1"/>
  <c r="CX149" i="1" l="1"/>
  <c r="CY148" i="1"/>
  <c r="DA148" i="1" s="1"/>
  <c r="CX151" i="1" l="1"/>
  <c r="CY149" i="1"/>
  <c r="DA149" i="1" s="1"/>
  <c r="CX152" i="1" l="1"/>
  <c r="CY152" i="1" s="1"/>
  <c r="CY151" i="1"/>
  <c r="DA151" i="1" s="1"/>
  <c r="CX153" i="1" l="1"/>
  <c r="DA152" i="1"/>
  <c r="CX154" i="1" l="1"/>
  <c r="CY153" i="1"/>
  <c r="DA153" i="1" s="1"/>
  <c r="CX157" i="1" l="1"/>
  <c r="CY154" i="1"/>
  <c r="DA154" i="1" s="1"/>
  <c r="CX158" i="1" l="1"/>
  <c r="CY158" i="1" s="1"/>
  <c r="CY157" i="1"/>
  <c r="DA157" i="1" s="1"/>
  <c r="CX159" i="1" l="1"/>
  <c r="DA158" i="1"/>
  <c r="CX160" i="1" l="1"/>
  <c r="CY160" i="1" s="1"/>
  <c r="CY159" i="1"/>
  <c r="DA159" i="1" s="1"/>
  <c r="CX161" i="1" l="1"/>
  <c r="CY161" i="1" s="1"/>
  <c r="DA160" i="1"/>
  <c r="CX162" i="1" l="1"/>
  <c r="CY162" i="1" s="1"/>
  <c r="DA161" i="1"/>
  <c r="CX163" i="1" l="1"/>
  <c r="DA162" i="1"/>
  <c r="CX164" i="1" l="1"/>
  <c r="CY164" i="1" s="1"/>
  <c r="CY163" i="1"/>
  <c r="DA163" i="1" s="1"/>
  <c r="CX165" i="1" l="1"/>
  <c r="DX168" i="1"/>
  <c r="DA164" i="1"/>
  <c r="EJ168" i="1" l="1"/>
  <c r="CX168" i="1"/>
  <c r="CY168" i="1" s="1"/>
  <c r="DA168" i="1" s="1"/>
  <c r="CY165" i="1"/>
  <c r="DA165" i="1" s="1"/>
  <c r="CX169" i="1" l="1"/>
  <c r="CY169" i="1" s="1"/>
  <c r="CX170" i="1" l="1"/>
  <c r="DA169" i="1"/>
  <c r="CX173" i="1" l="1"/>
  <c r="CY170" i="1"/>
  <c r="DA170" i="1" s="1"/>
  <c r="CX174" i="1" l="1"/>
  <c r="CY173" i="1"/>
  <c r="DA173" i="1" s="1"/>
  <c r="CX175" i="1" l="1"/>
  <c r="CY174" i="1"/>
  <c r="DA174" i="1" s="1"/>
  <c r="CX176" i="1" l="1"/>
  <c r="CY176" i="1" s="1"/>
  <c r="CY175" i="1"/>
  <c r="DA175" i="1" s="1"/>
  <c r="CX177" i="1" l="1"/>
  <c r="CY177" i="1" s="1"/>
  <c r="DA176" i="1"/>
  <c r="CX178" i="1" l="1"/>
  <c r="CY178" i="1" s="1"/>
  <c r="DA177" i="1"/>
  <c r="CX179" i="1" l="1"/>
  <c r="CY179" i="1" s="1"/>
  <c r="DA178" i="1"/>
  <c r="CX182" i="1" l="1"/>
  <c r="CY182" i="1" s="1"/>
  <c r="DA179" i="1"/>
  <c r="CX183" i="1" l="1"/>
  <c r="CY183" i="1" s="1"/>
  <c r="DA182" i="1"/>
  <c r="EJ184" i="1" l="1"/>
  <c r="DX5" i="1"/>
  <c r="CX184" i="1"/>
  <c r="DA183" i="1"/>
  <c r="CX185" i="1" l="1"/>
  <c r="CY184" i="1"/>
  <c r="DA184" i="1" s="1"/>
  <c r="CX186" i="1" l="1"/>
  <c r="CY186" i="1" s="1"/>
  <c r="CY185" i="1"/>
  <c r="DA185" i="1" s="1"/>
  <c r="CX187" i="1" l="1"/>
  <c r="DA186" i="1"/>
  <c r="CX188" i="1" l="1"/>
  <c r="CY187" i="1"/>
  <c r="DA187" i="1" s="1"/>
  <c r="CX189" i="1" l="1"/>
  <c r="CY189" i="1" s="1"/>
  <c r="CY188" i="1"/>
  <c r="DA188" i="1" s="1"/>
  <c r="CX190" i="1" l="1"/>
  <c r="DA189" i="1"/>
  <c r="CX191" i="1" l="1"/>
  <c r="CY190" i="1"/>
  <c r="DA190" i="1" s="1"/>
  <c r="CX192" i="1" l="1"/>
  <c r="CY192" i="1" s="1"/>
  <c r="CY191" i="1"/>
  <c r="DA191" i="1" s="1"/>
  <c r="CX195" i="1" l="1"/>
  <c r="CY195" i="1" s="1"/>
  <c r="DA192" i="1"/>
  <c r="CX196" i="1" l="1"/>
  <c r="CY196" i="1" s="1"/>
  <c r="DA195" i="1"/>
  <c r="CX197" i="1" l="1"/>
  <c r="DA196" i="1"/>
  <c r="CX198" i="1" l="1"/>
  <c r="CY198" i="1" s="1"/>
  <c r="CY197" i="1"/>
  <c r="DA197" i="1" s="1"/>
  <c r="DA198" i="1" l="1"/>
  <c r="CX199" i="1"/>
  <c r="CY199" i="1" s="1"/>
  <c r="CX200" i="1" l="1"/>
  <c r="DA199" i="1"/>
  <c r="CX201" i="1" l="1"/>
  <c r="CY201" i="1" s="1"/>
  <c r="CY200" i="1"/>
  <c r="DA200" i="1" s="1"/>
  <c r="CX202" i="1" l="1"/>
  <c r="CY202" i="1" s="1"/>
  <c r="DA201" i="1"/>
  <c r="CX203" i="1" l="1"/>
  <c r="CY203" i="1" s="1"/>
  <c r="DA202" i="1"/>
  <c r="CX204" i="1" l="1"/>
  <c r="DA203" i="1"/>
  <c r="CX205" i="1" l="1"/>
  <c r="CY205" i="1" s="1"/>
  <c r="CY204" i="1"/>
  <c r="DA204" i="1" s="1"/>
  <c r="CX206" i="1" l="1"/>
  <c r="DA205" i="1"/>
  <c r="CX207" i="1" l="1"/>
  <c r="CY206" i="1"/>
  <c r="DA206" i="1" s="1"/>
  <c r="CX209" i="1" l="1"/>
  <c r="CY209" i="1" s="1"/>
  <c r="CY207" i="1"/>
  <c r="DA207" i="1" s="1"/>
  <c r="CX210" i="1" l="1"/>
  <c r="CY210" i="1" s="1"/>
  <c r="DA209" i="1"/>
  <c r="CX212" i="1" l="1"/>
  <c r="DA210" i="1"/>
  <c r="CX213" i="1" l="1"/>
  <c r="CY212" i="1"/>
  <c r="DA212" i="1" s="1"/>
  <c r="CX214" i="1" l="1"/>
  <c r="CY213" i="1"/>
  <c r="DA213" i="1" s="1"/>
  <c r="CX215" i="1" l="1"/>
  <c r="CY214" i="1"/>
  <c r="DA214" i="1" s="1"/>
  <c r="CX216" i="1" l="1"/>
  <c r="CY216" i="1" s="1"/>
  <c r="CY215" i="1"/>
  <c r="DA215" i="1" s="1"/>
  <c r="CX217" i="1" l="1"/>
  <c r="DA216" i="1"/>
  <c r="CX218" i="1" l="1"/>
  <c r="CY217" i="1"/>
  <c r="DA217" i="1" s="1"/>
  <c r="CX219" i="1" l="1"/>
  <c r="CY218" i="1"/>
  <c r="DA218" i="1" s="1"/>
  <c r="CX220" i="1" l="1"/>
  <c r="CY219" i="1"/>
  <c r="DA219" i="1" s="1"/>
  <c r="CX221" i="1" l="1"/>
  <c r="CY220" i="1"/>
  <c r="DA220" i="1" s="1"/>
  <c r="CX222" i="1" l="1"/>
  <c r="CY221" i="1"/>
  <c r="DA221" i="1" s="1"/>
  <c r="CX223" i="1" l="1"/>
  <c r="CY223" i="1" s="1"/>
  <c r="CY222" i="1"/>
  <c r="DA222" i="1" s="1"/>
  <c r="CX224" i="1" l="1"/>
  <c r="DA223" i="1"/>
  <c r="CX225" i="1" l="1"/>
  <c r="CY225" i="1" s="1"/>
  <c r="CY224" i="1"/>
  <c r="DA224" i="1" s="1"/>
  <c r="CX226" i="1" l="1"/>
  <c r="CY226" i="1" s="1"/>
  <c r="DA225" i="1"/>
  <c r="CX227" i="1" l="1"/>
  <c r="DA226" i="1"/>
  <c r="CX230" i="1" l="1"/>
  <c r="CY227" i="1"/>
  <c r="DA227" i="1" s="1"/>
  <c r="CX231" i="1" l="1"/>
  <c r="CY231" i="1" s="1"/>
  <c r="CY230" i="1"/>
  <c r="DA230" i="1" s="1"/>
  <c r="CX232" i="1" l="1"/>
  <c r="DA231" i="1"/>
  <c r="CX233" i="1" l="1"/>
  <c r="CY233" i="1" s="1"/>
  <c r="CY232" i="1"/>
  <c r="DA232" i="1" s="1"/>
  <c r="CX234" i="1" l="1"/>
  <c r="DA233" i="1"/>
  <c r="CX235" i="1" l="1"/>
  <c r="CY235" i="1" s="1"/>
  <c r="CY234" i="1"/>
  <c r="DA234" i="1" s="1"/>
  <c r="CX238" i="1" l="1"/>
  <c r="DA235" i="1"/>
  <c r="CX239" i="1" l="1"/>
  <c r="CY239" i="1" s="1"/>
  <c r="CY238" i="1"/>
  <c r="DA238" i="1" s="1"/>
  <c r="CX240" i="1" l="1"/>
  <c r="CX5" i="1" s="1"/>
  <c r="DA239" i="1"/>
  <c r="CY240" i="1" l="1"/>
  <c r="DA240" i="1" s="1"/>
  <c r="DA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<sst xmlns="http://schemas.openxmlformats.org/spreadsheetml/2006/main" count="13300" uniqueCount="1538">
  <si>
    <t>Stno;Chip;Database Id;Surname;First name;YB;S;Block;nc;Start;Finish;Time;Classifier;Club no.;Cl.name;City;Nat;Cl. no.;Short;Long;Num1;Num2;Num3;Text1;Text2;Text3;Adr. name;Street;Line2;Zip;City;Phone;Fax;EMail;Id/Club;Rented;Start fee;Paid;Course no.;Course;km;m;Course controls;Pl;Start punch;Finish punch;Control1;Punch1;Control2;Punch2;Control3;Punch3;Control4;Punch4;Control5;Punch5;Control6;Punch6;Control7;Punch7;Control8;Punch8;Control9;Punch9;Control10;Punch10;(may be more) ...</t>
  </si>
  <si>
    <t xml:space="preserve"> </t>
  </si>
  <si>
    <t>Meštrović</t>
  </si>
  <si>
    <t>Martin</t>
  </si>
  <si>
    <t>OK Kapela</t>
  </si>
  <si>
    <t>M12</t>
  </si>
  <si>
    <t>Anadolac</t>
  </si>
  <si>
    <t>Adam</t>
  </si>
  <si>
    <t>OK Varaždin</t>
  </si>
  <si>
    <t>Pinjušić</t>
  </si>
  <si>
    <t>Lovro</t>
  </si>
  <si>
    <t>OK Japetić</t>
  </si>
  <si>
    <t>Ivezić</t>
  </si>
  <si>
    <t>Viktor Ignjat</t>
  </si>
  <si>
    <t>OK Vihor</t>
  </si>
  <si>
    <t>Juriša</t>
  </si>
  <si>
    <t>Fran</t>
  </si>
  <si>
    <t>Filip</t>
  </si>
  <si>
    <t>Tanković</t>
  </si>
  <si>
    <t>Marin</t>
  </si>
  <si>
    <t>OK Jelen</t>
  </si>
  <si>
    <t>Lesjak</t>
  </si>
  <si>
    <t>Karlo</t>
  </si>
  <si>
    <t>Sučić</t>
  </si>
  <si>
    <t>Luka</t>
  </si>
  <si>
    <t>Vukelić</t>
  </si>
  <si>
    <t>Juraj</t>
  </si>
  <si>
    <t>OK Maksimir</t>
  </si>
  <si>
    <t>M14</t>
  </si>
  <si>
    <t>Gojmerac</t>
  </si>
  <si>
    <t>OK Ivan Merz</t>
  </si>
  <si>
    <t>Kelc</t>
  </si>
  <si>
    <t>Noa</t>
  </si>
  <si>
    <t>Solenički</t>
  </si>
  <si>
    <t>Gabrijel</t>
  </si>
  <si>
    <t>Nikolić</t>
  </si>
  <si>
    <t>Matko</t>
  </si>
  <si>
    <t>Milković</t>
  </si>
  <si>
    <t>Patrick</t>
  </si>
  <si>
    <t>Mahović</t>
  </si>
  <si>
    <t>Teo</t>
  </si>
  <si>
    <t>Jakov</t>
  </si>
  <si>
    <t>M16</t>
  </si>
  <si>
    <t>Strmečki</t>
  </si>
  <si>
    <t>Vibor</t>
  </si>
  <si>
    <t>Šiljevinac</t>
  </si>
  <si>
    <t>Gabriel</t>
  </si>
  <si>
    <t>Tišljar</t>
  </si>
  <si>
    <t>Mirko</t>
  </si>
  <si>
    <t>OK Orion</t>
  </si>
  <si>
    <t>Kolarek</t>
  </si>
  <si>
    <t>M20</t>
  </si>
  <si>
    <t>Kukec</t>
  </si>
  <si>
    <t>Jura</t>
  </si>
  <si>
    <t>Gobec</t>
  </si>
  <si>
    <t>Timo Vilim</t>
  </si>
  <si>
    <t>Kocijan</t>
  </si>
  <si>
    <t>Pasquino</t>
  </si>
  <si>
    <t>Ivan</t>
  </si>
  <si>
    <t>Jan</t>
  </si>
  <si>
    <t>Razum</t>
  </si>
  <si>
    <t>Matija</t>
  </si>
  <si>
    <t>M21A</t>
  </si>
  <si>
    <t>Horvat</t>
  </si>
  <si>
    <t>Lobel</t>
  </si>
  <si>
    <t>Ocvirk</t>
  </si>
  <si>
    <t>Edi</t>
  </si>
  <si>
    <t>Štambuk</t>
  </si>
  <si>
    <t>Andro Vladimir</t>
  </si>
  <si>
    <t>Miljković</t>
  </si>
  <si>
    <t>Damir</t>
  </si>
  <si>
    <t>Peh</t>
  </si>
  <si>
    <t>Krunoslav</t>
  </si>
  <si>
    <t>Gadžić</t>
  </si>
  <si>
    <t>Dražen</t>
  </si>
  <si>
    <t>Filetin</t>
  </si>
  <si>
    <t>Varnica</t>
  </si>
  <si>
    <t>Tomislav</t>
  </si>
  <si>
    <t>Celić</t>
  </si>
  <si>
    <t>Oleg</t>
  </si>
  <si>
    <t>Turkalj</t>
  </si>
  <si>
    <t>Marijan</t>
  </si>
  <si>
    <t>Delimar</t>
  </si>
  <si>
    <t>Domagoj</t>
  </si>
  <si>
    <t>Berković</t>
  </si>
  <si>
    <t>Vedran</t>
  </si>
  <si>
    <t>Kaldi</t>
  </si>
  <si>
    <t>Cvetković</t>
  </si>
  <si>
    <t>Kirin</t>
  </si>
  <si>
    <t>Dominik</t>
  </si>
  <si>
    <t>Pleše</t>
  </si>
  <si>
    <t>Danko</t>
  </si>
  <si>
    <t>M21B</t>
  </si>
  <si>
    <t>Kožul</t>
  </si>
  <si>
    <t>Eduard</t>
  </si>
  <si>
    <t>Verović</t>
  </si>
  <si>
    <t>Kristijan</t>
  </si>
  <si>
    <t>Putniković</t>
  </si>
  <si>
    <t>Branimir</t>
  </si>
  <si>
    <t>Tubin</t>
  </si>
  <si>
    <t>Jokić</t>
  </si>
  <si>
    <t>Nikica</t>
  </si>
  <si>
    <t>Vodopija</t>
  </si>
  <si>
    <t>Dario</t>
  </si>
  <si>
    <t>Fernežir</t>
  </si>
  <si>
    <t>Zvonimir</t>
  </si>
  <si>
    <t>Kodba</t>
  </si>
  <si>
    <t>Vid</t>
  </si>
  <si>
    <t>Vidaković</t>
  </si>
  <si>
    <t>Zvonko</t>
  </si>
  <si>
    <t>Jelić</t>
  </si>
  <si>
    <t>Ivor</t>
  </si>
  <si>
    <t>Penić</t>
  </si>
  <si>
    <t>Jerko</t>
  </si>
  <si>
    <t>Delić</t>
  </si>
  <si>
    <t>Petar</t>
  </si>
  <si>
    <t>M35</t>
  </si>
  <si>
    <t>Bijelić</t>
  </si>
  <si>
    <t>OK Bjelovar</t>
  </si>
  <si>
    <t>Kaniški</t>
  </si>
  <si>
    <t>Salopek</t>
  </si>
  <si>
    <t>Tihomir</t>
  </si>
  <si>
    <t>OK Ris</t>
  </si>
  <si>
    <t>Vuk</t>
  </si>
  <si>
    <t>Pongrac</t>
  </si>
  <si>
    <t>Bublić</t>
  </si>
  <si>
    <t>Budi</t>
  </si>
  <si>
    <t>Franjo</t>
  </si>
  <si>
    <t>Gverić</t>
  </si>
  <si>
    <t>Spasić</t>
  </si>
  <si>
    <t>Vladimir</t>
  </si>
  <si>
    <t>Rihter</t>
  </si>
  <si>
    <t>Goran</t>
  </si>
  <si>
    <t>Bunčić</t>
  </si>
  <si>
    <t>Marko</t>
  </si>
  <si>
    <t>Surjan</t>
  </si>
  <si>
    <t>Darko</t>
  </si>
  <si>
    <t>Rako</t>
  </si>
  <si>
    <t>Duje</t>
  </si>
  <si>
    <t>Kosić</t>
  </si>
  <si>
    <t>Orehoci</t>
  </si>
  <si>
    <t>Robert</t>
  </si>
  <si>
    <t>M45</t>
  </si>
  <si>
    <t>Markulinčić</t>
  </si>
  <si>
    <t>Predrag</t>
  </si>
  <si>
    <t>OK Međimurje</t>
  </si>
  <si>
    <t>Merunka</t>
  </si>
  <si>
    <t>Nimac</t>
  </si>
  <si>
    <t>Mario</t>
  </si>
  <si>
    <t>Bojan</t>
  </si>
  <si>
    <t>Horjan</t>
  </si>
  <si>
    <t>Zdenko</t>
  </si>
  <si>
    <t>Trivunović</t>
  </si>
  <si>
    <t>Vukmanović</t>
  </si>
  <si>
    <t>Mladen</t>
  </si>
  <si>
    <t>Šantić</t>
  </si>
  <si>
    <t>Bogović</t>
  </si>
  <si>
    <t>Pavlin</t>
  </si>
  <si>
    <t>Tounec</t>
  </si>
  <si>
    <t>Vlatko</t>
  </si>
  <si>
    <t>Dasović</t>
  </si>
  <si>
    <t>Hrvoje</t>
  </si>
  <si>
    <t>Hercigonja</t>
  </si>
  <si>
    <t>Tonković</t>
  </si>
  <si>
    <t>Zdravko</t>
  </si>
  <si>
    <t>Šaflin</t>
  </si>
  <si>
    <t>Truhlaž</t>
  </si>
  <si>
    <t>Miodrag</t>
  </si>
  <si>
    <t>M55</t>
  </si>
  <si>
    <t>Saša</t>
  </si>
  <si>
    <t>Mioković</t>
  </si>
  <si>
    <t>Mile</t>
  </si>
  <si>
    <t>Lukačić</t>
  </si>
  <si>
    <t>Ivica</t>
  </si>
  <si>
    <t>Sokolović</t>
  </si>
  <si>
    <t>Slobodan</t>
  </si>
  <si>
    <t>Špoljar</t>
  </si>
  <si>
    <t>Krešo</t>
  </si>
  <si>
    <t>Besten</t>
  </si>
  <si>
    <t>Miroslav</t>
  </si>
  <si>
    <t>M65</t>
  </si>
  <si>
    <t>Mesić</t>
  </si>
  <si>
    <t>Pavić</t>
  </si>
  <si>
    <t>Čepelak</t>
  </si>
  <si>
    <t>Radovan</t>
  </si>
  <si>
    <t>Milan</t>
  </si>
  <si>
    <t>Posinjak</t>
  </si>
  <si>
    <t>Srebačić</t>
  </si>
  <si>
    <t>Davorka</t>
  </si>
  <si>
    <t>Senija</t>
  </si>
  <si>
    <t>Valter</t>
  </si>
  <si>
    <t>Ostajmer</t>
  </si>
  <si>
    <t>Ines</t>
  </si>
  <si>
    <t>Ana</t>
  </si>
  <si>
    <t>Sonja</t>
  </si>
  <si>
    <t>Jure</t>
  </si>
  <si>
    <t>Dora</t>
  </si>
  <si>
    <t>Ž12</t>
  </si>
  <si>
    <t>Lucija</t>
  </si>
  <si>
    <t>Gloria</t>
  </si>
  <si>
    <t>Sara</t>
  </si>
  <si>
    <t>Veronika</t>
  </si>
  <si>
    <t>Bajrektarević</t>
  </si>
  <si>
    <t>Luna</t>
  </si>
  <si>
    <t>Ćubela</t>
  </si>
  <si>
    <t>Helena</t>
  </si>
  <si>
    <t>Viktoria</t>
  </si>
  <si>
    <t>Velimirović</t>
  </si>
  <si>
    <t>Vittoria</t>
  </si>
  <si>
    <t>Beatrice</t>
  </si>
  <si>
    <t>Monika</t>
  </si>
  <si>
    <t>Ž14</t>
  </si>
  <si>
    <t>Kovač</t>
  </si>
  <si>
    <t>Wanda</t>
  </si>
  <si>
    <t>Paola</t>
  </si>
  <si>
    <t>Drobić</t>
  </si>
  <si>
    <t>Melissa</t>
  </si>
  <si>
    <t>Nina</t>
  </si>
  <si>
    <t>Lucija Marijela</t>
  </si>
  <si>
    <t>Petra</t>
  </si>
  <si>
    <t>Ž16</t>
  </si>
  <si>
    <t>Zdenka Petra</t>
  </si>
  <si>
    <t>Majda</t>
  </si>
  <si>
    <t>Gršković</t>
  </si>
  <si>
    <t>Mare</t>
  </si>
  <si>
    <t>Nika</t>
  </si>
  <si>
    <t>Kimi Maria</t>
  </si>
  <si>
    <t>Marta</t>
  </si>
  <si>
    <t>Paula</t>
  </si>
  <si>
    <t>Ž20</t>
  </si>
  <si>
    <t>Kermek</t>
  </si>
  <si>
    <t>Vinka</t>
  </si>
  <si>
    <t>Ž21A</t>
  </si>
  <si>
    <t>Mirja</t>
  </si>
  <si>
    <t>Iva</t>
  </si>
  <si>
    <t>Sakar Vukić</t>
  </si>
  <si>
    <t>Tena</t>
  </si>
  <si>
    <t>Jerković Perić</t>
  </si>
  <si>
    <t>Olga</t>
  </si>
  <si>
    <t>Frajzman</t>
  </si>
  <si>
    <t>Nevija</t>
  </si>
  <si>
    <t>Brezak</t>
  </si>
  <si>
    <t>Jelena</t>
  </si>
  <si>
    <t>Sipina Halper</t>
  </si>
  <si>
    <t>Monika Martina</t>
  </si>
  <si>
    <t>Beblek</t>
  </si>
  <si>
    <t>Kos</t>
  </si>
  <si>
    <t>Plevnik</t>
  </si>
  <si>
    <t>Ž21B</t>
  </si>
  <si>
    <t>Mandić</t>
  </si>
  <si>
    <t>Mirjana</t>
  </si>
  <si>
    <t>Bergant Vidaković</t>
  </si>
  <si>
    <t>Sandra</t>
  </si>
  <si>
    <t>Stanić</t>
  </si>
  <si>
    <t>Suzana</t>
  </si>
  <si>
    <t>Pajnić</t>
  </si>
  <si>
    <t>Gerjević</t>
  </si>
  <si>
    <t>Lana</t>
  </si>
  <si>
    <t>Dukić</t>
  </si>
  <si>
    <t>Višnja</t>
  </si>
  <si>
    <t>Krkić Drobić</t>
  </si>
  <si>
    <t>Aida</t>
  </si>
  <si>
    <t>Latinger</t>
  </si>
  <si>
    <t>Perković</t>
  </si>
  <si>
    <t>Mihaela Marija</t>
  </si>
  <si>
    <t>Melita</t>
  </si>
  <si>
    <t>Miličević</t>
  </si>
  <si>
    <t>Aleksandra</t>
  </si>
  <si>
    <t>Bedeković Tanković</t>
  </si>
  <si>
    <t>Martina</t>
  </si>
  <si>
    <t>Ž35</t>
  </si>
  <si>
    <t>Cini</t>
  </si>
  <si>
    <t>Fabiana</t>
  </si>
  <si>
    <t>Nikolina</t>
  </si>
  <si>
    <t>Berženji</t>
  </si>
  <si>
    <t>Sanda</t>
  </si>
  <si>
    <t>Dunja</t>
  </si>
  <si>
    <t>Fištrek</t>
  </si>
  <si>
    <t>Željka</t>
  </si>
  <si>
    <t>Seražin Korper</t>
  </si>
  <si>
    <t>Sabina</t>
  </si>
  <si>
    <t>Čorko Meštrović</t>
  </si>
  <si>
    <t>Irena</t>
  </si>
  <si>
    <t>Čalić</t>
  </si>
  <si>
    <t>Violeta</t>
  </si>
  <si>
    <t>Stupalo</t>
  </si>
  <si>
    <t>Vlatka</t>
  </si>
  <si>
    <t>Cindrić Perković</t>
  </si>
  <si>
    <t>Jasminka</t>
  </si>
  <si>
    <t>Lučić</t>
  </si>
  <si>
    <t>Slađana</t>
  </si>
  <si>
    <t>Kušt</t>
  </si>
  <si>
    <t>Maja</t>
  </si>
  <si>
    <t>Horbec</t>
  </si>
  <si>
    <t>Ivana</t>
  </si>
  <si>
    <t>Jakšić</t>
  </si>
  <si>
    <t>Mirka</t>
  </si>
  <si>
    <t>Stipić</t>
  </si>
  <si>
    <t>Bernardica</t>
  </si>
  <si>
    <t>Sertić</t>
  </si>
  <si>
    <t>Žgela Putniković</t>
  </si>
  <si>
    <t>Marijana</t>
  </si>
  <si>
    <t>Baburek</t>
  </si>
  <si>
    <t>Gabrijela</t>
  </si>
  <si>
    <t>Ž45</t>
  </si>
  <si>
    <t>Bojana</t>
  </si>
  <si>
    <t>Jazvić Mioković</t>
  </si>
  <si>
    <t>Marija</t>
  </si>
  <si>
    <t>Srebrenka</t>
  </si>
  <si>
    <t>Schubert</t>
  </si>
  <si>
    <t>Kraintz</t>
  </si>
  <si>
    <t>Evelyn</t>
  </si>
  <si>
    <t>Nataša</t>
  </si>
  <si>
    <t>Daliborka</t>
  </si>
  <si>
    <t>Penc</t>
  </si>
  <si>
    <t>Sanja</t>
  </si>
  <si>
    <t>Ana-Marija</t>
  </si>
  <si>
    <t>Gradečak Galović</t>
  </si>
  <si>
    <t>Neda</t>
  </si>
  <si>
    <t>Govedarica</t>
  </si>
  <si>
    <t>Zvjezdana</t>
  </si>
  <si>
    <t>Cvitković</t>
  </si>
  <si>
    <t>Ž55</t>
  </si>
  <si>
    <t>Čuljak Gross</t>
  </si>
  <si>
    <t>Mladenka</t>
  </si>
  <si>
    <t>Fabek</t>
  </si>
  <si>
    <t>Branka</t>
  </si>
  <si>
    <t>Ebenspanger</t>
  </si>
  <si>
    <t>Emilija</t>
  </si>
  <si>
    <t>Alida</t>
  </si>
  <si>
    <t>Vendler Čepelak</t>
  </si>
  <si>
    <t>Ž65</t>
  </si>
  <si>
    <t>Horvat-Nikšić</t>
  </si>
  <si>
    <t>Biserka</t>
  </si>
  <si>
    <t>Franc</t>
  </si>
  <si>
    <t>Vera</t>
  </si>
  <si>
    <t>ime</t>
  </si>
  <si>
    <t>prezime</t>
  </si>
  <si>
    <t>klub</t>
  </si>
  <si>
    <t>kategorija</t>
  </si>
  <si>
    <t>Željko</t>
  </si>
  <si>
    <t>Belaj</t>
  </si>
  <si>
    <t>Despetović</t>
  </si>
  <si>
    <t>Bože</t>
  </si>
  <si>
    <t>Đipalo</t>
  </si>
  <si>
    <t>Draušnik</t>
  </si>
  <si>
    <t>Matej</t>
  </si>
  <si>
    <t>Drmanović</t>
  </si>
  <si>
    <t>Mihael</t>
  </si>
  <si>
    <t>Grgić</t>
  </si>
  <si>
    <t>Kaučić Perković</t>
  </si>
  <si>
    <t>Klobučarić</t>
  </si>
  <si>
    <t>Krupka</t>
  </si>
  <si>
    <t>Siniša</t>
  </si>
  <si>
    <t>Muhtić</t>
  </si>
  <si>
    <t>Antonija</t>
  </si>
  <si>
    <t>Orlić</t>
  </si>
  <si>
    <t>Perica</t>
  </si>
  <si>
    <t>Radočaj</t>
  </si>
  <si>
    <t>Hana</t>
  </si>
  <si>
    <t>Benjak</t>
  </si>
  <si>
    <t>Elizabeta</t>
  </si>
  <si>
    <t>Bilić</t>
  </si>
  <si>
    <t>Boban</t>
  </si>
  <si>
    <t>Mirta</t>
  </si>
  <si>
    <t>Rea</t>
  </si>
  <si>
    <t>Detić</t>
  </si>
  <si>
    <t>Leon</t>
  </si>
  <si>
    <t>Hlad</t>
  </si>
  <si>
    <t>Šimun</t>
  </si>
  <si>
    <t>Ilčić</t>
  </si>
  <si>
    <t>Jurak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</si>
  <si>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</si>
  <si>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</si>
  <si>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</si>
  <si>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</si>
  <si>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</si>
  <si>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</si>
  <si>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</si>
  <si>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</si>
  <si>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</si>
  <si>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</si>
  <si>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</si>
  <si>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Omazić</t>
  </si>
  <si>
    <t>Petak</t>
  </si>
  <si>
    <t>Popović</t>
  </si>
  <si>
    <t>Priher</t>
  </si>
  <si>
    <t>Mislav</t>
  </si>
  <si>
    <t>Radovanović</t>
  </si>
  <si>
    <t>Vanja</t>
  </si>
  <si>
    <t>Žarko</t>
  </si>
  <si>
    <t>Zadravec-Kermek</t>
  </si>
  <si>
    <t>Bartaković</t>
  </si>
  <si>
    <t>Berečki</t>
  </si>
  <si>
    <t>Lea</t>
  </si>
  <si>
    <t>Bošnjak</t>
  </si>
  <si>
    <t>Ivano</t>
  </si>
  <si>
    <t>Črep</t>
  </si>
  <si>
    <t>Jana</t>
  </si>
  <si>
    <t>Cvjetko</t>
  </si>
  <si>
    <t>Lara</t>
  </si>
  <si>
    <t>Anja</t>
  </si>
  <si>
    <t>Fatzek</t>
  </si>
  <si>
    <t>Katja</t>
  </si>
  <si>
    <t>Grga</t>
  </si>
  <si>
    <t>Guliš</t>
  </si>
  <si>
    <t>Hovorka</t>
  </si>
  <si>
    <t>Jakopec</t>
  </si>
  <si>
    <t>Nola</t>
  </si>
  <si>
    <t>Jandrečić</t>
  </si>
  <si>
    <t>Jelinić</t>
  </si>
  <si>
    <t>Mark</t>
  </si>
  <si>
    <t>Una</t>
  </si>
  <si>
    <t>Borna</t>
  </si>
  <si>
    <t>Kuzmanić</t>
  </si>
  <si>
    <t>Lino</t>
  </si>
  <si>
    <t>Legac</t>
  </si>
  <si>
    <t>Josip</t>
  </si>
  <si>
    <t>Leovac</t>
  </si>
  <si>
    <t>Eva</t>
  </si>
  <si>
    <t>Magdić Govedarica</t>
  </si>
  <si>
    <t>Markić</t>
  </si>
  <si>
    <t>Frane</t>
  </si>
  <si>
    <t>Marković</t>
  </si>
  <si>
    <t>Mihaljević</t>
  </si>
  <si>
    <t>Mogut</t>
  </si>
  <si>
    <t>Tonka</t>
  </si>
  <si>
    <t>Mirela</t>
  </si>
  <si>
    <t>Obranić</t>
  </si>
  <si>
    <t>Pia</t>
  </si>
  <si>
    <t>Franka</t>
  </si>
  <si>
    <t>Paulić</t>
  </si>
  <si>
    <t>Karla</t>
  </si>
  <si>
    <t>Perica Cvjetko</t>
  </si>
  <si>
    <t>Petravić</t>
  </si>
  <si>
    <t>Daniela</t>
  </si>
  <si>
    <t>Popović Budi</t>
  </si>
  <si>
    <t>Roko</t>
  </si>
  <si>
    <t>Puharić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</si>
  <si>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</si>
  <si>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</si>
  <si>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</si>
  <si>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</si>
  <si>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</si>
  <si>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</si>
  <si>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</si>
  <si>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</si>
  <si>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</si>
  <si>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</si>
  <si>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Lidija</t>
  </si>
  <si>
    <t>Vrdoljak</t>
  </si>
  <si>
    <t>Vujanić</t>
  </si>
  <si>
    <t>Acketa</t>
  </si>
  <si>
    <t>Draženka</t>
  </si>
  <si>
    <t>Birkić</t>
  </si>
  <si>
    <t>Antonio</t>
  </si>
  <si>
    <t>Cindrić</t>
  </si>
  <si>
    <t>Đanić</t>
  </si>
  <si>
    <t>Derdić</t>
  </si>
  <si>
    <t>Daniel</t>
  </si>
  <si>
    <t>Fabijanić</t>
  </si>
  <si>
    <t>Gajdek</t>
  </si>
  <si>
    <t>Herceg</t>
  </si>
  <si>
    <t>Jurić</t>
  </si>
  <si>
    <t>Dan</t>
  </si>
  <si>
    <t>Kobasić</t>
  </si>
  <si>
    <t>Miran</t>
  </si>
  <si>
    <t>Košćica</t>
  </si>
  <si>
    <t>Košturić</t>
  </si>
  <si>
    <t>Milašinčić</t>
  </si>
  <si>
    <t>Miovec</t>
  </si>
  <si>
    <t>Mlinac</t>
  </si>
  <si>
    <t>Dragutin</t>
  </si>
  <si>
    <t>Mulig</t>
  </si>
  <si>
    <t>Novosel</t>
  </si>
  <si>
    <t>Odžić</t>
  </si>
  <si>
    <t>Oslaković</t>
  </si>
  <si>
    <t>Papa</t>
  </si>
  <si>
    <t>Mijat</t>
  </si>
  <si>
    <t>Perić</t>
  </si>
  <si>
    <t>Drago</t>
  </si>
  <si>
    <t>Rusan</t>
  </si>
  <si>
    <t>Šalaj</t>
  </si>
  <si>
    <t>Davor</t>
  </si>
  <si>
    <t>Šćuric</t>
  </si>
  <si>
    <t>Šeperić-Grdiša</t>
  </si>
  <si>
    <t>Samuel</t>
  </si>
  <si>
    <t>Spretnjak</t>
  </si>
  <si>
    <t>Dalibor</t>
  </si>
  <si>
    <t>Stankovski</t>
  </si>
  <si>
    <t>Stinčić Clarke</t>
  </si>
  <si>
    <t>Dorijan</t>
  </si>
  <si>
    <t>Vinšćak</t>
  </si>
  <si>
    <t>Vučinić</t>
  </si>
  <si>
    <t>Vukmirović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</si>
  <si>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</si>
  <si>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</si>
  <si>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</si>
  <si>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</si>
  <si>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</si>
  <si>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</si>
  <si>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</si>
  <si>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</si>
  <si>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</si>
  <si>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Branko</t>
  </si>
  <si>
    <t>Bernardić</t>
  </si>
  <si>
    <t>Bilobrk</t>
  </si>
  <si>
    <t>Bolešić</t>
  </si>
  <si>
    <t>Liliana</t>
  </si>
  <si>
    <t>Božić</t>
  </si>
  <si>
    <t>Čapeta</t>
  </si>
  <si>
    <t>Karmela</t>
  </si>
  <si>
    <t>Crvenković</t>
  </si>
  <si>
    <t>Ćurić</t>
  </si>
  <si>
    <t>Morana</t>
  </si>
  <si>
    <t>Ćuzela</t>
  </si>
  <si>
    <t>Sanjin</t>
  </si>
  <si>
    <t>Asja</t>
  </si>
  <si>
    <t>Dubravčić</t>
  </si>
  <si>
    <t>Dugi</t>
  </si>
  <si>
    <t>Džapo</t>
  </si>
  <si>
    <t>Fausto</t>
  </si>
  <si>
    <t>Ferreira</t>
  </si>
  <si>
    <t>Fumić</t>
  </si>
  <si>
    <t>Gerber</t>
  </si>
  <si>
    <t>Glagolić</t>
  </si>
  <si>
    <t>Beata Adrianna</t>
  </si>
  <si>
    <t>Glinska</t>
  </si>
  <si>
    <t>Glušica</t>
  </si>
  <si>
    <t>Nela</t>
  </si>
  <si>
    <t>Gross</t>
  </si>
  <si>
    <t>Andraž</t>
  </si>
  <si>
    <t>Hribar</t>
  </si>
  <si>
    <t>Ilijašev</t>
  </si>
  <si>
    <t>Ružica</t>
  </si>
  <si>
    <t>Kasaš Spasić</t>
  </si>
  <si>
    <t>Tamara</t>
  </si>
  <si>
    <t>Kefeček</t>
  </si>
  <si>
    <t>Vjekoslav</t>
  </si>
  <si>
    <t>Klarić</t>
  </si>
  <si>
    <t>Dragan</t>
  </si>
  <si>
    <t>Kovačević</t>
  </si>
  <si>
    <t>Kovaljesko</t>
  </si>
  <si>
    <t>Dorotea</t>
  </si>
  <si>
    <t>Kutleša</t>
  </si>
  <si>
    <t>Malović</t>
  </si>
  <si>
    <t>Mikulinjak</t>
  </si>
  <si>
    <t>Milas</t>
  </si>
  <si>
    <t>Ira</t>
  </si>
  <si>
    <t>Silvije</t>
  </si>
  <si>
    <t>Nosić</t>
  </si>
  <si>
    <t>Anja Vita</t>
  </si>
  <si>
    <t>Ogorelec</t>
  </si>
  <si>
    <t>Ovčarić</t>
  </si>
  <si>
    <t>Ivan Ivo</t>
  </si>
  <si>
    <t>Pirija</t>
  </si>
  <si>
    <t>Antea</t>
  </si>
  <si>
    <t>Preis-Bedenik</t>
  </si>
  <si>
    <t>Raškaj</t>
  </si>
  <si>
    <t>Rocco</t>
  </si>
  <si>
    <t>Sabljak</t>
  </si>
  <si>
    <t>Sabljić</t>
  </si>
  <si>
    <t>Sekušak</t>
  </si>
  <si>
    <t>Simon</t>
  </si>
  <si>
    <t>Škorić</t>
  </si>
  <si>
    <t>Šojat</t>
  </si>
  <si>
    <t>Stanković</t>
  </si>
  <si>
    <t>Suhina</t>
  </si>
  <si>
    <t>Ulrich Cvenić</t>
  </si>
  <si>
    <t>Fabijan</t>
  </si>
  <si>
    <t>Bepo</t>
  </si>
  <si>
    <t>Željem</t>
  </si>
  <si>
    <t>Ževrnja</t>
  </si>
  <si>
    <t>Benaković</t>
  </si>
  <si>
    <t>M70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</si>
  <si>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</si>
  <si>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</si>
  <si>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</si>
  <si>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</si>
  <si>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</si>
  <si>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</si>
  <si>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</si>
  <si>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</si>
  <si>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</si>
  <si>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</si>
  <si>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Vjeran</t>
  </si>
  <si>
    <t>Kabalin Borenić</t>
  </si>
  <si>
    <t>Greta</t>
  </si>
  <si>
    <t>Laura</t>
  </si>
  <si>
    <t>Klasić</t>
  </si>
  <si>
    <t>Kyra</t>
  </si>
  <si>
    <t>Krahenbuhl</t>
  </si>
  <si>
    <t>Antun Zoran</t>
  </si>
  <si>
    <t>Krivokapić</t>
  </si>
  <si>
    <t>Ivo</t>
  </si>
  <si>
    <t>Marchiotti</t>
  </si>
  <si>
    <t>Asmir</t>
  </si>
  <si>
    <t>Mašić</t>
  </si>
  <si>
    <t>Alan</t>
  </si>
  <si>
    <t>Omerčić</t>
  </si>
  <si>
    <t>Lorena</t>
  </si>
  <si>
    <t>Orešković</t>
  </si>
  <si>
    <t>Riet, van de</t>
  </si>
  <si>
    <t>Gerrit</t>
  </si>
  <si>
    <t>Radenko</t>
  </si>
  <si>
    <t>Romanović</t>
  </si>
  <si>
    <t>Sakar</t>
  </si>
  <si>
    <t>Šimatić</t>
  </si>
  <si>
    <t>Andrej</t>
  </si>
  <si>
    <t>Smerke</t>
  </si>
  <si>
    <t>Ulip</t>
  </si>
  <si>
    <t>Milivoj</t>
  </si>
  <si>
    <t>Uroić</t>
  </si>
  <si>
    <t>Vukić</t>
  </si>
  <si>
    <t>Antolić</t>
  </si>
  <si>
    <t>Bahun</t>
  </si>
  <si>
    <t>Belović</t>
  </si>
  <si>
    <t>Crljenica</t>
  </si>
  <si>
    <t>Duhović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</si>
  <si>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</si>
  <si>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</si>
  <si>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</si>
  <si>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</si>
  <si>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</si>
  <si>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</si>
  <si>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</si>
  <si>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</si>
  <si>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</si>
  <si>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</si>
  <si>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</si>
  <si>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</si>
  <si>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</si>
  <si>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</si>
  <si>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</si>
  <si>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</si>
  <si>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</si>
  <si>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</si>
  <si>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</si>
  <si>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</si>
  <si>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</si>
  <si>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</si>
  <si>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</si>
  <si>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</si>
  <si>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</si>
  <si>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</si>
  <si>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</si>
  <si>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</si>
  <si>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</si>
  <si>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Grbac</t>
  </si>
  <si>
    <t>Toni</t>
  </si>
  <si>
    <t>Tihon</t>
  </si>
  <si>
    <t>Šubat</t>
  </si>
  <si>
    <t>Patricija</t>
  </si>
  <si>
    <t>Urbanc</t>
  </si>
  <si>
    <t>Balaban</t>
  </si>
  <si>
    <t>OK Sova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</si>
  <si>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</si>
  <si>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</si>
  <si>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</si>
  <si>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</si>
  <si>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</si>
  <si>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</si>
  <si>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</si>
  <si>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</si>
  <si>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</si>
  <si>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</si>
  <si>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</si>
  <si>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</si>
  <si>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</si>
  <si>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</si>
  <si>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</si>
  <si>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</si>
  <si>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</si>
  <si>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</si>
  <si>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</si>
  <si>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</si>
  <si>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</si>
  <si>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</si>
  <si>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</si>
  <si>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</si>
  <si>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</si>
  <si>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</si>
  <si>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</si>
  <si>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</si>
  <si>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</si>
  <si>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</si>
  <si>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</si>
  <si>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</si>
  <si>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</si>
  <si>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</si>
  <si>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</si>
  <si>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</si>
  <si>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</si>
  <si>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</si>
  <si>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</si>
  <si>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</si>
  <si>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</si>
  <si>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</si>
  <si>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</si>
  <si>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</si>
  <si>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</si>
  <si>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</si>
  <si>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</si>
  <si>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</si>
  <si>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</si>
  <si>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</si>
  <si>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</si>
  <si>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</si>
  <si>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</si>
  <si>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</si>
  <si>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</si>
  <si>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</si>
  <si>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</si>
  <si>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</si>
  <si>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</si>
  <si>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</si>
  <si>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</si>
  <si>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</si>
  <si>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</si>
  <si>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</si>
  <si>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</si>
  <si>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</si>
  <si>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</si>
  <si>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</si>
  <si>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</si>
  <si>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</si>
  <si>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</si>
  <si>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</si>
  <si>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</si>
  <si>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</si>
  <si>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</si>
  <si>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</si>
  <si>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</si>
  <si>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</si>
  <si>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</si>
  <si>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</si>
  <si>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</si>
  <si>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</si>
  <si>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</si>
  <si>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</si>
  <si>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</si>
  <si>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</si>
  <si>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</si>
  <si>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</si>
  <si>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</si>
  <si>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</si>
  <si>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</si>
  <si>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</si>
  <si>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</si>
  <si>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</si>
  <si>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</si>
  <si>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</si>
  <si>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</si>
  <si>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</si>
  <si>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</si>
  <si>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</si>
  <si>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</si>
  <si>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</si>
  <si>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</si>
  <si>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</si>
  <si>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</si>
  <si>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</si>
  <si>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</si>
  <si>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</si>
  <si>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</si>
  <si>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</si>
  <si>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</si>
  <si>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</si>
  <si>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</si>
  <si>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</si>
  <si>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</si>
  <si>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</si>
  <si>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</si>
  <si>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</si>
  <si>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</si>
  <si>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</si>
  <si>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</si>
  <si>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</si>
  <si>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</si>
  <si>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</si>
  <si>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</si>
  <si>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</si>
  <si>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</si>
  <si>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</si>
  <si>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</si>
  <si>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</si>
  <si>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</si>
  <si>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</si>
  <si>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</si>
  <si>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</si>
  <si>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</si>
  <si>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</si>
  <si>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Smuđ</t>
  </si>
  <si>
    <t>Stančić</t>
  </si>
  <si>
    <t>Turković</t>
  </si>
  <si>
    <t>Tony</t>
  </si>
  <si>
    <t>Udris</t>
  </si>
  <si>
    <t>Uranić</t>
  </si>
  <si>
    <t>Veseljak</t>
  </si>
  <si>
    <t>Vidović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</si>
  <si>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</si>
  <si>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</si>
  <si>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</si>
  <si>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</si>
  <si>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</si>
  <si>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</si>
  <si>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</si>
  <si>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</si>
  <si>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</si>
  <si>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</si>
  <si>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</si>
  <si>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</si>
  <si>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</si>
  <si>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</si>
  <si>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</si>
  <si>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Balaž</t>
  </si>
  <si>
    <t>Banovic</t>
  </si>
  <si>
    <t>Barišić</t>
  </si>
  <si>
    <t>Batinović</t>
  </si>
  <si>
    <t>Beljan</t>
  </si>
  <si>
    <t>Filipa</t>
  </si>
  <si>
    <t>Beroš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</si>
  <si>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</si>
  <si>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</si>
  <si>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</si>
  <si>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</si>
  <si>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</si>
  <si>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</si>
  <si>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</si>
  <si>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</si>
  <si>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</si>
  <si>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</si>
  <si>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</si>
  <si>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</si>
  <si>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Brezovečki Biđin</t>
  </si>
  <si>
    <t>Burgund</t>
  </si>
  <si>
    <t>Burton</t>
  </si>
  <si>
    <t>Alma</t>
  </si>
  <si>
    <t>Cacan</t>
  </si>
  <si>
    <t>Lovorka</t>
  </si>
  <si>
    <t>Čaja</t>
  </si>
  <si>
    <t>Čavlina</t>
  </si>
  <si>
    <t>Magdalena</t>
  </si>
  <si>
    <t>Čečura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</si>
  <si>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</si>
  <si>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</si>
  <si>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</si>
  <si>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</si>
  <si>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</si>
  <si>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</si>
  <si>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</si>
  <si>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</si>
  <si>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</si>
  <si>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</si>
  <si>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</si>
  <si>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</si>
  <si>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</si>
  <si>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</si>
  <si>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</si>
  <si>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</si>
  <si>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</si>
  <si>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</si>
  <si>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</si>
  <si>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</si>
  <si>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</si>
  <si>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</si>
  <si>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</si>
  <si>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</si>
  <si>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</si>
  <si>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</si>
  <si>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</si>
  <si>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</si>
  <si>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</si>
  <si>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</si>
  <si>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Lea Katarina</t>
  </si>
  <si>
    <t>Ž70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</si>
  <si>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</si>
  <si>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</si>
  <si>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</si>
  <si>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</si>
  <si>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</si>
  <si>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</si>
  <si>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</si>
  <si>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</si>
  <si>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</si>
  <si>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</si>
  <si>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</si>
  <si>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</si>
  <si>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</si>
  <si>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</si>
  <si>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</si>
  <si>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</si>
  <si>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</si>
  <si>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</si>
  <si>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</si>
  <si>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</si>
  <si>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</si>
  <si>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</si>
  <si>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</si>
  <si>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Luana</t>
  </si>
  <si>
    <t>Ivošević</t>
  </si>
  <si>
    <t>Jambrosić Sakoman</t>
  </si>
  <si>
    <t>Jandras</t>
  </si>
  <si>
    <t>Janković</t>
  </si>
  <si>
    <t>Jedrejčić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</si>
  <si>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</si>
  <si>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</si>
  <si>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</si>
  <si>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</si>
  <si>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</si>
  <si>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</si>
  <si>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</si>
  <si>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</si>
  <si>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</si>
  <si>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</si>
  <si>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</si>
  <si>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</si>
  <si>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</si>
  <si>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</si>
  <si>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</si>
  <si>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</si>
  <si>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</si>
  <si>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</si>
  <si>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</si>
  <si>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</si>
  <si>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Kolar</t>
  </si>
  <si>
    <t>Korlaet</t>
  </si>
  <si>
    <t>Zlatan</t>
  </si>
  <si>
    <t>Nediljko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</si>
  <si>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</si>
  <si>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</si>
  <si>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</si>
  <si>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</si>
  <si>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</si>
  <si>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</si>
  <si>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</si>
  <si>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</si>
  <si>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Karolina</t>
  </si>
  <si>
    <t>Matea</t>
  </si>
  <si>
    <t>Kulušić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</si>
  <si>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</si>
  <si>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</si>
  <si>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</si>
  <si>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</si>
  <si>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</si>
  <si>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</si>
  <si>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</si>
  <si>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</si>
  <si>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</si>
  <si>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</si>
  <si>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</si>
  <si>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</si>
  <si>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</si>
  <si>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</si>
  <si>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</si>
  <si>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</si>
  <si>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</si>
  <si>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</si>
  <si>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</si>
  <si>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</si>
  <si>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</si>
  <si>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</si>
  <si>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</si>
  <si>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</si>
  <si>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</si>
  <si>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</si>
  <si>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</si>
  <si>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</si>
  <si>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Maša</t>
  </si>
  <si>
    <t>Mikić</t>
  </si>
  <si>
    <t>Miščević</t>
  </si>
  <si>
    <t>Gordan</t>
  </si>
  <si>
    <t>Lucas</t>
  </si>
  <si>
    <t>Nežić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</si>
  <si>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</si>
  <si>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</si>
  <si>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</si>
  <si>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</si>
  <si>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</si>
  <si>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</si>
  <si>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</si>
  <si>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</si>
  <si>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</si>
  <si>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Pajk</t>
  </si>
  <si>
    <t>Leonard</t>
  </si>
  <si>
    <t>Alen</t>
  </si>
  <si>
    <t>Paliska</t>
  </si>
  <si>
    <t>Papak</t>
  </si>
  <si>
    <t>Margareta</t>
  </si>
  <si>
    <t>Viktor</t>
  </si>
  <si>
    <t>Pavin</t>
  </si>
  <si>
    <t>Pavliša</t>
  </si>
  <si>
    <t>Jelka</t>
  </si>
  <si>
    <t>Perak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</si>
  <si>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</si>
  <si>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</si>
  <si>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</si>
  <si>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</si>
  <si>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</si>
  <si>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</si>
  <si>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</si>
  <si>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</si>
  <si>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</si>
  <si>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</si>
  <si>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</si>
  <si>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</si>
  <si>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</si>
  <si>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</si>
  <si>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</si>
  <si>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</si>
  <si>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</si>
  <si>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</si>
  <si>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</si>
  <si>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</si>
  <si>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</si>
  <si>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</si>
  <si>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</si>
  <si>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</si>
  <si>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</si>
  <si>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</si>
  <si>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</si>
  <si>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</si>
  <si>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</si>
  <si>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</si>
  <si>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</si>
  <si>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</si>
  <si>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</si>
  <si>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</si>
  <si>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</si>
  <si>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</si>
  <si>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</si>
  <si>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</si>
  <si>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</si>
  <si>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</si>
  <si>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</si>
  <si>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</si>
  <si>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</si>
  <si>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</si>
  <si>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</si>
  <si>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</si>
  <si>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</si>
  <si>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</si>
  <si>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</si>
  <si>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</si>
  <si>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</si>
  <si>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</si>
  <si>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</si>
  <si>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</si>
  <si>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</si>
  <si>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</si>
  <si>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</si>
  <si>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</si>
  <si>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</si>
  <si>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</si>
  <si>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</si>
  <si>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</si>
  <si>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</si>
  <si>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</si>
  <si>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</si>
  <si>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</si>
  <si>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</si>
  <si>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Romana</t>
  </si>
  <si>
    <t>Vilagoš</t>
  </si>
  <si>
    <t>Vlahović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</si>
  <si>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</si>
  <si>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</si>
  <si>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</si>
  <si>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</si>
  <si>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</si>
  <si>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</si>
  <si>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</si>
  <si>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</si>
  <si>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</si>
  <si>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ime – prezime – klub</t>
  </si>
  <si>
    <t>ime – prezime – klub – kategorija</t>
  </si>
  <si>
    <t>ime – prezime</t>
  </si>
  <si>
    <t>Raguž</t>
  </si>
  <si>
    <t>Žitnik</t>
  </si>
  <si>
    <t>;2442558;"210";"Pinjušić";"Lovro";;M;;0;17:00;58:46;41:46;0;3;"JAP";"OK Japetic";"CRO";11;"M12";"M12";;;;"";"";"";"";"";"";"";"";"";"";"";;0;"0,0";0;3;"M12";"1.98";"75";8;1;;58:46;31;01:35;33;05:19;34;08:46;35;13:03;32;22:11;36;32:58;56;37:17;100;40:51;</t>
  </si>
  <si>
    <t>;8007766;"276";"Rako";"Jure";;M;;0;27:00;82:23;55:23;0;2;"Vihor";"OK Vihor";"CRO";11;"M12";"M12";;;;"";"";"";"";"";"";"";"";"";"";"";;0;"0,0";0;3;"M12";"1.98";"75";8;2;;82:23;31;02:52;33;11:30;34;19:39;35;21:33;32;24:40;36;37:00;56;50:55;100;54:30;</t>
  </si>
  <si>
    <t>;237595;"199";"Petravić";"Ivan";;M;;0;25:00;82:52;57:52;0;3;"JAP";"OK Japetic";"CRO";11;"M12";"M12";;;;"";"";"";"";"";"";"";"";"";"";"";;0;"0,0";0;3;"M12";"1.98";"75";8;3;;82:52;31;01:44;33;10:06;34;21:43;35;24:03;32;26:52;36;38:44;56;53:02;100;56:39;</t>
  </si>
  <si>
    <t>;428003;"116";"Berečki";"Lovro";;M;;0;21:00;82:52;61:52;0;3;"JAP";"OK Japetic";"CRO";11;"M12";"M12";;;;"";"";"";"";"";"";"";"";"";"";"";;0;"0,0";0;3;"M12";"1.98";"75";8;4;;82:52;31;02:10;33;14:22;34;25:35;35;27:44;32;30:36;36;42:53;56;57:09;100;60:18;</t>
  </si>
  <si>
    <t>;2136724;"261";"Anadolac";"Filip";;M;;0;19:00;82:52;63:52;0;8;"OK Varaždin";"OK Varaždin";"CRO";11;"M12";"M12";;;;"";"";"";"";"";"";"";"";"";"";"";;0;"0,0";0;3;"M12";"1.98";"75";8;5;;82:52;31;03:10;33;16:24;34;27:47;35;29:54;32;32:54;36;44:46;56;58:58;100;62:35;</t>
  </si>
  <si>
    <t>;;"359";"";"Vacant";;M;;0;23:00;;;0;;"";"";"";11;"M12";"M12";;;;"";"";"";"";"";"";"";"";"";"";"";;0;"0,0";0;3;"M12";"1.98";"75";8;;;;;;;;;;;;;;;;;;;;</t>
  </si>
  <si>
    <t>;;"328";"";"Vacant";;M;;0;29:00;;;0;;"";"";"";11;"M12";"M12";;;;"";"";"";"";"";"";"";"";"";"";"";;0;"0,0";0;3;"M12";"1.98";"75";8;;;;;;;;;;;;;;;;;;;;</t>
  </si>
  <si>
    <t>;8017369;"266";"Mahović";"Teo";;M;;0;07:00;28:01;21:01;0;3;"JAP";"OK Japetic";"CRO";10;"M14";"M14";;;;"";"";"";"";"";"";"";"";"";"";"";;0;"0,0";0;4;"M14";"2.33";"75";9;1;;28:01;51;01:24;57;02:46;33;04:26;52;06:01;35;07:42;53;11:34;58;13:20;37;19:12;100;20:20;</t>
  </si>
  <si>
    <t>;2128477;"176";"Meštrović";"Martin";;M;;0;05:00;39:10;34:10;0;1;"KAP";"OK Kapela";"CRO";10;"M14";"M14";;;;"";"";"";"";"";"";"";"";"";"";"";;0;"0,0";0;4;"M14";"2.33";"75";9;2;;39:10;51;01:06;57;03:27;33;05:17;52;15:37;35;18:39;53;21:54;58;24:41;37;31:42;100;33:14;</t>
  </si>
  <si>
    <t>;410651;"122";"Lesjak";"Karlo";;M;;0;11:00;47:53;36:53;0;3;"JAP";"OK Japetic";"CRO";10;"M14";"M14";;;;"";"";"";"";"";"";"";"";"";"";"";;0;"0,0";0;4;"M14";"2.33";"75";9;3;;47:53;51;03:07;57;05:16;33;11:21;52;15:07;35;17:47;53;21:55;58;24:07;37;31:39;100;35:55;</t>
  </si>
  <si>
    <t>;;"326";"";"Vacant";;M;;0;09:00;;;0;;"";"";"";10;"M14";"M14";;;;"";"";"";"";"";"";"";"";"";"";"";;0;"0,0";0;4;"M14";"2.33";"75";9;;;;;;;;;;;;;;;;;;;;;;</t>
  </si>
  <si>
    <t>;2138242;"262";"Anadolac";"Adam";;M;;0;03:00;;;2;8;"OK Varaždin";"OK Varaždin";"CRO";10;"M14";"M14";;;;"";"";"";"";"";"";"";"";"";"";"";;0;"0,0";0;4;"M14";"2.33";"75";9;;;;51;03:33;57;06:22;33;49:46;;;;;;;;;;;;;</t>
  </si>
  <si>
    <t>;;"327";"";"Vacant";;M;;0;13:00;;;0;;"";"";"";10;"M14";"M14";;;;"";"";"";"";"";"";"";"";"";"";"";;0;"0,0";0;4;"M14";"2.33";"75";9;;;;;;;;;;;;;;;;;;;;;;</t>
  </si>
  <si>
    <t>;237558;"124";"Lesjak";"Jakov";;M;;0;28:00;59:22;31:22;0;3;"JAP";"OK Japetic";"CRO";9;"M16";"M16";;;;"";"";"";"";"";"";"";"";"";"";"";;0;"0,0";0;5;"M16";"2.94";"110";12;1;;59:22;57;01:59;68;04:10;46;06:51;70;08:54;39;10:10;63;11:57;53;12:48;62;15:43;44;17:09;61;21:26;37;26:35;100;30:51;</t>
  </si>
  <si>
    <t>;1422007;"185";"Strmečki";"Vibor";;M;;0;24:00;57:30;33:30;0;4;"Maksimir";"OK Maksimir";"CRO";9;"M16";"M16";;;;"";"";"";"";"";"";"";"";"";"";"";;0;"0,0";0;5;"M16";"2.94";"110";12;2;;57:30;57;01:58;68;04:35;46;08:29;70;11:02;39;13:29;63;15:38;53;16:50;62;20:37;44;22:19;61;25:22;37;30:58;100;32:21;</t>
  </si>
  <si>
    <t>;237592;"238";"Kuzmanić";"Borna";;M;;0;32:00;72:20;40:20;0;3;"JAP";"OK Japetic";"CRO";9;"M16";"M16";;;;"";"";"";"";"";"";"";"";"";"";"";;0;"0,0";0;5;"M16";"2.94";"110";12;3;;72:20;57;02:00;68;06:51;46;13:02;70;15:27;39;17:58;63;21:21;53;22:53;62;27:39;44;30:21;61;35:23;37;38:02;100;39:35;</t>
  </si>
  <si>
    <t>;2141169;"280";"Milković";"Patrick";;M;;0;36:00;90:04;54:04;0;3;"JAP";"OK Japetic";"CRO";9;"M16";"M16";;;;"";"";"";"";"";"";"";"";"";"";"";;0;"0,0";0;5;"M16";"2.94";"110";12;4;;90:04;57;01:50;68;15:04;46;18:42;70;21:07;39;23:29;63;26:16;53;33:49;62;37:28;44;41:10;61;47:52;37;51:12;100;53:17;</t>
  </si>
  <si>
    <t>;2115762;"254";"Jurač";"Petar";;M;;0;22:00;84:20;62:20;0;2;"Vihor";"OK Vihor";"CRO";9;"M16";"M16";;;;"";"";"";"";"";"";"";"";"";"";"";;0;"0,0";0;5;"M16";"2.94";"110";12;5;;84:20;57;04:04;68;10:32;46;13:51;70;16:44;39;19:31;63;32:15;53;35:39;62;45:04;44;47:56;61;56:16;37;59:33;100;61:34;</t>
  </si>
  <si>
    <t>;237608;"102";"Jandras";"Goran";;M;;0;34:00;107:15;73:15;0;2;"Vihor";"OK Vihor";"CRO";9;"M16";"M16";;;;"";"";"";"";"";"";"";"";"";"";"";;0;"0,0";0;5;"M16";"2.94";"110";12;6;;107:15;57;03:11;68;06:07;46;10:36;70;14:04;39;16:45;63;20:10;53;21:42;62;29:37;44;35:33;61;54:50;37;59:28;100;72:03;</t>
  </si>
  <si>
    <t>;237599;"268";"Jelinić";"Mark";;M;;0;18:00;99:36;81:36;0;3;"JAP";"OK Japetic";"CRO";9;"M16";"M16";;;;"";"";"";"";"";"";"";"";"";"";"";;0;"0,0";0;5;"M16";"2.94";"110";12;7;;99:36;57;02:51;68;07:26;46;16:37;70;22:19;39;26:58;63;45:45;53;48:00;62;67:08;44;69:48;61;74:23;37;78:12;100;80:09;</t>
  </si>
  <si>
    <t>;893801;"61";"Yelen";"Kaan";;M;;0;30:00;;;2;2;"Vihor";"OK Vihor";"CRO";9;"M16";"M16";;;;"";"";"";"";"";"";"";"";"";"";"";;0;"0,0";0;5;"M16";"2.94";"110";12;;;;;;;;;;;;;;;;;;;;;;;;;;;;</t>
  </si>
  <si>
    <t>;;"325";"";"Vacant";;M;;0;20:00;;;0;;"";"";"";9;"M16";"M16";;;;"";"";"";"";"";"";"";"";"";"";"";;0;"0,0";0;5;"M16";"2.94";"110";12;;;;;;;;;;;;;;;;;;;;;;;;;;;;</t>
  </si>
  <si>
    <t>;;"324";"";"Vacant";;M;;0;26:00;;;0;;"";"";"";9;"M16";"M16";;;;"";"";"";"";"";"";"";"";"";"";"";;0;"0,0";0;5;"M16";"2.94";"110";12;;;;;;;;;;;;;;;;;;;;;;;;;;;;</t>
  </si>
  <si>
    <t>;8135002;"58";"Gobec";"Jan";;M;;0;03:00;41:22;38:22;0;2;"Vihor";"OK Vihor";"CRO";8;"M20";"M20";;;;"";"";"";"";"";"";"";"";"";"";"";;0;"0,0";0;6;"M20";"4.18";"175";15;1;;41:22;59;03:13;38;04:08;66;06:18;68;08:40;40;10:54;43;12:31;46;14:42;50;17:14;61;24:15;69;26:38;54;30:16;48;32:21;55;33:10;49;35:20;100;37:36;</t>
  </si>
  <si>
    <t>;1289347;"202";"Kukec";"Jura";;M;;0;13:00;65:41;52:41;0;2;"Vihor";"OK Vihor";"CRO";8;"M20";"M20";;;;"";"";"";"";"";"";"";"";"";"";"";;0;"0,0";0;6;"M20";"4.18";"175";15;2;;65:41;59;03:03;38;03:55;66;06:28;68;08:44;40;11:21;43;13:38;46;16:22;50;19:23;61;32:12;69;36:04;54;42:13;48;45:56;55;46:43;49;49:24;100;51:54;</t>
  </si>
  <si>
    <t>;585858;"255";"Jurač";"Marko";;M;;0;11:00;76:17;65:17;0;2;"Vihor";"OK Vihor";"CRO";8;"M20";"M20";;;;"";"";"";"";"";"";"";"";"";"";"";;0;"0,0";0;6;"M20";"4.18";"175";15;3;;76:17;59;03:55;38;05:35;66;09:09;68;12:34;40;16:51;43;19:49;46;22:57;50;26:22;61;41:09;69;48:22;54;52:47;48;56:25;55;57:25;49;61:04;100;64:27;</t>
  </si>
  <si>
    <t>;446317;"191";"Cindrić";"Antonio";;M;;0;05:00;75:55;70:55;0;6;"OK Jelen";"OK Jelen";"CRO";8;"M20";"M20";;;;"";"";"";"";"";"";"";"";"";"";"";;0;"0,0";0;6;"M20";"4.18";"175";15;4;;75:55;59;05:34;38;07:14;66;14:10;68;17:01;40;22:43;43;25:43;46;29:45;50;33:22;61;47:16;69;54:14;54;58:44;48;62:20;55;63:11;49;67:14;100;69:47;</t>
  </si>
  <si>
    <t>;;"322";"";"Vacant";;M;;0;09:00;;;0;;"";"";"";8;"M20";"M20";;;;"";"";"";"";"";"";"";"";"";"";"";;0;"0,0";0;6;"M20";"4.18";"175";15;;;;;;;;;;;;;;;;;;;;;;;;;;;;;;;;;;</t>
  </si>
  <si>
    <t>;;"323";"";"Vacant";;M;;0;15:00;;;0;;"";"";"";8;"M20";"M20";;;;"";"";"";"";"";"";"";"";"";"";"";;0;"0,0";0;6;"M20";"4.18";"175";15;;;;;;;;;;;;;;;;;;;;;;;;;;;;;;;;;;</t>
  </si>
  <si>
    <t>;7000638;"125";"Kolarek";"Noa";;M;;0;07:00;;;1;2;"Vihor";"OK Vihor";"CRO";8;"M20";"M20";;;;"";"";"";"";"";"";"";"";"";"";"";;0;"0,0";0;6;"M20";"4.18";"175";15;;;;;;;;;;;;;;;;;;;;;;;;;;;;;;;;;;</t>
  </si>
  <si>
    <t>;8221221;"291";"Razum";"Matija";;M;;0;31:00;63:23;32:23;0;3;"JAP";"OK Japetic";"CRO";1;"M21A";"M21A";;;;"";"";"";"";"";"";"";"";"";"";"";;0;"0,0";0;1;"M21A";"4.86";"210";16;1;;63:23;38;01:22;67;03:13;40;05:44;41;06:58;42;08:26;45;11:42;64;13:16;43;13:51;46;15:39;50;17:26;47;23:14;54;26:29;48;27:53;55;28:23;49;30:14;100;31:44;</t>
  </si>
  <si>
    <t>;887794;"2";"Hribar";"Andraž";;M;;0;02:00;35:10;33:10;0;1;"KAP";"OK Kapela";"CRO";1;"M21A";"M21A";;;;"";"";"";"";"";"";"";"";"";"";"";;0;"0,0";0;1;"M21A";"4.86";"210";16;2;;35:10;38;01:17;67;03:00;40;05:21;41;06:28;42;08:00;45;11:25;64;12:54;43;13:27;46;15:14;50;17:12;47;23:25;54;26:41;48;28:01;55;28:33;49;30:33;100;32:26;</t>
  </si>
  <si>
    <t>;7210949;"244";"Gadžić";"Dražen";;M;;0;06:00;48:02;42:02;0;1;"KAP";"OK Kapela";"CRO";1;"M21A";"M21A";;;;"";"";"";"";"";"";"";"";"";"";"";;0;"0,0";0;1;"M21A";"4.86";"210";16;3;;48:02;38;01:50;67;03:23;40;06:17;41;07:25;42;08:56;45;12:39;64;14:28;43;15:10;46;17:23;50;21:19;47;28:55;54;32:59;48;35:50;55;36:38;49;38:52;100;41:21;</t>
  </si>
  <si>
    <t>;7910421;"290";"Horvat";"Lobel";;M;;0;08:00;51:19;43:19;0;4;"Maksimir";"OK Maksimir";"CRO";1;"M21A";"M21A";;;;"";"";"";"";"";"";"";"";"";"";"";;0;"0,0";0;1;"M21A";"4.86";"210";16;4;;51:19;38;01:40;67;04:13;40;07:42;41;08:58;42;10:16;45;13:52;64;15:33;43;16:10;46;18:14;50;20:23;47;27:23;54;31:31;48;37:42;55;38:15;49;40:31;100;42:30;</t>
  </si>
  <si>
    <t>;222940;"250";"Vujanić";"Filip";;M;;0;14:00;63:11;49:11;0;3;"JAP";"OK Japetic";"CRO";1;"M21A";"M21A";;;;"";"";"";"";"";"";"";"";"";"";"";;0;"0,0";0;1;"M21A";"4.86";"210";16;5;;63:11;38;02:28;67;06:43;40;10:03;41;11:40;42;13:34;45;18:59;64;20:55;43;21:40;46;24:31;50;27:31;47;35:33;54;39:58;48;42:29;55;43:14;49;46:09;100;48:27;</t>
  </si>
  <si>
    <t>;2442560;"249";"Vujanić";"Josip";;M;;0;10:00;61:22;51:22;0;3;"JAP";"OK Japetic";"CRO";1;"M21A";"M21A";;;;"";"";"";"";"";"";"";"";"";"";"";;0;"0,0";0;1;"M21A";"4.86";"210";16;6;;61:22;38;02:25;67;05:41;40;10:17;41;11:54;42;13:31;45;18:37;64;22:07;43;22:49;46;25:09;50;27:48;47;35:28;54;39:42;48;42:08;55;42:49;49;46:28;100;50:33;</t>
  </si>
  <si>
    <t>;446318;"248";"Košćica";"Miran";;M;;0;04:00;61:42;57:42;0;6;"OK Jelen";"OK Jelen";"CRO";1;"M21A";"M21A";;;;"";"";"";"";"";"";"";"";"";"";"";;0;"0,0";0;1;"M21A";"4.86";"210";16;7;;61:42;38;01:58;67;04:16;40;08:33;41;10:28;42;13:14;45;18:41;64;21:59;43;22:55;46;25:59;50;29:06;47;41:11;54;46:06;48;48:26;55;49:21;49;53:03;100;56:41;</t>
  </si>
  <si>
    <t>;8009715;"80";"Filetin";"Luka";;M;;0;12:00;;;1;1;"KAP";"OK Kapela";"CRO";1;"M21A";"M21A";;;;"";"";"";"";"";"";"";"";"";"";"";;0;"0,0";0;1;"M21A";"4.86";"210";16;;;;38;1200:11;;;40;1200:20;41;1200:24;42;1200:28;45;1200:40;;;;;46;1200:44;50;1201:16;;;54;1201:31;;;55;1201:36;;;;;</t>
  </si>
  <si>
    <t>;;"308";"";"Vacant";;M;;0;02:00;;;0;;"";"";"";1;"M21A";"M21A";;;;"";"";"";"";"";"";"";"";"";"";"";;0;"0,0";0;1;"M21A";"4.86";"210";16;;;;;;;;;;;;;;;;;;;;;;;;;;;;;;;;;;;;</t>
  </si>
  <si>
    <t>;;"309";"";"Vacant";;M;;0;16:00;;;0;;"";"";"";1;"M21A";"M21A";;;;"";"";"";"";"";"";"";"";"";"";"";;0;"0,0";0;1;"M21A";"4.86";"210";16;;;;;;;;;;;;;;;;;;;;;;;;;;;;;;;;;;;;</t>
  </si>
  <si>
    <t>;500739;"120";"Jelić";"Ivor";;M;;0;68:00;100:26;32:26;0;1;"KAP";"OK Kapela";"CRO";7;"M21B";"M21B";;;;"";"";"";"";"";"";"";"";"";"";"";;0;"0,0";0;7;"M21B";"2.94";"110";12;1;;100:26;57;02:14;68;04:54;46;08:51;70;10:47;39;13:05;63;16:58;53;18:27;62;21:47;44;25:38;61;28:02;37;30:16;100;31:39;</t>
  </si>
  <si>
    <t>;337656;"297";"Putniković";"Branimir";;M;;0;46:00;82:04;36:04;0;1;"KAP";"OK Kapela";"CRO";7;"M21B";"M21B";;;;"";"";"";"";"";"";"";"";"";"";"";;0;"0,0";0;7;"M21B";"2.94";"110";12;2;;82:04;57;02:15;68;05:00;46;09:27;70;11:38;39;13:38;63;16:59;53;19:07;62;22:55;44;24:17;61;31:19;37;34:04;100;35:16;</t>
  </si>
  <si>
    <t>;2030936;"138";"Mađarić";"Predrag";;M;;0;48:00;84:28;36:28;0;8;"OK Varaždin";"OK Varaždin";"CRO";7;"M21B";"M21B";;;;"";"";"";"";"";"";"";"";"";"";"";;0;"0,0";0;7;"M21B";"2.94";"110";12;3;;84:28;57;01:59;68;04:46;46;09:17;70;11:11;39;13:08;63;20:33;53;21:46;62;26:22;44;27:56;61;30:42;37;33:45;100;35:29;</t>
  </si>
  <si>
    <t>;222408;"79";"Kos";"Zlatan";;M;;0;58:00;99:53;41:53;0;2;"Vihor";"OK Vihor";"CRO";7;"M21B";"M21B";;;;"";"";"";"";"";"";"";"";"";"";"";;0;"0,0";0;7;"M21B";"2.94";"110";12;4;;99:53;57;02:51;68;05:56;46;14:13;70;16:48;39;19:16;63;22:26;53;24:09;62;28:06;44;30:45;61;34:42;37;38:08;100;39:31;</t>
  </si>
  <si>
    <t>;439114;"29";"Balić";"Ante";;M;;0;56:00;99:18;43:18;0;1;"KAP";"OK Kapela";"CRO";7;"M21B";"M21B";;;;"";"";"";"";"";"";"";"";"";"";"";;0;"0,0";0;7;"M21B";"2.94";"110";12;5;;99:18;57;04:08;68;08:08;46;11:40;70;15:26;39;18:29;63;23:16;53;26:00;62;30:26;44;32:32;61;36:31;37;40:14;100;42:12;</t>
  </si>
  <si>
    <t>;237556;"265";"Verović";"Kristijan";;M;;0;76:00;120:48;44:48;0;3;"JAP";"OK Japetic";"CRO";7;"M21B";"M21B";;;;"";"";"";"";"";"";"";"";"";"";"";;0;"0,0";0;7;"M21B";"2.94";"110";12;6;;120:48;57;02:08;68;08:58;46;13:39;70;16:44;39;19:46;63;24:28;53;26:48;62;32:15;44;34:38;61;38:31;37;42:06;100;43:52;</t>
  </si>
  <si>
    <t>;7212119;"271";"Gobec";"Timo Vilim";;M;;0;38:00;84:14;46:14;0;2;"Vihor";"OK Vihor";"CRO";7;"M21B";"M21B";;;;"";"";"";"";"";"";"";"";"";"";"";;0;"0,0";0;7;"M21B";"2.94";"110";12;7;;84:14;57;02:40;68;07:20;46;13:16;70;16:04;39;18:49;63;23:04;53;24:52;62;29:49;44;31:52;61;40:06;37;43:48;100;45:24;</t>
  </si>
  <si>
    <t>;2118094;"235";"Vodopija";"Dario";;M;;0;52:00;98:21;46:21;0;1;"KAP";"OK Kapela";"CRO";7;"M21B";"M21B";;;;"";"";"";"";"";"";"";"";"";"";"";;0;"0,0";0;7;"M21B";"2.94";"110";12;8;;98:21;57;03:49;68;08:08;46;12:56;70;15:33;39;18:47;63;25:53;53;27:30;62;33:03;44;35:41;61;40:02;37;44:01;100;45:48;</t>
  </si>
  <si>
    <t>;7207151;"307";"Malović";"Ivan";;M;;0;40:00;86:46;46:46;0;1;"KAP";"OK Kapela";"CRO";7;"M21B";"M21B";;;;"";"";"";"";"";"";"";"";"";"";"";;0;"0,0";0;7;"M21B";"2.94";"110";12;9;;86:46;57;03:01;68;07:39;46;17:30;70;19:59;39;22:15;63;26:59;53;30:15;62;34:11;44;35:42;61;40:25;37;44:03;100;45:43;</t>
  </si>
  <si>
    <t>;893849;"107";"Burgund";"Tomislav";;M;;0;50:00;99:59;49:59;0;2;"Vihor";"OK Vihor";"CRO";7;"M21B";"M21B";;;;"";"";"";"";"";"";"";"";"";"";"";;0;"0,0";0;7;"M21B";"2.94";"110";12;10;;99:59;57;02:41;68;07:36;46;16:07;70;19:04;39;22:39;63;27:25;53;31:54;62;36:53;44;38:41;61;42:50;37;46:50;100;48:43;</t>
  </si>
  <si>
    <t>;406866;"91";"Malović";"Dario";;M;;0;42:00;109:57;67:57;0;2;"Vihor";"OK Vihor";"CRO";7;"M21B";"M21B";;;;"";"";"";"";"";"";"";"";"";"";"";;0;"0,0";0;7;"M21B";"2.94";"110";12;11;;109:57;57;14:02;68;18:32;46;25:11;70;29:19;39;32:18;63;37:56;53;40:18;62;45:56;44;51:57;61;56:08;37;63:37;100;66:50;</t>
  </si>
  <si>
    <t>;345974;"101";"Jandras";"Hrvoje";;M;;0;70:00;162:21;92:21;0;2;"Vihor";"OK Vihor";"CRO";7;"M21B";"M21B";;;;"";"";"";"";"";"";"";"";"";"";"";;0;"0,0";0;7;"M21B";"2.94";"110";12;12;;162:21;57;04:10;68;14:46;46;23:14;70;28:51;39;32:25;63;51:26;53;52:24;62;58:04;44;64:25;61;85:53;37;89:14;100;91:00;</t>
  </si>
  <si>
    <t>;8190186;"193";"Klarić";"Vjekoslav";;M;;0;64:00;157:23;93:23;0;1;"KAP";"OK Kapela";"CRO";7;"M21B";"M21B";;;;"";"";"";"";"";"";"";"";"";"";"";;0;"0,0";0;7;"M21B";"2.94";"110";12;13;;157:23;57;03:29;68;09:49;46;15:52;70;18:44;39;30:52;63;45:39;53;55:42;62;77:12;44;80:45;61;84:38;37;89:59;100;92:12;</t>
  </si>
  <si>
    <t>;2115778;"106";"Ćorić";"Zoran";;M;;0;62:00;180:11;118:11;0;2;"Vihor";"OK Vihor";"CRO";7;"M21B";"M21B";;;;"";"";"";"";"";"";"";"";"";"";"";;0;"0,0";0;7;"M21B";"2.94";"110";12;14;;180:11;;;;;;;;;39;100:43;63;112:48;;;;;;;;;;;100;142:34;</t>
  </si>
  <si>
    <t>;2115763;"253";"Jurač";"Tomislav";;M;;0;54:00;;;1;2;"Vihor";"OK Vihor";"CRO";7;"M21B";"M21B";;;;"";"";"";"";"";"";"";"";"";"";"";;0;"0,0";0;7;"M21B";"2.94";"110";12;;;;;;;;;;;;;;;;;;;;;;;;;;;;</t>
  </si>
  <si>
    <t>;2300279;"180";"Tonković";"Zdravko";;M;;0;72:00;;;1;1;"KAP";"OK Kapela";"CRO";7;"M21B";"M21B";;;;"";"";"";"";"";"";"";"";"";"";"";;0;"0,0";0;7;"M21B";"2.94";"110";12;;;;;;;;;;;;;;;;;;;;;;;;;;;;</t>
  </si>
  <si>
    <t>;222409;"78";"Martinović";"Dino";;M;;0;66:00;;;2;2;"Vihor";"OK Vihor";"CRO";7;"M21B";"M21B";;;;"";"";"";"";"";"";"";"";"";"";"";;0;"0,0";0;7;"M21B";"2.94";"110";12;;;;;;;;;;;;;;;;;;;;;;;;;;;;</t>
  </si>
  <si>
    <t>;893808;"152";"Težak";"Karlo";;M;;0;44:00;;;1;2;"Vihor";"OK Vihor";"CRO";7;"M21B";"M21B";;;;"";"";"";"";"";"";"";"";"";"";"";;0;"0,0";0;7;"M21B";"2.94";"110";12;;;;;;;;;;;;;;;;;;;;;;;;;;;;</t>
  </si>
  <si>
    <t>;;"321";"";"Vacant";;M;;0;60:00;;;0;;"";"";"";7;"M21B";"M21B";;;;"";"";"";"";"";"";"";"";"";"";"";;0;"0,0";0;7;"M21B";"2.94";"110";12;;;;;;;;;;;;;;;;;;;;;;;;;;;;</t>
  </si>
  <si>
    <t>;;"320";"";"Vacant";;M;;0;78:00;;;0;;"";"";"";7;"M21B";"M21B";;;;"";"";"";"";"";"";"";"";"";"";"";;0;"0,0";0;7;"M21B";"2.94";"110";12;;;;;;;;;;;;;;;;;;;;;;;;;;;;</t>
  </si>
  <si>
    <t>;2115766;"234";"Kučinac";"Matija";;M;;0;74:00;;;1;2;"Vihor";"OK Vihor";"CRO";7;"M21B";"M21B";;;;"";"";"";"";"";"";"";"";"";"";"";;0;"0,0";0;7;"M21B";"2.94";"110";12;;;;;;;;;;;;;;;;;;;;;;;;;;;;</t>
  </si>
  <si>
    <t>;7032222;"237";"Pongrac";"Branimir";;M;;0;38:00;72:56;34:56;0;3;"JAP";"OK Japetic";"CRO";6;"M35";"M35";;;;"";"";"";"";"";"";"";"";"";"";"";;0;"0,0";0;8;"M35";"4.32";"180";15;1;;72:56;38;01:48;50;03:02;66;04:57;42;07:17;68;08:26;45;11:35;64;13:12;43;13:55;46;16:02;61;21:59;54;26:58;48;29:13;55;29:47;49;32:14;100;34:12;</t>
  </si>
  <si>
    <t>;7820618;"12";"Delić";"Petar";;M;;0;30:00;68:17;38:17;0;4;"Maksimir";"OK Maksimir";"CRO";6;"M35";"M35";;;;"";"";"";"";"";"";"";"";"";"";"";;0;"0,0";0;8;"M35";"4.32";"180";15;2;;68:17;38;01:28;50;02:31;66;04:28;42;07:57;68;09:02;45;12:22;64;14:11;43;14:53;46;17:10;61;25:29;54;30:13;48;32:04;55;32:43;49;35:07;100;37:27;</t>
  </si>
  <si>
    <t>;7211185;"295";"Bublić";"Ivan";;M;;0;44:00;83:40;39:40;0;1;"KAP";"OK Kapela";"CRO";6;"M35";"M35";;;;"";"";"";"";"";"";"";"";"";"";"";;0;"0,0";0;8;"M35";"4.32";"180";15;3;;83:40;38;02:28;50;03:44;66;05:46;42;07:28;68;08:44;45;11:53;64;15:55;43;16:37;46;19:18;61;25:57;54;30:49;48;33:19;;;49;36:38;100;38:58;</t>
  </si>
  <si>
    <t>;8232323;"231";"Budi";"Franjo";;M;;0;34:00;77:07;43:07;0;3;"JAP";"OK Japetic";"CRO";6;"M35";"M35";;;;"";"";"";"";"";"";"";"";"";"";"";;0;"0,0";0;8;"M35";"4.32";"180";15;4;;77:07;38;02:11;50;03:26;66;05:43;42;07:43;68;08:57;45;12:22;64;14:17;43;15:04;46;17:50;61;25:36;54;32:05;48;35:41;;;49;39:36;100;42:08;</t>
  </si>
  <si>
    <t>;7207153;"288";"Suhina";"Vanja";;M;;0;28:00;74:11;46:11;0;1;"KAP";"OK Kapela";"CRO";6;"M35";"M35";;;;"";"";"";"";"";"";"";"";"";"";"";;0;"0,0";0;8;"M35";"4.32";"180";15;5;;74:11;38;02:15;50;03:54;66;06:03;42;10:36;68;11:47;45;15:32;64;18:12;43;18:59;46;21:58;61;29:37;54;36:32;48;39:15;55;39:55;49;42:53;100;45:21;</t>
  </si>
  <si>
    <t>;259763;"112";"Ferreira";"Fausto";;M;;0;36:00;85:36;49:36;0;1;"KAP";"OK Kapela";"CRO";6;"M35";"M35";;;;"";"";"";"";"";"";"";"";"";"";"";;0;"0,0";0;8;"M35";"4.32";"180";15;6;;85:36;38;02:45;50;04:11;66;06:40;42;09:21;68;10:48;45;14:21;64;16:28;43;17:15;46;20:19;61;28:06;54;38:06;48;42:37;;;49;46:30;100;48:42;</t>
  </si>
  <si>
    <t>;7005141;"277";"Rako";"Duje";;M;;0;32:00;83:13;51:13;0;2;"Vihor";"OK Vihor";"CRO";6;"M35";"M35";;;;"";"";"";"";"";"";"";"";"";"";"";;0;"0,0";0;8;"M35";"4.32";"180";15;7;;83:13;38;02:22;50;03:44;66;06:59;42;09:15;68;10:58;45;14:42;64;16:42;43;17:36;46;22:04;61;31:11;54;38:37;48;43:03;;;49;47:34;100;50:22;</t>
  </si>
  <si>
    <t>;2088246;"175";"Meštrović";"Tomislav";;M;;0;24:00;78:43;54:43;0;1;"KAP";"OK Kapela";"CRO";6;"M35";"M35";;;;"";"";"";"";"";"";"";"";"";"";"";;0;"0,0";0;8;"M35";"4.32";"180";15;8;;78:43;38;02:23;50;04:32;66;07:17;42;09:26;68;11:01;45;15:29;64;17:51;43;18:47;46;22:07;61;34:54;54;43:30;48;45:49;;;49;50:28;100;53:39;</t>
  </si>
  <si>
    <t>;2054888;"264";"Tubin";"Damir";;M;;0;22:00;79:02;57:02;0;6;"OK Jelen";"OK Jelen";"CRO";6;"M35";"M35";;;;"";"";"";"";"";"";"";"";"";"";"";;0;"0,0";0;8;"M35";"4.32";"180";15;9;;79:02;38;02:15;50;04:01;66;06:50;42;09:34;68;11:56;45;16:58;64;19:20;43;20:27;46;24:02;61;35:12;54;42:10;48;45:27;;;49;51:57;100;56:01;</t>
  </si>
  <si>
    <t>;7207785;"279";"Gverić";"Ivan";;M;;0;48:00;109:34;61:34;0;1;"KAP";"OK Kapela";"CRO";6;"M35";"M35";;;;"";"";"";"";"";"";"";"";"";"";"";;0;"0,0";0;8;"M35";"4.32";"180";15;10;;109:34;38;03:19;50;05:20;66;08:00;42;12:38;68;14:11;45;24:38;64;26:48;43;27:47;46;31:08;61;40:25;54;47:54;48;51:12;;;49;56:20;100;60:33;</t>
  </si>
  <si>
    <t>;1782000;"113";"Hainž";"Miroslav";;M;;0;46:00;109:10;63:10;0;8;"OK Varaždin";"OK Varaždin";"CRO";6;"M35";"M35";;;;"";"";"";"";"";"";"";"";"";"";"";;0;"0,0";0;8;"M35";"4.32";"180";15;11;;109:10;38;03:56;50;07:18;66;09:49;42;14:42;68;16:14;45;20:42;64;23:32;43;24:29;46;27:51;61;35:28;54;49:14;48;53:04;;;49;58:16;100;62:29;</t>
  </si>
  <si>
    <t>;2143685;"56";"Bunčić";"Marko";;M;;0;40:00;106:07;66:07;0;1;"KAP";"OK Kapela";"CRO";6;"M35";"M35";;;;"";"";"";"";"";"";"";"";"";"";"";;0;"0,0";0;8;"M35";"4.32";"180";15;12;;106:07;38;04:22;50;06:17;66;09:02;42;11:43;68;13:20;45;17:59;64;20:19;43;21:30;46;24:54;61;37:38;54;49:33;48;55:11;;;49;61:28;100;65:12;</t>
  </si>
  <si>
    <t>;;"318";"";"Vacant";;M;;0;42:00;;;0;;"";"";"";6;"M35";"M35";;;;"";"";"";"";"";"";"";"";"";"";"";;0;"0,0";0;8;"M35";"4.32";"180";15;;;;;;;;;;;;;;;;;;;;;;;;;;;;;;;;;;</t>
  </si>
  <si>
    <t>;;"356";"";"Vacant";;M;;0;26:00;;;0;;"";"";"";6;"M35";"M35";;;;"";"";"";"";"";"";"";"";"";"";"";;0;"0,0";0;8;"M35";"4.32";"180";15;;;;;;;;;;;;;;;;;;;;;;;;;;;;;;;;;;</t>
  </si>
  <si>
    <t>;8077277;"281";"Salopek";"Tihomir";;M;;0;76:00;105:48;29:48;0;7;"RIS";"OK Ris";"CRO";5;"M45";"M45";;;;"";"";"";"";"";"";"";"";"";"";"";;0;"0,0";0;9;"M45";"3.56";"150";11;1;;105:48;63;04:44;70;07:04;50;09:41;67;11:18;43;14:14;45;16:10;46;18:00;39;20:29;47;26:02;69;27:19;100;28:52;</t>
  </si>
  <si>
    <t>;8411972;"60";"Gobec";"Damir";;M;;0;64:00;96:56;32:56;0;2;"Vihor";"OK Vihor";"CRO";5;"M45";"M45";;;;"";"";"";"";"";"";"";"";"";"";"";;0;"0,0";0;9;"M45";"3.56";"150";11;2;;96:56;63;04:57;70;06:59;50;09:31;67;11:18;43;14:24;45;16:16;46;18:44;39;21:17;47;29:00;69;30:28;100;32:05;</t>
  </si>
  <si>
    <t>;8250869;"33";"Orehoci";"Robert";;M;;0;72:00;105:56;33:56;0;10;"BJE";"OK Bjelovar";"CRO";5;"M45";"M45";;;;"";"";"";"";"";"";"";"";"";"";"";;0;"0,0";0;9;"M45";"3.56";"150";11;3;;105:56;63;05:50;70;08:14;50;11:08;67;12:49;43;15:56;45;17:46;46;20:17;39;22:35;47;30:00;69;31:25;100;32:58;</t>
  </si>
  <si>
    <t>;1401011;"55";"Trivunović";"Vladimir";;M;;0;54:00;93:57;39:57;0;1;"KAP";"OK Kapela";"CRO";5;"M45";"M45";;;;"";"";"";"";"";"";"";"";"";"";"";;0;"0,0";0;9;"M45";"3.56";"150";11;4;;93:57;63;06:01;70;08:17;50;11:33;67;13:29;43;17:17;45;19:17;46;21:08;39;23:40;47;31:08;69;33:18;100;35:17;</t>
  </si>
  <si>
    <t>;7777600;"183";"Penić";"Ivan Ivo";;M;;0;66:00;113:00;47:00;0;1;"KAP";"OK Kapela";"CRO";5;"M45";"M45";;;;"";"";"";"";"";"";"";"";"";"";"";;0;"0,0";0;9;"M45";"3.56";"150";11;5;;113:00;63;13:21;70;15:51;50;20:02;67;21:40;43;25:54;45;28:21;46;30:37;39;33:35;47;41:12;69;44:08;100;46:03;</t>
  </si>
  <si>
    <t>;2133029;"251";"Dasović";"Hrvoje";;M;;0;60:00;107:36;47:36;0;1;"KAP";"OK Kapela";"CRO";5;"M45";"M45";;;;"";"";"";"";"";"";"";"";"";"";"";;0;"0,0";0;9;"M45";"3.56";"150";11;6;;107:36;63;08:40;70;11:14;50;15:31;67;17:40;43;22:06;45;25:14;46;29:29;39;32:45;47;42:19;69;44:12;100;46:37;</t>
  </si>
  <si>
    <t>;8314625;"135";"Tišljar";"Ivo";;M;;0;70:00;117:51;47:51;0;9;"ORI";"OK Orion";"CRO";5;"M45";"M45";;;;"";"";"";"";"";"";"";"";"";"";"";;0;"0,0";0;9;"M45";"3.56";"150";11;7;;117:51;63;07:49;70;10:53;50;15:35;67;18:12;43;22:35;45;26:09;46;28:39;39;32:23;47;41:43;69;43:43;100;46:16;</t>
  </si>
  <si>
    <t>;2442603;"242";"Mareković";"Siniša";;M;;0;52:00;100:43;48:43;0;2;"Vihor";"OK Vihor";"CRO";5;"M45";"M45";;;;"";"";"";"";"";"";"";"";"";"";"";;0;"0,0";0;9;"M45";"3.56";"150";11;8;;100:43;63;08:38;70;11:54;50;16:36;67;19:23;43;24:02;45;26:47;46;29:40;39;33:06;47;41:18;69;46:00;100;47:43;</t>
  </si>
  <si>
    <t>;2039993;"298";"Tounec";"Vlatko";;M;;0;50:00;103:11;53:11;0;1;"KAP";"OK Kapela";"CRO";5;"M45";"M45";;;;"";"";"";"";"";"";"";"";"";"";"";;0;"0,0";0;9;"M45";"3.56";"150";11;9;;103:11;63;09:08;70;11:55;50;15:59;67;18:04;43;22:53;45;25:32;46;28:59;39;36:58;47;47:49;69;49:59;100;52:23;</t>
  </si>
  <si>
    <t>;2144743;"212";"Posinjak";"Ivan";;M;;0;62:00;116:37;54:37;0;1;"KAP";"OK Kapela";"CRO";5;"M45";"M45";;;;"";"";"";"";"";"";"";"";"";"";"";;0;"0,0";0;9;"M45";"3.56";"150";11;10;;116:37;63;15:30;70;18:12;50;21:29;67;23:40;43;27:19;45;30:23;46;32:49;39;35:53;47;44:33;69;46:31;100;53:32;</t>
  </si>
  <si>
    <t>;237596;"198";"Jelinić";"Hrvoje";;M;;0;56:00;113:30;57:30;0;3;"JAP";"OK Japetic";"CRO";5;"M45";"M45";;;;"";"";"";"";"";"";"";"";"";"";"";;0;"0,0";0;9;"M45";"3.56";"150";11;11;;113:30;63;10:47;70;14:37;50;19:17;67;22:14;43;28:22;45;31:29;46;36:56;39;40:18;47;51:04;69;53:25;100;56:11;</t>
  </si>
  <si>
    <t>;2126440;"118";"Hercigonja";"Damir";;M;;0;74:00;132:07;58:07;0;1;"KAP";"OK Kapela";"CRO";5;"M45";"M45";;;;"";"";"";"";"";"";"";"";"";"";"";;0;"0,0";0;9;"M45";"3.56";"150";11;12;;132:07;63;08:08;70;11:10;50;20:27;67;22:50;43;27:13;45;29:47;46;32:25;39;36:34;47;44:59;69;55:27;100;56:27;</t>
  </si>
  <si>
    <t>;446316;"270";"Šaflin";"Zdravko";;M;;0;68:00;129:39;61:39;0;6;"OK Jelen";"OK Jelen";"CRO";5;"M45";"M45";;;;"";"";"";"";"";"";"";"";"";"";"";;0;"0,0";0;9;"M45";"3.56";"150";11;13;;129:39;63;09:39;70;12:02;50;15:31;67;17:17;43;21:10;45;24:04;46;26:36;39;29:36;47;46:54;69;57:54;100;60:03;</t>
  </si>
  <si>
    <t>;;"316";"";"Vacant";;M;;0;58:00;;;0;;"";"";"";5;"M45";"M45";;;;"";"";"";"";"";"";"";"";"";"";"";;0;"0,0";0;9;"M45";"3.56";"150";11;;;;;;;;;;;;;;;;;;;;;;;;;;</t>
  </si>
  <si>
    <t>;;"317";"";"Vacant";;M;;0;78:00;;;0;;"";"";"";5;"M45";"M45";;;;"";"";"";"";"";"";"";"";"";"";"";;0;"0,0";0;9;"M45";"3.56";"150";11;;;;;;;;;;;;;;;;;;;;;;;;;;</t>
  </si>
  <si>
    <t>;7140363;"136";"Merunka";"Darko";;M;;0;67:00;101:11;34:11;0;4;"Maksimir";"OK Maksimir";"CRO";4;"M55";"M55";;;;"";"";"";"";"";"";"";"";"";"";"";;0;"0,0";0;10;"M55";"3.2";"125";11;1;;101:11;;;;;;;;;;;;;;;;;;;;;100;1458:18;</t>
  </si>
  <si>
    <t>;7040662;"284";"Horvat";"Saša";;M;;0;65:00;101:32;36:32;0;4;"Maksimir";"OK Maksimir";"CRO";4;"M55";"M55";;;;"";"";"";"";"";"";"";"";"";"";"";;0;"0,0";0;10;"M55";"3.2";"125";11;2;;101:32;;;;;;;;;;;;;;;;;;;;;100;1452:35;</t>
  </si>
  <si>
    <t>;7889999;"186";"Strmečki";"Petar";;M;;0;63:00;99:34;36:34;0;4;"Maksimir";"OK Maksimir";"CRO";4;"M55";"M55";;;;"";"";"";"";"";"";"";"";"";"";"";;0;"0,0";0;10;"M55";"3.2";"125";11;3;;99:34;67;03:14;66;04:30;42;06:43;68;08:28;43;11:13;46;14:27;50;17:55;59;21:41;63;27:49;47;32:00;100;35:35;</t>
  </si>
  <si>
    <t>;7111959;"287";"Štambuk";"Dario";;M;;0;47:00;88:46;41:46;0;5;"OK MERZ CRO";"OK Ivan Merz";"CRO";4;"M55";"M55";;;;"";"";"";"";"";"";"";"";"";"";"";;0;"0,0";0;10;"M55";"3.2";"125";11;4;;88:46;67;02:59;66;04:29;42;06:42;68;08:15;43;10:53;46;14:06;50;17:02;59;23:02;63;27:40;47;37:24;100;40:26;</t>
  </si>
  <si>
    <t>;2300241;"170";"Mioković";"Mile";;M;;0;57:00;101:11;44:11;0;1;"KAP";"OK Kapela";"CRO";4;"M55";"M55";;;;"";"";"";"";"";"";"";"";"";"";"";;0;"0,0";0;10;"M55";"3.2";"125";11;5;;101:11;67;03:45;66;05:29;42;07:39;68;09:25;43;12:05;46;15:30;50;19:01;59;23:07;63;34:05;47;40:14;100;43:10;</t>
  </si>
  <si>
    <t>;7212123;"273";"Gobec";"Karlo";;M;;0;55:00;99:20;44:20;0;2;"Vihor";"OK Vihor";"CRO";4;"M55";"M55";;;;"";"";"";"";"";"";"";"";"";"";"";;0;"0,0";0;10;"M55";"3.2";"125";11;6;;99:20;67;03:18;66;05:07;42;07:37;68;09:16;43;11:56;46;15:21;50;19:04;59;23:23;63;29:30;47;39:25;100;43:18;</t>
  </si>
  <si>
    <t>;505905;"119";"Jelić";"Mladen";;M;;0;59:00;106:38;47:38;0;1;"KAP";"OK Kapela";"CRO";4;"M55";"M55";;;;"";"";"";"";"";"";"";"";"";"";"";;0;"0,0";0;10;"M55";"3.2";"125";11;7;;106:38;67;04:07;66;06:46;42;11:52;68;14:07;43;17:37;46;21:19;50;25:00;59;29:34;63;37:46;47;43:21;100;46:35;</t>
  </si>
  <si>
    <t>;546169;"173";"Matijašić";"Josip";;M;;0;71:00;126:19;55:19;0;2;"Vihor";"OK Vihor";"CRO";4;"M55";"M55";;;;"";"";"";"";"";"";"";"";"";"";"";;0;"0,0";0;10;"M55";"3.2";"125";11;8;;126:19;67;04:47;66;07:43;42;10:57;68;13:43;43;17:58;46;22:34;50;26:47;59;33:51;63;41:26;47;49:20;100;54:14;</t>
  </si>
  <si>
    <t>;2123970;"243";"Špoljar";"Krešo";;M;;0;43:00;104:04;61:04;0;1;"KAP";"OK Kapela";"CRO";4;"M55";"M55";;;;"";"";"";"";"";"";"";"";"";"";"";;0;"0,0";0;10;"M55";"3.2";"125";11;9;;104:04;67;04:53;66;07:05;42;10:13;68;12:44;43;15:41;46;26:10;50;31:52;59;37:37;63;47:55;47;54:44;100;59:55;</t>
  </si>
  <si>
    <t>;247099;"214";"Vuk";"Robert";;M;;0;41:00;105:47;64:47;0;1;"KAP";"OK Kapela";"CRO";4;"M55";"M55";;;;"";"";"";"";"";"";"";"";"";"";"";;0;"0,0";0;10;"M55";"3.2";"125";11;10;;105:47;67;07:11;66;09:11;42;12:09;68;14:53;43;18:18;46;28:13;50;33:32;59;39:59;63;50:15;47;57:26;100;62:59;</t>
  </si>
  <si>
    <t>;410650;"39";"Ćurić";"Damir";;M;;0;69:00;156:37;87:37;0;1;"KAP";"OK Kapela";"CRO";4;"M55";"M55";;;;"";"";"";"";"";"";"";"";"";"";"";;0;"0,0";0;10;"M55";"3.2";"125";11;11;;156:37;67;07:44;66;10:17;42;14:16;68;16:56;43;21:48;46;27:00;50;39:09;59;51:17;63;63:25;47;72:20;100;85:08;</t>
  </si>
  <si>
    <t>;337655;"30";"Sopina";"Slavko";;M;;0;51:00;;;1;;"";"";"";4;"M55";"M55";;;;"";"";"";"";"";"";"";"";"";"";"";;0;"0,0";0;10;"M55";"3.2";"125";11;;;;;;;;;;;;;;;;;;;;;;;;;;</t>
  </si>
  <si>
    <t>;893828;"267";"Raškaj";"Darko";;M;;0;61:00;;;1;1;"KAP";"OK Kapela";"CRO";4;"M55";"M55";;;;"";"";"";"";"";"";"";"";"";"";"";;0;"0,0";0;10;"M55";"3.2";"125";11;;;;;;;;;;;;;;;;;;;;;;;;;;</t>
  </si>
  <si>
    <t>;;"358";"";"Vacant";;M;;0;53:00;;;0;;"";"";"";4;"M55";"M55";;;;"";"";"";"";"";"";"";"";"";"";"";;0;"0,0";0;10;"M55";"3.2";"125";11;;;;;;;;;;;;;;;;;;;;;;;;;;</t>
  </si>
  <si>
    <t>;1968521;"217";"Labaš";"Predrag";;M;;0;45:00;201:28;156:28;3;8;"OK Varaždin";"OK Varaždin";"CRO";4;"M55";"M55";;;;"";"";"";"";"";"";"";"";"";"";"";;0;"0,0";0;10;"M55";"3.2";"125";11;;;201:28;67;06:18;66;08:45;42;13:48;68;17:45;43;26:06;46;31:06;50;46:33;59;56:50;63;110:47;;;100;155:01;</t>
  </si>
  <si>
    <t>;;"315";"";"Vacant";;M;;0;49:00;;;0;;"";"";"";4;"M55";"M55";;;;"";"";"";"";"";"";"";"";"";"";"";;0;"0,0";0;10;"M55";"3.2";"125";11;;;;;;;;;;;;;;;;;;;;;;;;;;</t>
  </si>
  <si>
    <t>;406701;"236";"Pongrac";"Ivan";;M;;0;10:00;42:44;32:44;0;3;"JAP";"OK Japetic";"CRO";3;"M65";"M65";;;;"";"";"";"";"";"";"";"";"";"";"";;0;"0,0";0;11;"M65";"2.66";"110";11;1;;42:44;57;02:13;66;04:05;42;06:44;68;08:48;50;12:07;60;16:49;53;18:48;44;22:23;47;26:53;37;30:22;100;31:53;</t>
  </si>
  <si>
    <t>;2132997;"46";"Mesić";"Ivica";;M;;0;14:00;59:56;45:56;0;2;"Vihor";"OK Vihor";"CRO";3;"M65";"M65";;;;"";"";"";"";"";"";"";"";"";"";"";;0;"0,0";0;11;"M65";"2.66";"110";11;2;;59:56;57;03:05;66;05:37;42;15:51;68;17:52;50;23:11;60;30:02;53;32:35;44;36:58;47;39:17;37;42:54;100;44:38;</t>
  </si>
  <si>
    <t>;;"313";"";"Vacant";;M;;0;16:00;;;0;;"";"";"";3;"M65";"M65";;;;"";"";"";"";"";"";"";"";"";"";"";;0;"0,0";0;11;"M65";"2.66";"110";11;;;;;;;;;;;;;;;;;;;;;;;;;;</t>
  </si>
  <si>
    <t>;;"312";"";"Vacant";;M;;0;12:00;;;0;;"";"";"";3;"M65";"M65";;;;"";"";"";"";"";"";"";"";"";"";"";;0;"0,0";0;11;"M65";"2.66";"110";11;;;;;;;;;;;;;;;;;;;;;;;;;;</t>
  </si>
  <si>
    <t>;1946000;"216";"Turkalj";"Milan";;M;;0;06:00;90:02;84:02;0;8;"OK Varaždin";"OK Varaždin";"CRO";23;"M70";"M70";;;;"";"";"";"";"";"";"";"";"";"";"";;0;"0,0";0;12;"M70";"2.66";"110";11;1;;90:02;57;03:45;66;07:00;42;13:42;68;19:02;50;32:08;60;47:43;53;55:53;44;65:05;47;69:53;37;77:36;100;81:27;</t>
  </si>
  <si>
    <t>;236882;"209";"Čepelak";"Radovan";;M;;0;02:00;89:57;87:57;0;4;"Maksimir";"OK Maksimir";"CRO";23;"M70";"M70";;;;"";"";"";"";"";"";"";"";"";"";"";;0;"0,0";0;12;"M70";"2.66";"110";11;2;;89:57;57;05:01;66;09:54;42;18:09;68;23:32;50;36:11;60;51:49;53;60:06;44;69:00;47;74:21;37;81:39;100;85:30;</t>
  </si>
  <si>
    <t>;;"352";"";"Vacant";;M;;0;04:00;;;0;;"";"";"";23;"M70";"M70";;;;"";"";"";"";"";"";"";"";"";"";"";;0;"0,0";0;12;"M70";"2.66";"110";11;;;;;;;;;;;;;;;;;;;;;;;;;;</t>
  </si>
  <si>
    <t>;;"353";"";"Vacant";;M;;0;08:00;;;0;;"";"";"";23;"M70";"M70";;;;"";"";"";"";"";"";"";"";"";"";"";;0;"0,0";0;12;"M70";"2.66";"110";11;;;;;;;;;;;;;;;;;;;;;;;;;;</t>
  </si>
  <si>
    <t>;886601;"14";"Filipcic";"Tomislav";;M;;0;19:00;58:54;39:54;0;;"";"";"";21;"OPEN";"OPEN";;;;"";"";"";"";"";"";"";"";"";"";"";;0;"0,0";0;23;"OPEN";"2.29";"90";9;1;;58:54;50;07:04;33;08:53;52;11:23;35;16:23;53;27:19;58;29:41;61;33:13;37;37:00;100;38:43;</t>
  </si>
  <si>
    <t>;337657;"5";"Žitnik";"Ivana";;M;;0;43:00;83:06;40:06;0;1;"KAP";"OK Kapela";"CRO";21;"OPEN";"OPEN";;;;"";"";"";"";"";"";"";"";"";"";"";;0;"0,0";0;23;"OPEN";"2.29";"90";9;2;;83:06;50;06:44;33;09:06;52;13:13;35;18:20;53;22:30;58;26:07;61;31:19;37;35:38;100;38:46;</t>
  </si>
  <si>
    <t>;410649;"227";"Budi";"Ana";;M;;0;07:00;48:15;41:15;0;3;"JAP";"OK Japetic";"CRO";21;"OPEN";"OPEN";;;;"";"";"";"";"";"";"";"";"";"";"";;0;"0,0";0;23;"OPEN";"2.29";"90";9;3;;48:15;50;06:55;33;09:02;52;13:04;35;17:54;53;22:16;58;26:03;61;30:15;37;36:03;100;39:00;</t>
  </si>
  <si>
    <t>;2111098;"306";"Renić";"Iva";;M;;0;13:00;55:10;42:10;0;9;"ORI";"OK Orion";"CRO";21;"OPEN";"OPEN";;;;"";"";"";"";"";"";"";"";"";"";"";;0;"0,0";0;23;"OPEN";"2.29";"90";9;4;;55:10;50;07:04;33;09:47;52;13:43;35;17:53;53;23:33;58;26:36;61;31:38;37;36:57;100;40:02;</t>
  </si>
  <si>
    <t>;236872;"77";"Horvat";"Martina";;M;;0;41:00;83:14;42:14;0;4;"Maksimir";"OK Maksimir";"CRO";21;"OPEN";"OPEN";;;;"";"";"";"";"";"";"";"";"";"";"";;0;"0,0";0;23;"OPEN";"2.29";"90";9;5;;83:14;50;06:46;33;09:08;52;13:47;35;17:57;53;22:33;58;26:04;61;31:37;37;38:13;100;40:32;</t>
  </si>
  <si>
    <t>;1717177;"301";"Srebačić";"Ana";;M;;0;27:00;69:51;42:51;0;8;"OK Varaždin";"OK Varaždin";"CRO";21;"OPEN";"OPEN";;;;"";"";"";"";"";"";"";"";"";"";"";;0;"0,0";0;23;"OPEN";"2.29";"90";9;6;;69:51;50;06:51;33;17:30;52;19:44;35;23:08;53;28:38;58;32:38;61;35:49;37;39:27;100;41:58;</t>
  </si>
  <si>
    <t>;2061228;"305";"Tišljar";"Marija";;M;;0;11:00;54:57;43:57;0;9;"ORI";"OK Orion";"CRO";21;"OPEN";"OPEN";;;;"";"";"";"";"";"";"";"";"";"";"";;0;"0,0";0;23;"OPEN";"2.29";"90";9;7;;54:57;50;09:06;33;11:50;52;15:47;35;19:51;53;25:28;58;28:38;61;33:34;37;38:59;100;42:03;</t>
  </si>
  <si>
    <t>;2113424;"20";"Vrdoljak";"Lidija";;M;;0;03:00;48:18;45:18;0;3;"JAP";"OK Japetic";"CRO";21;"OPEN";"OPEN";;;;"";"";"";"";"";"";"";"";"";"";"";;0;"0,0";0;23;"OPEN";"2.29";"90";9;8;;48:18;50;07:40;33;14:01;52;18:15;35;21:58;53;26:23;58;29:59;61;35:03;37;40:08;100;43:29;</t>
  </si>
  <si>
    <t>;720210;"196";"Vukmanović";"Martin";;M;;0;35:00;83:47;48:47;0;1;"KAP";"OK Kapela";"CRO";21;"OPEN";"OPEN";;;;"";"";"";"";"";"";"";"";"";"";"";;0;"0,0";0;23;"OPEN";"2.29";"90";9;9;;83:47;50;06:53;33;09:28;52;14:41;35;19:27;53;28:00;58;32:23;61;38:25;37;44:33;100;47:12;</t>
  </si>
  <si>
    <t>;8240883;"194";"Crvenković";"Karmela";;M;;0;33:00;83:08;50:08;0;1;"KAP";"OK Kapela";"CRO";21;"OPEN";"OPEN";;;;"";"";"";"";"";"";"";"";"";"";"";;0;"0,0";0;23;"OPEN";"2.29";"90";9;10;;83:08;50;13:46;33;17:00;52;22:10;35;28:05;53;32:27;58;36:03;61;41:15;37;45:35;100;49:03;</t>
  </si>
  <si>
    <t>;887794;"357";"Hribar";"Dominik";;M;;0;77:00;128:15;51:15;0;1;"KAP";"OK Kapela";"CRO";21;"OPEN";"OPEN";;;;"";"";"";"";"";"";"";"";"";"";"";;0;"0,0";0;23;"OPEN";"2.29";"90";9;11;;128:15;50;05:26;33;08:13;52;13:13;35;18:38;53;23:01;58;28:05;61;34:16;37;45:23;100;49:37;</t>
  </si>
  <si>
    <t>;2118091;"15";"Pintur";"Iva";;M;;0;25:00;83:09;58:09;0;1;"KAP";"OK Kapela";"CRO";21;"OPEN";"OPEN";;;;"";"";"";"";"";"";"";"";"";"";"";;0;"0,0";0;23;"OPEN";"2.29";"90";9;12;;83:09;50;20:10;33;24:16;52;29:56;35;36:14;53;40:24;58;44:05;61;49:24;37;53:40;100;56:57;</t>
  </si>
  <si>
    <t>;411389;"87";"Skočić";"Oliver";;M;;0;21:00;84:59;63:59;0;2;"Vihor";"OK Vihor";"CRO";21;"OPEN";"OPEN";;;;"";"";"";"";"";"";"";"";"";"";"";;0;"0,0";0;23;"OPEN";"2.29";"90";9;13;;84:59;50;07:21;33;12:42;52;19:31;35;31:55;53;37:37;58;41:20;61;51:51;37;58:59;100;62:36;</t>
  </si>
  <si>
    <t>;247225;"57";"Hruškar";"Iva";;M;;0;09:00;74:51;65:51;0;1;"KAP";"OK Kapela";"CRO";21;"OPEN";"OPEN";;;;"";"";"";"";"";"";"";"";"";"";"";;0;"0,0";0;23;"OPEN";"2.29";"90";9;14;;74:51;50;13:14;33;19:16;52;23:21;35;32:12;53;38:01;58;41:36;61;52:47;37;58:07;100;64:03;</t>
  </si>
  <si>
    <t>;2115769;"164";"Brezovečki Biđin";"Aleksandra";;M;;0;15:00;85:04;70:04;0;2;"Vihor";"OK Vihor";"CRO";21;"OPEN";"OPEN";;;;"";"";"";"";"";"";"";"";"";"";"";;0;"0,0";0;23;"OPEN";"2.29";"90";9;15;;85:04;50;05:09;33;07:44;52;11:52;35;15:44;53;44:43;58;47:38;61;52:40;37;63:22;100;68:40;</t>
  </si>
  <si>
    <t>;219313;"16";"Šiprak Stastny";"Ana";;M;;0;29:00;100:09;71:09;0;1;"KAP";"OK Kapela";"CRO";21;"OPEN";"OPEN";;;;"";"";"";"";"";"";"";"";"";"";"";;0;"0,0";0;23;"OPEN";"2.29";"90";9;16;;100:09;50;06:15;33;29:37;52;32:48;35;38:24;53;50:34;58;54:29;61;60:44;37;67:30;100;69:54;</t>
  </si>
  <si>
    <t>;236863;"354";"Debić";"Mladen";;M;;0;23:00;110:46;87:46;0;4;"Maksimir";"OK Maksimir";"CRO";21;"OPEN";"OPEN";;;;"";"";"";"";"";"";"";"";"";"";"";;0;"0,0";0;23;"OPEN";"2.29";"90";9;17;;110:46;50;21:54;33;28:33;52;35:32;35;42:04;53;51:05;58;60:25;61;69:27;37;78:32;100;84:39;</t>
  </si>
  <si>
    <t>;406868;"90";"Marković";"Ivana";;M;;0;37:00;138:57;101:57;0;2;"Vihor";"OK Vihor";"CRO";21;"OPEN";"OPEN";;;;"";"";"";"";"";"";"";"";"";"";"";;0;"0,0";0;23;"OPEN";"2.29";"90";9;18;;138:57;50;09:50;33;13:35;52;18:56;35;30:43;53;67:09;58;72:37;61;83:45;37;91:13;100;100:06;</t>
  </si>
  <si>
    <t>;410619;"3";"Miletić";"Sandra";;M;;0;47:00;156:39;109:39;0;1;"KAP";"OK Kapela";"CRO";21;"OPEN";"OPEN";;;;"";"";"";"";"";"";"";"";"";"";"";;0;"0,0";0;23;"OPEN";"2.29";"90";9;19;;156:39;50;35:13;33;38:36;52;60:24;35;66:16;53;72:08;58;78:32;61;97:12;37;102:53;100;107:30;</t>
  </si>
  <si>
    <t>;421655;"6";"Gerber";"Sandra";;M;;0;17:00;;;1;1;"KAP";"OK Kapela";"CRO";21;"OPEN";"OPEN";;;;"";"";"";"";"";"";"";"";"";"";"";;0;"0,0";0;23;"OPEN";"2.29";"90";9;;;;;;;;;;;;;;;;;;;;;;</t>
  </si>
  <si>
    <t>;893847;"108";"Bjeliš";"Barbara";;M;;0;31:00;;;1;2;"Vihor";"OK Vihor";"CRO";21;"OPEN";"OPEN";;;;"";"";"";"";"";"";"";"";"";"";"";;0;"0,0";0;23;"OPEN";"2.29";"90";9;;;;;;;;;;;;;;;;;;;;;;</t>
  </si>
  <si>
    <t>;888974;"76";"Pigac";"Florian";;M;;0;45:00;;;1;4;"Maksimir";"OK Maksimir";"CRO";21;"OPEN";"OPEN";;;;"";"";"";"";"";"";"";"";"";"";"";;0;"0,0";0;23;"OPEN";"2.29";"90";9;;;;;;;;;;;;;;;;;;;;;;</t>
  </si>
  <si>
    <t>;2113447;"137";"Barulek";"Petar";;M;;0;39:00;;;1;8;"OK Varaždin";"OK Varaždin";"CRO";21;"OPEN";"OPEN";;;;"";"";"";"";"";"";"";"";"";"";"";;0;"0,0";0;23;"OPEN";"2.29";"90";9;;;;;;;;;;;;;;;;;;;;;;</t>
  </si>
  <si>
    <t>;7551552;"52";"Delić";"Dora";;M;;0;02:00;31:46;29:46;0;6;"OK Jelen";"OK Jelen";"CRO";20;"Ž12";"Ž12";;;;"";"";"";"";"";"";"";"";"";"";"";;0;"0,0";0;13;"Ž12";"1.98";"75";8;1;;31:46;31;01:17;33;04:39;34;06:01;35;07:40;32;09:19;36;13:39;56;16:35;100;29:03;</t>
  </si>
  <si>
    <t>;7055033;"51";"Delić";"Sara";;M;;0;10:00;41:09;31:09;0;6;"OK Jelen";"OK Jelen";"CRO";20;"Ž12";"Ž12";;;;"";"";"";"";"";"";"";"";"";"";"";;0;"0,0";0;13;"Ž12";"1.98";"75";8;2;;41:09;31;01:30;33;04:52;34;06:39;35;08:28;32;11:57;36;16:29;56;19:37;100;30:19;</t>
  </si>
  <si>
    <t>;;"347";"";"Vacant";;M;;0;08:00;;;0;;"";"";"";20;"Ž12";"Ž12";;;;"";"";"";"";"";"";"";"";"";"";"";;0;"0,0";0;13;"Ž12";"1.98";"75";8;;;;;;;;;;;;;;;;;;;;</t>
  </si>
  <si>
    <t>;2115765;"257";"Jurač";"Ema";;M;;0;06:00;;;1;2;"Vihor";"OK Vihor";"CRO";20;"Ž12";"Ž12";;;;"";"";"";"";"";"";"";"";"";"";"";;0;"0,0";0;13;"Ž12";"1.98";"75";8;;;;;;;;;;;;;;;;;;;;</t>
  </si>
  <si>
    <t>;8300220;"275";"Rako";"Paola";;M;;0;66:00;95:44;29:44;0;2;"Vihor";"OK Vihor";"CRO";19;"Ž14";"Ž14";;;;"";"";"";"";"";"";"";"";"";"";"";;0;"0,0";0;14;"Ž14";"2.33";"75";9;1;;95:44;51;01:13;57;02:33;33;04:32;52;13:59;35;15:42;53;18:17;58;20:11;37;27:14;100;29:10;</t>
  </si>
  <si>
    <t>;7000818;"150";"Pavić";"Monika";;M;;0;58:00;94:23;36:23;0;2;"Vihor";"OK Vihor";"CRO";19;"Ž14";"Ž14";;;;"";"";"";"";"";"";"";"";"";"";"";;0;"0,0";0;14;"Ž14";"2.33";"75";9;2;;94:23;51;02:18;57;03:43;33;06:29;52;09:29;35;11:50;53;21:16;58;24:14;37;30:23;100;35:39;</t>
  </si>
  <si>
    <t>;2133024;"117";"Hercigonja";"Lucija";;M;;0;62:00;116:13;54:13;0;1;"KAP";"OK Kapela";"CRO";19;"Ž14";"Ž14";;;;"";"";"";"";"";"";"";"";"";"";"";;0;"0,0";0;14;"Ž14";"2.33";"75";9;3;;116:13;51;04:49;57;06:44;33;09:00;52;12:27;35;21:41;53;37:22;58;40:58;37;50:22;100;53:01;</t>
  </si>
  <si>
    <t>;;"344";"";"Vacant";;M;;0;60:00;;;0;;"";"";"";19;"Ž14";"Ž14";;;;"";"";"";"";"";"";"";"";"";"";"";;0;"0,0";0;14;"Ž14";"2.33";"75";9;;;;;;;;;;;;;;;;;;;;;;</t>
  </si>
  <si>
    <t>;;"345";"";"Vacant";;M;;0;64:00;;;0;;"";"";"";19;"Ž14";"Ž14";;;;"";"";"";"";"";"";"";"";"";"";"";;0;"0,0";0;14;"Ž14";"2.33";"75";9;;;;;;;;;;;;;;;;;;;;;;</t>
  </si>
  <si>
    <t>;2113348;"203";"Vidaković";"Majda";;M;;0;77:00;113:21;36:21;0;1;"KAP";"OK Kapela";"CRO";18;"Ž16";"Ž16";;;;"";"";"";"";"";"";"";"";"";"";"";;0;"0,0";0;15;"Ž16";"2.66";"100";10;1;;113:21;52;05:53;33;08:22;70;11:00;60;16:56;53;19:20;62;24:19;47;28:55;61;30:30;56;33:00;100;35:33;</t>
  </si>
  <si>
    <t>;8431111;"272";"Gobec";"Kimi Maria";;M;;0;63:00;99:37;36:37;0;2;"Vihor";"OK Vihor";"CRO";18;"Ž16";"Ž16";;;;"";"";"";"";"";"";"";"";"";"";"";;0;"0,0";0;15;"Ž16";"2.66";"100";10;2;;99:37;52;06:54;33;09:43;70;12:20;60;16:05;53;18:56;62;23:41;47;29:28;61;30:58;56;33:14;100;35:49;</t>
  </si>
  <si>
    <t>;2132926;"240";"Drobić";"Melissa";;M;;0;61:00;99:47;38:47;0;1;"KAP";"OK Kapela";"CRO";18;"Ž16";"Ž16";;;;"";"";"";"";"";"";"";"";"";"";"";;0;"0,0";0;15;"Ž16";"2.66";"100";10;3;;99:47;52;07:36;33;10:08;70;12:40;60;18:13;53;20:48;62;25:38;47;31:23;61;33:08;56;35:37;100;37:47;</t>
  </si>
  <si>
    <t>;2113332;"228";"Kovač";"Wanda";;M;;0;73:00;113:58;40:58;0;1;"KAP";"OK Kapela";"CRO";18;"Ž16";"Ž16";;;;"";"";"";"";"";"";"";"";"";"";"";;0;"0,0";0;15;"Ž16";"2.66";"100";10;4;;113:58;52;06:35;33;09:06;70;11:25;60;15:09;53;17:34;62;28:17;47;33:07;61;34:55;56;37:36;100;39:56;</t>
  </si>
  <si>
    <t>;2133352;"62";"Dasović";"Petra";;M;;0;67:00;114:02;47:02;0;1;"KAP";"OK Kapela";"CRO";18;"Ž16";"Ž16";;;;"";"";"";"";"";"";"";"";"";"";"";;0;"0,0";0;15;"Ž16";"2.66";"100";10;5;;114:02;52;08:35;33;12:27;70;16:20;60;21:17;53;23:37;62;34:20;47;39:10;61;40:59;56;43:38;100;45:58;</t>
  </si>
  <si>
    <t>;237598;"161";"Cvjetko";"Jana";;M;;0;75:00;124:31;49:31;0;3;"JAP";"OK Japetic";"CRO";18;"Ž16";"Ž16";;;;"";"";"";"";"";"";"";"";"";"";"";;0;"0,0";0;15;"Ž16";"2.66";"100";10;6;;124:31;52;04:45;33;07:09;70;09:11;60;12:59;53;15:50;62;26:37;47;31:15;61;33:10;56;35:58;100;48:31;</t>
  </si>
  <si>
    <t>;2100979;"63";"Mareković";"Ira";;M;;0;71:00;146:04;75:04;0;2;"Vihor";"OK Vihor";"CRO";18;"Ž16";"Ž16";;;;"";"";"";"";"";"";"";"";"";"";"";;0;"0,0";0;15;"Ž16";"2.66";"100";10;7;;146:04;52;08:29;33;11:04;70;13:34;60;17:34;53;36:33;62;57:10;47;62:32;61;64:10;56;66:24;100;74:03;</t>
  </si>
  <si>
    <t>;2148492;"169";"Mioković";"Nina";;M;;0;69:00;146:04;77:04;0;1;"KAP";"OK Kapela";"CRO";18;"Ž16";"Ž16";;;;"";"";"";"";"";"";"";"";"";"";"";;0;"0,0";0;15;"Ž16";"2.66";"100";10;8;;146:04;52;06:33;33;10:25;70;14:32;60;19:41;53;30:17;62;36:54;47;45:44;61;66:26;56;68:51;100;76:15;</t>
  </si>
  <si>
    <t>;2144745;"172";"Gršković";"Mare";;M;;0;65:00;146:05;81:05;0;1;"KAP";"OK Kapela";"CRO";18;"Ž16";"Ž16";;;;"";"";"";"";"";"";"";"";"";"";"";;0;"0,0";0;15;"Ž16";"2.66";"100";10;9;;146:05;52;10:37;33;14:30;70;18:26;60;23:31;53;42:36;62;63:07;47;68:28;61;70:20;56;72:39;100;80:09;</t>
  </si>
  <si>
    <t>;;"342";"";"Vacant";;M;;0;79:00;;;0;;"";"";"";18;"Ž16";"Ž16";;;;"";"";"";"";"";"";"";"";"";"";"";;0;"0,0";0;15;"Ž16";"2.66";"100";10;;;;;;;;;;;;;;;;;;;;;;;;</t>
  </si>
  <si>
    <t>;;"343";"";"Vacant";;M;;0;81:00;;;0;;"";"";"";18;"Ž16";"Ž16";;;;"";"";"";"";"";"";"";"";"";"";"";;0;"0,0";0;15;"Ž16";"2.66";"100";10;;;;;;;;;;;;;;;;;;;;;;;;</t>
  </si>
  <si>
    <t>;8445444;"282";"Salopek";"Dorja";;M;;0;13:00;42:38;29:38;0;7;"RIS";"OK Ris";"CRO";17;"Ž20";"Ž20";;;;"";"";"";"";"";"";"";"";"";"";"";;0;"0,0";0;16;"Ž20";"3.56";"150";11;1;;42:38;63;05:56;70;07:58;50;10:46;67;12:11;43;15:19;45;17:03;46;18:46;39;20:45;47;26:16;69;27:30;100;28:57;</t>
  </si>
  <si>
    <t>;5768;"286";"Štambuk";"Zdenka Petra";;M;;0;07:00;42:10;35:10;0;5;"OK MERZ CRO";"OK Ivan Merz";"CRO";17;"Ž20";"Ž20";;;;"";"";"";"";"";"";"";"";"";"";"";;0;"0,0";0;16;"Ž20";"3.56";"150";11;2;;42:10;63;06:01;70;08:33;50;11:50;67;13:36;43;16:51;45;18:56;46;20:54;39;23:25;47;30:59;69;32:52;100;34:16;</t>
  </si>
  <si>
    <t>;770914;"160";"Cvjetko";"Nina";;M;;0;05:00;88:48;83:48;0;3;"JAP";"OK Japetic";"CRO";17;"Ž20";"Ž20";;;;"";"";"";"";"";"";"";"";"";"";"";;0;"0,0";0;16;"Ž20";"3.56";"150";11;3;;88:48;63;10:26;70;15:06;50;21:55;67;27:15;43;36:38;45;46:52;46;49:44;39;55:58;47;74:31;69;79:58;100;82:28;</t>
  </si>
  <si>
    <t>;;"341";"";"Vacant";;M;;0;03:00;;;0;;"";"";"";17;"Ž20";"Ž20";;;;"";"";"";"";"";"";"";"";"";"";"";;0;"0,0";0;16;"Ž20";"3.56";"150";11;;;;;;;;;;;;;;;;;;;;;;;;;;</t>
  </si>
  <si>
    <t>;;"340";"";"Vacant";;M;;0;11:00;;;0;;"";"";"";17;"Ž20";"Ž20";;;;"";"";"";"";"";"";"";"";"";"";"";;0;"0,0";0;16;"Ž20";"3.56";"150";11;;;;;;;;;;;;;;;;;;;;;;;;;;</t>
  </si>
  <si>
    <t>;2113425;"123";"Lesjak";"Jelena";;M;;0;09:00;;;1;3;"JAP";"OK Japetic";"CRO";17;"Ž20";"Ž20";;;;"";"";"";"";"";"";"";"";"";"";"";;0;"0,0";0;16;"Ž20";"3.56";"150";11;;;;;;;;;;;;;;;;;;;;;;;;;;</t>
  </si>
  <si>
    <t>;552005;"195";"Vukmanović";"Vinka";;M;;0;46:00;86:51;40:51;0;1;"KAP";"OK Kapela";"CRO";2;"Ž21A";"Ž21A";;;;"";"";"";"";"";"";"";"";"";"";"";;0;"0,0";0;2;"Ž21A";"4.18";"175";15;1;;86:51;59;02:17;38;03:48;66;06:32;68;08:53;40;11:18;43;13:30;46;16:03;50;18:42;61;25:25;69;28:04;54;31:55;48;33:53;;;49;37:46;100;39:58;</t>
  </si>
  <si>
    <t>;1403140;"252";"Pavić";"Mirja";;M;;0;54:00;96:07;42:07;0;3;"JAP";"OK Japetic";"CRO";2;"Ž21A";"Ž21A";;;;"";"";"";"";"";"";"";"";"";"";"";;0;"0,0";0;2;"Ž21A";"4.18";"175";15;2;;96:07;59;01:52;38;03:20;66;05:56;68;07:54;40;10:11;43;12:04;46;14:37;50;19:34;61;27:22;69;29:48;54;33:07;48;35:20;;;49;38:59;100;41:25;</t>
  </si>
  <si>
    <t>;2105108;"8";"Jerković Perić";"Olga";;M;;0;40:00;86:57;46:57;0;1;"KAP";"OK Kapela";"CRO";2;"Ž21A";"Ž21A";;;;"";"";"";"";"";"";"";"";"";"";"";;0;"0,0";0;2;"Ž21A";"4.18";"175";15;3;;86:57;59;02:10;38;03:29;66;06:08;68;09:18;40;12:42;43;14:41;46;17:12;50;20:39;61;29:02;69;32:04;54;36:21;48;39:11;;;49;43:13;100;46:01;</t>
  </si>
  <si>
    <t>;8041177;"45";"Orlić";"Antonija";;M;;0;48:00;118:56;70:56;0;10;"BJE";"OK Bjelovar";"CRO";2;"Ž21A";"Ž21A";;;;"";"";"";"";"";"";"";"";"";"";"";;0;"0,0";0;2;"Ž21A";"4.18";"175";15;4;;118:56;59;05:48;38;07:23;66;15:47;68;19:14;40;24:52;43;27:09;46;29:59;50;32:42;61;48:14;69;51:16;54;57:09;48;60:58;;;49;66:02;100;70:01;</t>
  </si>
  <si>
    <t>;2128411;"200";"Kos";"Ines";;M;;0;44:00;116:40;72:40;0;1;"KAP";"OK Kapela";"CRO";2;"Ž21A";"Ž21A";;;;"";"";"";"";"";"";"";"";"";"";"";;0;"0,0";0;2;"Ž21A";"4.18";"175";15;5;;116:40;59;05:16;38;07:22;66;15:07;68;17:57;40;20:20;43;22:24;46;25:17;50;36:39;61;52:26;69;55:25;54;61:05;48;63:35;;;49;69:10;100;71:50;</t>
  </si>
  <si>
    <t>;8339339;"26";"Frajzman";"Nevija";;M;;0;50:00;128:31;78:31;0;6;"OK Jelen";"OK Jelen";"CRO";2;"Ž21A";"Ž21A";;;;"";"";"";"";"";"";"";"";"";"";"";;0;"0,0";0;2;"Ž21A";"4.18";"175";15;6;;128:31;59;05:28;38;07:51;66;11:17;68;21:59;40;25:16;43;27:42;46;30:42;50;33:41;61;43:26;69;51:37;54;58:18;48;62:02;;;49;74:47;100;77:21;</t>
  </si>
  <si>
    <t>;;"311";"";"Vacant";;M;;0;42:00;;;0;;"";"";"";2;"Ž21A";"Ž21A";;;;"";"";"";"";"";"";"";"";"";"";"";;0;"0,0";0;2;"Ž21A";"4.18";"175";15;;;;;;;;;;;;;;;;;;;;;;;;;;;;;;;;;;</t>
  </si>
  <si>
    <t>;;"310";"";"Vacant";;M;;0;52:00;;;0;;"";"";"";2;"Ž21A";"Ž21A";;;;"";"";"";"";"";"";"";"";"";"";"";;0;"0,0";0;2;"Ž21A";"4.18";"175";15;;;;;;;;;;;;;;;;;;;;;;;;;;;;;;;;;;</t>
  </si>
  <si>
    <t>;2148497;"192";"Pajnić";"Olga";;M;;0;51:00;88:48;37:48;0;1;"KAP";"OK Kapela";"CRO";16;"Ž21B";"Ž21B";;;;"";"";"";"";"";"";"";"";"";"";"";;0;"0,0";0;17;"Ž21B";"2.66";"100";10;1;;88:48;52;07:35;33;10:15;70;13:14;60;16:54;53;19:34;62;24:24;47;28:10;61;30:01;56;32:15;100;36:56;</t>
  </si>
  <si>
    <t>;8440330;"111";"Arbanas";"Barbara";;M;;0;47:00;86:14;39:14;0;1;"KAP";"OK Kapela";"CRO";16;"Ž21B";"Ž21B";;;;"";"";"";"";"";"";"";"";"";"";"";;0;"0,0";0;17;"Ž21B";"2.66";"100";10;2;;86:14;52;06:47;33;09:09;70;15:45;60;19:20;53;22:52;62;27:05;47;31:06;61;32:55;56;35:18;100;38:17;</t>
  </si>
  <si>
    <t>;7000644;"151";"Pavić";"Ana-Marija";;M;;0;49:00;95:01;46:01;0;2;"Vihor";"OK Vihor";"CRO";16;"Ž21B";"Ž21B";;;;"";"";"";"";"";"";"";"";"";"";"";;0;"0,0";0;17;"Ž21B";"2.66";"100";10;3;;95:01;52;07:27;33;10:54;70;13:51;60;17:26;53;20:25;62;25:25;47;33:58;61;35:41;56;38:45;100;45:05;</t>
  </si>
  <si>
    <t>;2143665;"245";"Dukić";"Višnja";;M;;0;57:00;111:18;54:18;0;1;"KAP";"OK Kapela";"CRO";16;"Ž21B";"Ž21B";;;;"";"";"";"";"";"";"";"";"";"";"";;0;"0,0";0;17;"Ž21B";"2.66";"100";10;4;;111:18;52;09:08;33;12:12;70;16:03;60;23:59;53;28:35;62;34:19;47;41:37;61;45:23;56;48:43;100;52:50;</t>
  </si>
  <si>
    <t>;361853;"96";"Kos";"Petra";;M;;0;41:00;100:04;59:04;0;2;"Vihor";"OK Vihor";"CRO";16;"Ž21B";"Ž21B";;;;"";"";"";"";"";"";"";"";"";"";"";;0;"0,0";0;17;"Ž21B";"2.66";"100";10;5;;100:04;52;10:01;33;13:50;70;17:05;60;21:43;53;37:11;62;43:32;47;50:26;61;52:43;56;55:27;100;57:57;</t>
  </si>
  <si>
    <t>;2442601;"64";"Hribar";"Andrea";;M;;0;45:00;107:40;62:40;0;2;"Vihor";"OK Vihor";"CRO";16;"Ž21B";"Ž21B";;;;"";"";"";"";"";"";"";"";"";"";"";;0;"0,0";0;17;"Ž21B";"2.66";"100";10;6;;107:40;52;08:34;33;11:05;70;14:32;60;21:09;53;28:03;62;35:30;47;49:49;61;51:10;56;54:15;100;61:43;</t>
  </si>
  <si>
    <t>;9201754;"128";"Glušica";"Hana";;M;;0;39:00;102:58;63:58;0;1;"KAP";"OK Kapela";"CRO";16;"Ž21B";"Ž21B";;;;"";"";"";"";"";"";"";"";"";"";"";;0;"0,0";0;17;"Ž21B";"2.66";"100";10;7;;102:58;52;09:34;33;15:48;70;18:56;60;23:23;53;29:32;62;45:28;47;55:03;61;56:37;56;59:12;100;63:04;</t>
  </si>
  <si>
    <t>;222404;"81";"Zaitseva";"Olga";;M;;0;59:00;123:39;64:39;0;2;"Vihor";"OK Vihor";"CRO";16;"Ž21B";"Ž21B";;;;"";"";"";"";"";"";"";"";"";"";"";;0;"0,0";0;17;"Ž21B";"2.66";"100";10;8;;123:39;52;07:36;33;10:56;70;16:18;60;23:38;53;28:50;62;33:40;47;52:01;61;53:31;56;57:50;100;63:32;</t>
  </si>
  <si>
    <t>;2143680;"7";"Martin";"Martina";;M;;0;35:00;100:10;65:10;0;1;"KAP";"OK Kapela";"CRO";16;"Ž21B";"Ž21B";;;;"";"";"";"";"";"";"";"";"";"";"";;0;"0,0";0;17;"Ž21B";"2.66";"100";10;9;;100:10;52;07:01;33;16:01;70;20:01;60;24:22;53;28:30;62;49:14;47;57:27;61;59:20;56;61:40;100;64:08;</t>
  </si>
  <si>
    <t>;2126435;"4";"Latinger";"Sandra";;M;;0;43:00;108:22;65:22;0;1;"KAP";"OK Kapela";"CRO";16;"Ž21B";"Ž21B";;;;"";"";"";"";"";"";"";"";"";"";"";;0;"0,0";0;17;"Ž21B";"2.66";"100";10;10;;108:22;52;07:49;33;11:41;70;14:52;60;19:33;53;22:47;62;41:19;47;51:30;61;54:03;56;57:21;100;63:47;</t>
  </si>
  <si>
    <t>;1234109;"82";"Miličević";"Aleksandra";;M;;0;55:00;141:10;86:10;0;2;"Vihor";"OK Vihor";"CRO";16;"Ž21B";"Ž21B";;;;"";"";"";"";"";"";"";"";"";"";"";;0;"0,0";0;17;"Ž21B";"2.66";"100";10;11;;141:10;52;08:59;33;13:30;70;22:11;60;28:08;53;31:41;62;38:09;47;69:58;61;73:11;56;78:38;100;84:54;</t>
  </si>
  <si>
    <t>;;"338";"";"Vacant";;M;;0;53:00;;;0;;"";"";"";16;"Ž21B";"Ž21B";;;;"";"";"";"";"";"";"";"";"";"";"";;0;"0,0";0;17;"Ž21B";"2.66";"100";10;;;;;;;;;;;;;;;;;;;;;;;;</t>
  </si>
  <si>
    <t>;;"355";"";"Vacant";;M;;0;33:00;;;0;;"";"";"";16;"Ž21B";"Ž21B";;;;"";"";"";"";"";"";"";"";"";"";"";;0;"0,0";0;17;"Ž21B";"2.66";"100";10;;;;;;;;;;;;;;;;;;;;;;;;</t>
  </si>
  <si>
    <t>;893810;"256";"Jurač";"Ines";;M;;0;37:00;;;1;2;"Vihor";"OK Vihor";"CRO";16;"Ž21B";"Ž21B";;;;"";"";"";"";"";"";"";"";"";"";"";;0;"0,0";0;17;"Ž21B";"2.66";"100";10;;;;;;;;;;;;;;;;;;;;;;;;</t>
  </si>
  <si>
    <t>;2120666;"299";"Berženji";"Sanda";;M;;0;32:00;73:38;41:38;0;1;"KAP";"OK Kapela";"CRO";15;"Ž35";"Ž35";;;;"";"";"";"";"";"";"";"";"";"";"";;0;"0,0";0;18;"Ž35";"3.56";"150";11;1;;73:38;63;07:28;70;10:57;50;15:37;67;17:38;43;21:29;45;23:48;46;26:01;39;28:47;47;36:16;69;38:54;100;40:44;</t>
  </si>
  <si>
    <t>;2144746;"182";"Fištrek";"Željka";;M;;0;28:00;76:04;48:04;0;1;"KAP";"OK Kapela";"CRO";15;"Ž35";"Ž35";;;;"";"";"";"";"";"";"";"";"";"";"";;0;"0,0";0;18;"Ž35";"3.56";"150";11;2;;76:04;63;07:50;70;10:57;50;14:58;67;17:12;43;21:17;45;23:55;46;25:47;39;28:30;47;44:06;69;45:42;100;47:09;</t>
  </si>
  <si>
    <t>;2121769;"121";"Lesjak";"Sonja";;M;;0;38:00;87:08;49:08;0;3;"JAP";"OK Japetic";"CRO";15;"Ž35";"Ž35";;;;"";"";"";"";"";"";"";"";"";"";"";;0;"0,0";0;18;"Ž35";"3.56";"150";11;3;;87:08;63;09:52;70;12:34;50;17:17;67;20:10;43;24:18;45;27:55;46;30:41;39;33:59;47;44:21;69;46:21;100;48:11;</t>
  </si>
  <si>
    <t>;7207170;"289";"Kovaljesko";"Monika";;M;;0;20:00;72:20;52:20;0;1;"KAP";"OK Kapela";"CRO";15;"Ž35";"Ž35";;;;"";"";"";"";"";"";"";"";"";"";"";;0;"0,0";0;18;"Ž35";"3.56";"150";11;4;;72:20;63;09:12;70;12:34;50;17:27;67;19:43;43;24:16;45;28:46;46;34:23;39;37:58;47;46:25;69;49:15;100;51:19;</t>
  </si>
  <si>
    <t>;2144786;"130";"Popović";"Antea";;M;;0;24:00;76:38;52:38;0;1;"KAP";"OK Kapela";"CRO";15;"Ž35";"Ž35";;;;"";"";"";"";"";"";"";"";"";"";"";;0;"0,0";0;18;"Ž35";"3.56";"150";11;5;;76:38;63;07:40;70;11:53;50;16:14;67;18:33;43;23:52;45;31:21;46;34:04;39;37:19;47;47:14;69;49:31;100;51:36;</t>
  </si>
  <si>
    <t>;7003400;"274";"Rako";"Sabina";;M;;0;40:00;92:56;52:56;0;2;"Vihor";"OK Vihor";"CRO";15;"Ž35";"Ž35";;;;"";"";"";"";"";"";"";"";"";"";"";;0;"0,0";0;18;"Ž35";"3.56";"150";11;6;;92:56;63;08:12;70;11:18;50;15:29;67;17:36;43;22:35;45;25:51;46;28:39;39;31:53;47;47:39;69;49:41;100;51:48;</t>
  </si>
  <si>
    <t>;700021;"278";"Horbec";"Ivana";;M;;0;22:00;76:26;54:26;0;2;"Vihor";"OK Vihor";"CRO";15;"Ž35";"Ž35";;;;"";"";"";"";"";"";"";"";"";"";"";;0;"0,0";0;18;"Ž35";"3.56";"150";11;7;;76:26;63;11:33;70;14:58;50;20:32;67;23:28;43;28:20;45;31:41;46;34:26;39;38:28;47;48:28;69;50:48;100;53:13;</t>
  </si>
  <si>
    <t>;2133012;"239";"Krkić Drobić";"Aida";;M;;0;36:00;101:17;65:17;0;1;"KAP";"OK Kapela";"CRO";15;"Ž35";"Ž35";;;;"";"";"";"";"";"";"";"";"";"";"";;0;"0,0";0;18;"Ž35";"3.56";"150";11;8;;101:17;63;12:22;70;16:20;50;22:36;67;25:32;43;32:52;45;36:16;46;39:24;39;43:53;47;58:39;69;61:19;100;63:56;</t>
  </si>
  <si>
    <t>;2140845;"269";"Čalić";"Violeta";;M;;0;18:00;84:43;66:43;0;2;"Vihor";"OK Vihor";"CRO";15;"Ž35";"Ž35";;;;"";"";"";"";"";"";"";"";"";"";"";;0;"0,0";0;18;"Ž35";"3.56";"150";11;9;;84:43;63;15:17;70;20:18;50;26:02;67;30:02;43;37:05;45;41:21;46;47:17;39;51:01;47;60:52;69;63:09;100;65:18;</t>
  </si>
  <si>
    <t>;2067883;"263";"Stipić";"Bernardica";;M;;0;34:00;102:46;68:46;0;2;"Vihor";"OK Vihor";"CRO";15;"Ž35";"Ž35";;;;"";"";"";"";"";"";"";"";"";"";"";;0;"0,0";0;18;"Ž35";"3.56";"150";11;10;;102:46;63;12:21;70;18:04;50;24:17;67;27:15;43;34:29;45;38:02;46;41:05;39;45:26;47;61:07;69;64:34;100;67:36;</t>
  </si>
  <si>
    <t>;2084417;"294";"Stupalo";"Vlatka";;M;;0;44:00;115:38;71:38;0;2;"Vihor";"OK Vihor";"CRO";15;"Ž35";"Ž35";;;;"";"";"";"";"";"";"";"";"";"";"";;0;"0,0";0;18;"Ž35";"3.56";"150";11;11;;115:38;63;10:30;70;14:47;50;21:26;67;24:11;43;30:18;45;36:21;46;39:34;39;44:14;47;57:03;69;68:11;100;70:33;</t>
  </si>
  <si>
    <t>;2030937;"221";"Detić";"Lidija";;M;;0;42:00;134:53;92:53;0;8;"OK Varaždin";"OK Varaždin";"CRO";15;"Ž35";"Ž35";;;;"";"";"";"";"";"";"";"";"";"";"";;0;"0,0";0;18;"Ž35";"3.56";"150";11;12;;134:53;63;20:45;70;25:57;50;34:28;67;37:45;43;47:14;45;51:09;46;54:56;39;59:44;47;81:00;69;86:50;100;90:53;</t>
  </si>
  <si>
    <t>;;"337";"";"Vacant";;M;;0;26:00;;;0;;"";"";"";15;"Ž35";"Ž35";;;;"";"";"";"";"";"";"";"";"";"";"";;0;"0,0";0;18;"Ž35";"3.56";"150";11;;;;;;;;;;;;;;;;;;;;;;;;;;</t>
  </si>
  <si>
    <t>;2105097;"204";"Bergant Vidaković";"Sandra";;M;;0;16:00;;;1;1;"KAP";"OK Kapela";"CRO";15;"Ž35";"Ž35";;;;"";"";"";"";"";"";"";"";"";"";"";;0;"0,0";0;18;"Ž35";"3.56";"150";11;;;;;;;;;;;;;;;;;;;;;;;;;;</t>
  </si>
  <si>
    <t>;2105096;"1";"Čorko Meštrović";"Irena";;M;;0;46:00;88:31;42:31;3;1;"KAP";"OK Kapela";"CRO";15;"Ž35";"Ž35";;;;"";"";"";"";"";"";"";"";"";"";"";;0;"0,0";0;18;"Ž35";"3.56";"150";11;;;88:31;63;07:35;70;10:28;50;14:18;67;16:42;43;20:58;45;23:47;46;26:05;39;28:59;47;36:16;69;38:09;;;</t>
  </si>
  <si>
    <t>;;"336";"";"Vacant";;M;;0;30:00;;;0;;"";"";"";15;"Ž35";"Ž35";;;;"";"";"";"";"";"";"";"";"";"";"";;0;"0,0";0;18;"Ž35";"3.56";"150";11;;;;;;;;;;;;;;;;;;;;;;;;;;</t>
  </si>
  <si>
    <t>;8082973;"59";"Gobec";"Ivana";;M;;0;34:00;74:45;40:45;0;2;"Vihor";"OK Vihor";"CRO";14;"Ž45";"Ž45";;;;"";"";"";"";"";"";"";"";"";"";"";;0;"0,0";0;19;"Ž45";"3.2";"125";11;1;;74:45;67;04:08;66;05:53;42;08:06;68;09:53;43;13:04;46;16:35;50;19:59;59;24:07;63;30:28;47;36:08;100;39:32;</t>
  </si>
  <si>
    <t>;1261971;"187";"Jakšić";"Mirka";;M;;0;36:00;84:08;48:08;0;4;"Maksimir";"OK Maksimir";"CRO";14;"Ž45";"Ž45";;;;"";"";"";"";"";"";"";"";"";"";"";;0;"0,0";0;19;"Ž45";"3.2";"125";11;2;;84:08;67;04:25;66;06:07;42;08:52;68;10:46;43;14:06;46;18:39;50;22:32;59;27:40;63;35:22;47;42:43;100;47:01;</t>
  </si>
  <si>
    <t>;2109710;"229";"Glinska";"Beata Adrianna";;M;;0;08:00;56:43;48:43;0;1;"KAP";"OK Kapela";"CRO";14;"Ž45";"Ž45";;;;"";"";"";"";"";"";"";"";"";"";"";;0;"0,0";0;19;"Ž45";"3.2";"125";11;3;;56:43;67;04:23;66;06:22;42;08:48;68;10:40;43;14:00;46;18:34;50;22:46;59;27:48;63;34:51;47;42:24;100;47:30;</t>
  </si>
  <si>
    <t>;237593;"211";"Kuzmanić";"Ivana";;M;;0;02:00;51:33;49:33;0;3;"JAP";"OK Japetic";"CRO";14;"Ž45";"Ž45";;;;"";"";"";"";"";"";"";"";"";"";"";;0;"0,0";0;19;"Ž45";"3.2";"125";11;4;;51:33;67;04:14;66;05:54;42;09:08;68;11:30;43;16:23;46;20:34;50;24:40;59;30:09;63;37:33;47;44:07;100;48:25;</t>
  </si>
  <si>
    <t>;7000641;"127";"Kolarek";"Nataša";;M;;0;14:00;64:17;50:17;0;2;"Vihor";"OK Vihor";"CRO";14;"Ž45";"Ž45";;;;"";"";"";"";"";"";"";"";"";"";"";;0;"0,0";0;19;"Ž45";"3.2";"125";11;5;;64:17;67;03:58;66;05:48;42;11:54;68;13:25;43;16:48;46;20:44;50;24:56;59;29:45;63;40:07;47;45:37;100;49:18;</t>
  </si>
  <si>
    <t>;8667809;"259";"Gobec";"Neda";;M;;0;26:00;76:28;50:28;0;2;"Vihor";"OK Vihor";"CRO";14;"Ž45";"Ž45";;;;"";"";"";"";"";"";"";"";"";"";"";;0;"0,0";0;19;"Ž45";"3.2";"125";11;6;;76:28;67;03:58;66;05:46;42;08:25;68;10:16;43;13:57;46;18:14;50;22:26;59;28:35;63;35:58;47;44:06;100;48:57;</t>
  </si>
  <si>
    <t>;2121763;"213";"Vuk";"Srebrenka";;M;;0;12:00;64:03;52:03;0;1;"KAP";"OK Kapela";"CRO";14;"Ž45";"Ž45";;;;"";"";"";"";"";"";"";"";"";"";"";;0;"0,0";0;19;"Ž45";"3.2";"125";11;7;;64:03;67;04:39;66;06:31;42;09:25;68;11:52;43;17:07;46;22:17;50;27:14;59;32:07;63;40:24;47;47:13;100;51:02;</t>
  </si>
  <si>
    <t>;2148494;"171";"Jazvić Mioković";"Marija";;M;;0;18:00;70:33;52:33;0;1;"KAP";"OK Kapela";"CRO";14;"Ž45";"Ž45";;;;"";"";"";"";"";"";"";"";"";"";"";;0;"0,0";0;19;"Ž45";"3.2";"125";11;8;;70:33;67;04:44;66;06:36;42;13:52;68;15:39;43;20:24;46;25:46;50;30:21;59;36:17;63;43:21;47;47:52;100;51:39;</t>
  </si>
  <si>
    <t>;2120027;"260";"Schubert";"Marija";;M;;0;20:00;77:02;57:02;0;8;"OK Varaždin";"OK Varaždin";"CRO";14;"Ž45";"Ž45";;;;"";"";"";"";"";"";"";"";"";"";"";;0;"0,0";0;19;"Ž45";"3.2";"125";11;9;;77:02;67;06:04;66;07:47;42;14:36;68;16:37;43;19:46;46;24:45;50;28:34;59;34:10;63;41:15;47;50:48;100;56:03;</t>
  </si>
  <si>
    <t>;2442588;"163";"Baburek";"Gabrijela";;M;;0;30:00;87:53;57:53;0;3;"JAP";"OK Japetic";"CRO";14;"Ž45";"Ž45";;;;"";"";"";"";"";"";"";"";"";"";"";;0;"0,0";0;19;"Ž45";"3.2";"125";11;10;;87:53;67;04:22;66;06:28;42;09:12;68;11:23;43;14:45;46;19:01;50;23:46;59;29:11;63;38:54;47;50:06;100;56:30;</t>
  </si>
  <si>
    <t>;888973;"285";"Horvat";"Mirjana";;M;;0;06:00;65:20;59:20;0;4;"Maksimir";"OK Maksimir";"CRO";14;"Ž45";"Ž45";;;;"";"";"";"";"";"";"";"";"";"";"";;0;"0,0";0;19;"Ž45";"3.2";"125";11;11;;65:20;67;04:24;66;06:32;42;10:07;68;12:45;43;16:40;46;21:06;50;28:40;59;36:30;63;47:52;47;53:50;100;58:17;</t>
  </si>
  <si>
    <t>;219395;"27";"Gajdek";"Željka";;M;;0;22:00;84:51;62:51;0;6;"OK Jelen";"OK Jelen";"CRO";14;"Ž45";"Ž45";;;;"";"";"";"";"";"";"";"";"";"";"";;0;"0,0";0;19;"Ž45";"3.2";"125";11;12;;84:51;67;04:50;66;06:59;42;09:47;68;12:11;43;23:28;46;27:55;50;33:08;59;42:07;63;50:16;47;56:27;100;61:28;</t>
  </si>
  <si>
    <t>;237600;"159";"Perica Cvjetko";"Sandra";;M;;0;38:00;107:25;69:25;0;3;"JAP";"OK Japetic";"CRO";14;"Ž45";"Ž45";;;;"";"";"";"";"";"";"";"";"";"";"";;0;"0,0";0;19;"Ž45";"3.2";"125";11;13;;107:25;67;06:25;66;08:34;42;13:22;68;15:39;43;22:04;46;26:43;50;36:39;59;41:55;63;56:03;47;64:41;100;68:26;</t>
  </si>
  <si>
    <t>;7672905;"146";"Kraintz";"Evelyn";;M;;0;16:00;89:30;73:30;0;4;"Maksimir";"OK Maksimir";"CRO";14;"Ž45";"Ž45";;;;"";"";"";"";"";"";"";"";"";"";"";;0;"0,0";0;19;"Ž45";"3.2";"125";11;14;;89:30;67;05:13;66;07:58;42;16:23;68;18:46;43;25:57;46;31:44;50;39:19;59;48:48;63;58:47;47;66:08;100;72:01;</t>
  </si>
  <si>
    <t>;2442590;"162";"Govedarica";"Zvjezdana";;M;;0;10:00;88:05;78:05;0;3;"JAP";"OK Japetic";"CRO";14;"Ž45";"Ž45";;;;"";"";"";"";"";"";"";"";"";"";"";;0;"0,0";0;19;"Ž45";"3.2";"125";11;15;;88:05;67;07:03;66;10:15;42;17:54;68;21:26;43;28:31;46;34:39;50;40:25;59;48:21;63;59:03;47;70:16;100;76:37;</t>
  </si>
  <si>
    <t>;1919197;"132";"Srebačić";"Davorka";;M;;0;24:00;105:00;81:00;0;8;"OK Varaždin";"OK Varaždin";"CRO";14;"Ž45";"Ž45";;;;"";"";"";"";"";"";"";"";"";"";"";;0;"0,0";0;19;"Ž45";"3.2";"125";11;16;;105:00;67;13:29;66;17:39;42;21:32;68;25:57;43;33:38;46;39:17;50;44:45;59;57:28;63;67:20;47;74:31;100;79:55;</t>
  </si>
  <si>
    <t>;;"334";"";"Vacant";;M;;0;28:00;;;0;;"";"";"";14;"Ž45";"Ž45";;;;"";"";"";"";"";"";"";"";"";"";"";;0;"0,0";0;19;"Ž45";"3.2";"125";11;;;;;;;;;;;;;;;;;;;;;;;;;;</t>
  </si>
  <si>
    <t>;;"335";"";"Vacant";;M;;0;32:00;;;0;;"";"";"";14;"Ž45";"Ž45";;;;"";"";"";"";"";"";"";"";"";"";"";;0;"0,0";0;19;"Ž45";"3.2";"125";11;;;;;;;;;;;;;;;;;;;;;;;;;;</t>
  </si>
  <si>
    <t>;2123976;"181";"Gradečak Galović";"Marija";;M;;0;04:00;;;1;1;"KAP";"OK Kapela";"CRO";14;"Ž45";"Ž45";;;;"";"";"";"";"";"";"";"";"";"";"";;0;"0,0";0;19;"Ž45";"3.2";"125";11;;;;;;;;;;;;;;;;;;;;;;;;;;</t>
  </si>
  <si>
    <t>;636977;"174";"Cvitković";"Maja";;M;;0;31:00;75:11;44:11;0;2;"Vihor";"OK Vihor";"CRO";13;"Ž55";"Ž55";;;;"";"";"";"";"";"";"";"";"";"";"";;0;"0,0";0;20;"Ž55";"2.66";"110";11;1;;75:11;57;02:52;66;05:19;42;09:03;68;11:46;50;16:38;60;23:53;53;27:30;44;33:11;47;36:09;37;40:03;100;42:52;</t>
  </si>
  <si>
    <t>;2442557;"197";"Fabek";"Branka";;M;;0;19:00;63:58;44:58;0;3;"JAP";"OK Japetic";"CRO";13;"Ž55";"Ž55";;;;"";"";"";"";"";"";"";"";"";"";"";;0;"0,0";0;20;"Ž55";"2.66";"110";11;2;;63:58;57;03:01;66;06:08;42;09:59;68;12:41;50;18:16;60;25:36;53;28:07;44;32:58;47;36:36;37;40:28;100;43:34;</t>
  </si>
  <si>
    <t>;1416414;"218";"Holenda";"Karmen";;M;;0;29:00;152:17;123:17;0;8;"OK Varaždin";"OK Varaždin";"CRO";13;"Ž55";"Ž55";;;;"";"";"";"";"";"";"";"";"";"";"";;0;"0,0";0;20;"Ž55";"2.66";"110";11;3;;152:17;57;06:36;66;14:36;42;23:57;68;32:08;50;47:25;60;73:04;53;79:17;44;92:46;47;105:01;37;114:26;100;120:46;</t>
  </si>
  <si>
    <t>;2115767;"233";"Kučinac";"Teodora";;M;;0;21:00;;;1;2;"Vihor";"OK Vihor";"CRO";13;"Ž55";"Ž55";;;;"";"";"";"";"";"";"";"";"";"";"";;0;"0,0";0;20;"Ž55";"2.66";"110";11;;;;;;;;;;;;;;;;;;;;;;;;;;</t>
  </si>
  <si>
    <t>;2125773;"114";"Ebenspanger";"Emilija";;M;;0;25:00;;;1;1;"KAP";"OK Kapela";"CRO";13;"Ž55";"Ž55";;;;"";"";"";"";"";"";"";"";"";"";"";;0;"0,0";0;20;"Ž55";"2.66";"110";11;;;;;;;;;;;;;;;;;;;;;;;;;;</t>
  </si>
  <si>
    <t>;;"333";"";"Vacant";;M;;0;27:00;;;0;;"";"";"";13;"Ž55";"Ž55";;;;"";"";"";"";"";"";"";"";"";"";"";;0;"0,0";0;20;"Ž55";"2.66";"110";11;;;;;;;;;;;;;;;;;;;;;;;;;;</t>
  </si>
  <si>
    <t>;;"332";"";"Vacant";;M;;0;23:00;;;0;;"";"";"";13;"Ž55";"Ž55";;;;"";"";"";"";"";"";"";"";"";"";"";;0;"0,0";0;20;"Ž55";"2.66";"110";11;;;;;;;;;;;;;;;;;;;;;;;;;;</t>
  </si>
  <si>
    <t>;2109704;"296";"Franc";"Vera";;M;;0;56:00;131:42;75:42;0;1;"KAP";"OK Kapela";"CRO";12;"Ž65";"Ž65";;;;"";"";"";"";"";"";"";"";"";"";"";;0;"0,0";0;21;"Ž65";"2.51";"100";11;1;;131:42;51;13:39;38;15:54;50;19:10;67;23:49;68;26:22;39;38:06;63;44:58;53;47:35;47;66:58;37;72:04;100;74:25;</t>
  </si>
  <si>
    <t>;236886;"208";"Vendler Čepelak";"Željka";;M;;0;52:00;133:40;81:40;0;4;"Maksimir";"OK Maksimir";"CRO";12;"Ž65";"Ž65";;;;"";"";"";"";"";"";"";"";"";"";"";;0;"0,0";0;21;"Ž65";"2.51";"100";11;2;;133:40;51;03:29;38;05:48;50;09:51;67;14:39;68;19:33;39;34:56;63;48:56;53;51:59;47;71:22;37;76:38;100;79:51;</t>
  </si>
  <si>
    <t>;2300277;"47";"Horvat-Nikšić";"Biserka";;M;;0;48:00;133:43;85:43;0;2;"Vihor";"OK Vihor";"CRO";12;"Ž65";"Ž65";;;;"";"";"";"";"";"";"";"";"";"";"";;0;"0,0";0;21;"Ž65";"2.51";"100";11;3;;133:43;51;06:05;38;09:45;50;13:56;67;18:44;68;23:23;39;38:46;63;53:03;53;56:04;47;74:54;37;80:42;100;83:54;</t>
  </si>
  <si>
    <t>;;"330";"";"Vacant";;M;;0;50:00;;;0;;"";"";"";12;"Ž65";"Ž65";;;;"";"";"";"";"";"";"";"";"";"";"";;0;"0,0";0;21;"Ž65";"2.51";"100";11;;;;;;;;;;;;;;;;;;;;;;;;;;</t>
  </si>
  <si>
    <t>;;"331";"";"Vacant";;M;;0;54:00;;;0;;"";"";"";12;"Ž65";"Ž65";;;;"";"";"";"";"";"";"";"";"";"";"";;0;"0,0";0;21;"Ž65";"2.51";"100";11;;;;;;;;;;;;;;;;;;;;;;;;;;</t>
  </si>
  <si>
    <t>;;"351";"";"Vacant";;M;;0;;;;0;;"";"";"";22;"Ž70";"Ž70";;;;"";"";"";"";"";"";"";"";"";"";"";;0;"0,0";0;22;"Ž70";"2.51";"100";11;;;;</t>
  </si>
  <si>
    <t>;;"350";"";"Vacant";;M;;0;;;;0;;"";"";"";22;"Ž70";"Ž70";;;;"";"";"";"";"";"";"";"";"";"";"";;0;"0,0";0;22;"Ž70";"2.51";"100";11;;;;</t>
  </si>
  <si>
    <t>spol</t>
  </si>
  <si>
    <t>novi natjecatelji</t>
  </si>
  <si>
    <t>osoba</t>
  </si>
  <si>
    <t>imeprez</t>
  </si>
  <si>
    <t>calc</t>
  </si>
  <si>
    <t>alias</t>
  </si>
  <si>
    <t>naziv</t>
  </si>
  <si>
    <t>OK Azinut</t>
  </si>
  <si>
    <t>OK Brežice</t>
  </si>
  <si>
    <t>OK Lokve</t>
  </si>
  <si>
    <t>OK Torpedo</t>
  </si>
  <si>
    <t>OLC Graz</t>
  </si>
  <si>
    <t>Pécsi Vasutas SK</t>
  </si>
  <si>
    <t>broj novih</t>
  </si>
  <si>
    <t>klubova</t>
  </si>
  <si>
    <t>imeprezime_id</t>
  </si>
  <si>
    <t>rbr</t>
  </si>
  <si>
    <t>postojeći natjecatelji</t>
  </si>
  <si>
    <t>primarni rbr</t>
  </si>
  <si>
    <t>TO DO:</t>
  </si>
  <si>
    <t>- procedura/uputa za dodavanje novih klubova i aliasa za postojeće klubove</t>
  </si>
  <si>
    <t>- uparivanje natjecatelja preko aliasa, import aliasa natjecatelja iz SQL-a</t>
  </si>
  <si>
    <t>- generiranje query-ja za upisivanje rezultata u SQL</t>
  </si>
  <si>
    <t>- generirati HTML s rezultatima trke točno kako pišu u exportu iz OEventa</t>
  </si>
  <si>
    <t>- oprez kad nađem po i-p, a ne nađem po i-p-k</t>
  </si>
  <si>
    <t>- detekcija duplih imena-prezimena</t>
  </si>
  <si>
    <t>- napraviti tablicu s origigi podatcima natjecatelja iz rezultata &lt;&gt; od onih u registru</t>
  </si>
  <si>
    <t>natjecatelja</t>
  </si>
  <si>
    <t>sql (oso&amp;ime)</t>
  </si>
  <si>
    <t>test sql</t>
  </si>
  <si>
    <t>testovi</t>
  </si>
  <si>
    <t>+ query za testiranje jesu li novi zaista novi</t>
  </si>
  <si>
    <t>+ prebaciti tablicu aliasa klubova u SQL na web</t>
  </si>
  <si>
    <t>liga.id</t>
  </si>
  <si>
    <t>grana.id</t>
  </si>
  <si>
    <t>M</t>
  </si>
  <si>
    <t>slobodno</t>
  </si>
  <si>
    <t>Ž</t>
  </si>
  <si>
    <t>donja</t>
  </si>
  <si>
    <t>gornja</t>
  </si>
  <si>
    <t>Otvorena</t>
  </si>
  <si>
    <t>-</t>
  </si>
  <si>
    <t>Pocetnici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</si>
  <si>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</si>
  <si>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</si>
  <si>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</si>
  <si>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</si>
  <si>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</si>
  <si>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</si>
  <si>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</si>
  <si>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</si>
  <si>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</si>
  <si>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</si>
  <si>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</si>
  <si>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2021-04-17</t>
  </si>
  <si>
    <t>Open</t>
  </si>
  <si>
    <t>OPEN</t>
  </si>
  <si>
    <t>kat_id</t>
  </si>
  <si>
    <t>staza</t>
  </si>
  <si>
    <t>staza_id</t>
  </si>
  <si>
    <t>M12-Ž12</t>
  </si>
  <si>
    <t>M14-Ž14</t>
  </si>
  <si>
    <t>Ž16-Ž21B</t>
  </si>
  <si>
    <t>M65-M70-Ž55</t>
  </si>
  <si>
    <t>M16-M21B</t>
  </si>
  <si>
    <t>M20-Ž21A</t>
  </si>
  <si>
    <t>M45-Ž20-Ž35</t>
  </si>
  <si>
    <t>M55-Ž45</t>
  </si>
  <si>
    <t>staza_naziv</t>
  </si>
  <si>
    <t>staza_alias</t>
  </si>
  <si>
    <t>staza_trka ( u rezultatima)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</si>
  <si>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</si>
  <si>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</si>
  <si>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</si>
  <si>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</si>
  <si>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</si>
  <si>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</si>
  <si>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</si>
  <si>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</si>
  <si>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</si>
  <si>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</si>
  <si>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RUČNO IZ LISTA NATJECANJE</t>
  </si>
  <si>
    <t>SQL UPIT IZ BAZE PODATAKA</t>
  </si>
  <si>
    <t>SQL UPIT</t>
  </si>
  <si>
    <t>KATEGORIJE</t>
  </si>
  <si>
    <t>stazakategorija_id</t>
  </si>
  <si>
    <t>sql – tablica staza</t>
  </si>
  <si>
    <t>sql – tablica staza_kategorija</t>
  </si>
  <si>
    <t>KLUBOVI</t>
  </si>
  <si>
    <t>+ generiranje query-a za upisivanje podataka o stazama i kategorijama (i rbr) u SQL</t>
  </si>
  <si>
    <t>NATJECATELJI</t>
  </si>
  <si>
    <t>stazakateg_id</t>
  </si>
  <si>
    <t>OBAVEZNO AŽURIRATI SVA CRVENA POLJA NA LISTU DATA PRIJE POTEZANJA SQL SKRIPTI I RUČNO AŽURIRATI SPOL ZA NOVE U OPEN I POČETNICIMA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</si>
  <si>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</si>
  <si>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</si>
  <si>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</si>
  <si>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</si>
  <si>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</si>
  <si>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</si>
  <si>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</si>
  <si>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</si>
  <si>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</si>
  <si>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</si>
  <si>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</si>
  <si>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</si>
  <si>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</si>
  <si>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</si>
  <si>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</si>
  <si>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</si>
  <si>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</si>
  <si>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</si>
  <si>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</si>
  <si>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</si>
  <si>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</si>
  <si>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</si>
  <si>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</si>
  <si>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</si>
  <si>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</si>
  <si>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</si>
  <si>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</si>
  <si>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</si>
  <si>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</si>
  <si>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ime-pre-klu-kat</t>
  </si>
  <si>
    <t>ime-pre-klu(ali)-kat</t>
  </si>
  <si>
    <t>ime-pre-klu</t>
  </si>
  <si>
    <t>ime-pre-klu(ali)</t>
  </si>
  <si>
    <t>ime-pre</t>
  </si>
  <si>
    <t>novo</t>
  </si>
  <si>
    <t>ime-pre-(raz-klu)</t>
  </si>
  <si>
    <t>DODATI U OBZIR MOGUĆNOST TRČANJA ZA DRUGI KLUB - BARBARA</t>
  </si>
  <si>
    <t>GENERIRANJE FAJLA S ORIGINALNIM REZULTATIMA</t>
  </si>
  <si>
    <t>GENERIRANJE FAJLA S PRIKAZOM UPARIVANJA</t>
  </si>
  <si>
    <t>sec</t>
  </si>
  <si>
    <t>+ napraviti tablicu uparivanja s načinima uparivanja</t>
  </si>
  <si>
    <t>REGISTRACIJA ZA DRUGI KLUB OD ONOG U REZULTATIMA - stupac registar</t>
  </si>
  <si>
    <t>kat</t>
  </si>
  <si>
    <t>vrijeme</t>
  </si>
  <si>
    <t>status</t>
  </si>
  <si>
    <t>klub dugo</t>
  </si>
  <si>
    <t>drž</t>
  </si>
  <si>
    <t>klub reg</t>
  </si>
  <si>
    <t>broj ispravljenih</t>
  </si>
  <si>
    <t>&lt;&gt;</t>
  </si>
  <si>
    <t>ime-pre-klu-kat-ot</t>
  </si>
  <si>
    <t>ime-pre-klu(ali)-kat-ot</t>
  </si>
  <si>
    <t>ime-pre-klu-ot</t>
  </si>
  <si>
    <t>ime-pre-klu(ali)-ot</t>
  </si>
  <si>
    <t>ime-pre-(raz-klu)-ot</t>
  </si>
  <si>
    <t>ime-pre-ot</t>
  </si>
  <si>
    <t>novo-ot</t>
  </si>
  <si>
    <t>vrijeme_sec UZIMA U OBZIR MP;DISQ I SL.; A NAROĆITO OT</t>
  </si>
  <si>
    <t>status_id</t>
  </si>
  <si>
    <t>original_imeprezime_id</t>
  </si>
  <si>
    <t>original_klub_id</t>
  </si>
  <si>
    <t>original_kategorija_id</t>
  </si>
  <si>
    <t>original_status_id</t>
  </si>
  <si>
    <t>st_rez_id</t>
  </si>
  <si>
    <t>orig</t>
  </si>
  <si>
    <t>isprav</t>
  </si>
  <si>
    <t>STATUS REZULTATA</t>
  </si>
  <si>
    <t>id</t>
  </si>
  <si>
    <t>oevent_classifier</t>
  </si>
  <si>
    <t>ok</t>
  </si>
  <si>
    <t>regularan rezultat</t>
  </si>
  <si>
    <t>ot</t>
  </si>
  <si>
    <t>prekoraceno vrijeme zadržavanja na stazi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</si>
  <si>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</si>
  <si>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</si>
  <si>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</si>
  <si>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</si>
  <si>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</si>
  <si>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</si>
  <si>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</si>
  <si>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</si>
  <si>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</si>
  <si>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*
FROM
	status_rezultata
ORDER BY
	id</t>
  </si>
  <si>
    <t>SELECT
	id,
	naziv
FROM
	klub
ORDER BY
	naziv</t>
  </si>
  <si>
    <t>klub_id</t>
  </si>
  <si>
    <t>klub_naziv</t>
  </si>
  <si>
    <t>OK Medimurje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</si>
  <si>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</si>
  <si>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</si>
  <si>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</si>
  <si>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</si>
  <si>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</si>
  <si>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</si>
  <si>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</si>
  <si>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</si>
  <si>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</si>
  <si>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</si>
  <si>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</si>
  <si>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</si>
  <si>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</si>
  <si>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</si>
  <si>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DRŽAVA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</si>
  <si>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</si>
  <si>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</si>
  <si>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</si>
  <si>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</si>
  <si>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</si>
  <si>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</si>
  <si>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</si>
  <si>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</si>
  <si>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</si>
  <si>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</si>
  <si>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</si>
  <si>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</si>
  <si>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</si>
  <si>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</si>
  <si>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</si>
  <si>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</si>
  <si>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</si>
  <si>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</si>
  <si>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natjecatelji alias</t>
  </si>
  <si>
    <t>UPIS KATEGORIJA U BAZU PODATAKA</t>
  </si>
  <si>
    <t>imepre_id</t>
  </si>
  <si>
    <t>imeprealias_id</t>
  </si>
  <si>
    <t>imeprealias_alias</t>
  </si>
  <si>
    <t>ipalias_id</t>
  </si>
  <si>
    <t>Adam Anadolec</t>
  </si>
  <si>
    <t>OK Japetic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</si>
  <si>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</si>
  <si>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</si>
  <si>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</si>
  <si>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</si>
  <si>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natjecatelji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</si>
</sst>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6" fillId="0" borderId="0" xfId="0" quotePrefix="1" applyFont="1" applyAlignment="1">
      <alignment horizontal="left" indent="1"/>
    </xf>
    <xf numFmtId="0" fontId="7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inden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7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8" fillId="0" borderId="0" xfId="0" applyFont="1" applyBorder="1" applyAlignment="1">
      <alignment horizontal="right" vertical="top" indent="1"/>
    </xf>
    <xf numFmtId="0" fontId="1" fillId="0" borderId="0" xfId="0" applyFont="1" applyBorder="1" applyAlignment="1">
      <alignment horizontal="left" indent="1"/>
    </xf>
    <xf numFmtId="0" fontId="9" fillId="0" borderId="0" xfId="0" applyFont="1" applyBorder="1" applyAlignment="1">
      <alignment horizontal="left" indent="1"/>
    </xf>
    <xf numFmtId="0" fontId="0" fillId="2" borderId="19" xfId="0" applyFill="1" applyBorder="1" applyAlignment="1">
      <alignment horizontal="left" indent="1"/>
    </xf>
    <xf numFmtId="0" fontId="0" fillId="2" borderId="20" xfId="0" applyFill="1" applyBorder="1" applyAlignment="1">
      <alignment horizontal="left" indent="1"/>
    </xf>
    <xf numFmtId="0" fontId="0" fillId="2" borderId="21" xfId="0" applyFill="1" applyBorder="1" applyAlignment="1">
      <alignment horizontal="left" indent="1"/>
    </xf>
    <xf numFmtId="0" fontId="11" fillId="2" borderId="10" xfId="0" applyFont="1" applyFill="1" applyBorder="1" applyAlignment="1">
      <alignment horizontal="center"/>
    </xf>
    <xf numFmtId="0" fontId="0" fillId="3" borderId="22" xfId="0" applyFill="1" applyBorder="1" applyAlignment="1">
      <alignment horizontal="left" indent="1"/>
    </xf>
    <xf numFmtId="0" fontId="0" fillId="3" borderId="23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6" xfId="0" applyFill="1" applyBorder="1" applyAlignment="1">
      <alignment horizontal="left" indent="1"/>
    </xf>
    <xf numFmtId="0" fontId="0" fillId="3" borderId="27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1" fillId="0" borderId="0" xfId="0" applyFont="1"/>
    <xf numFmtId="0" fontId="0" fillId="3" borderId="22" xfId="0" applyFill="1" applyBorder="1" applyAlignment="1">
      <alignment horizontal="right" indent="1"/>
    </xf>
    <xf numFmtId="0" fontId="0" fillId="3" borderId="17" xfId="0" applyFill="1" applyBorder="1" applyAlignment="1">
      <alignment horizontal="left" indent="1"/>
    </xf>
    <xf numFmtId="0" fontId="0" fillId="3" borderId="17" xfId="0" applyFill="1" applyBorder="1" applyAlignment="1">
      <alignment horizontal="center"/>
    </xf>
    <xf numFmtId="0" fontId="0" fillId="3" borderId="17" xfId="0" applyFill="1" applyBorder="1" applyAlignment="1">
      <alignment horizontal="right" indent="1"/>
    </xf>
    <xf numFmtId="0" fontId="0" fillId="3" borderId="23" xfId="0" applyFill="1" applyBorder="1" applyAlignment="1">
      <alignment horizontal="right" indent="1"/>
    </xf>
    <xf numFmtId="0" fontId="0" fillId="3" borderId="24" xfId="0" applyFill="1" applyBorder="1" applyAlignment="1">
      <alignment horizontal="right" indent="1"/>
    </xf>
    <xf numFmtId="0" fontId="0" fillId="3" borderId="15" xfId="0" applyFill="1" applyBorder="1" applyAlignment="1">
      <alignment horizontal="left" indent="1"/>
    </xf>
    <xf numFmtId="0" fontId="0" fillId="3" borderId="15" xfId="0" applyFill="1" applyBorder="1" applyAlignment="1">
      <alignment horizontal="center"/>
    </xf>
    <xf numFmtId="0" fontId="0" fillId="3" borderId="15" xfId="0" applyFill="1" applyBorder="1" applyAlignment="1">
      <alignment horizontal="right" indent="1"/>
    </xf>
    <xf numFmtId="0" fontId="0" fillId="3" borderId="25" xfId="0" applyFill="1" applyBorder="1" applyAlignment="1">
      <alignment horizontal="right" indent="1"/>
    </xf>
    <xf numFmtId="0" fontId="0" fillId="3" borderId="26" xfId="0" applyFill="1" applyBorder="1" applyAlignment="1">
      <alignment horizontal="right" indent="1"/>
    </xf>
    <xf numFmtId="0" fontId="0" fillId="3" borderId="16" xfId="0" applyFill="1" applyBorder="1" applyAlignment="1">
      <alignment horizontal="center"/>
    </xf>
    <xf numFmtId="0" fontId="0" fillId="3" borderId="16" xfId="0" applyFill="1" applyBorder="1" applyAlignment="1">
      <alignment horizontal="right" indent="1"/>
    </xf>
    <xf numFmtId="0" fontId="0" fillId="3" borderId="27" xfId="0" applyFill="1" applyBorder="1" applyAlignment="1">
      <alignment horizontal="right" indent="1"/>
    </xf>
    <xf numFmtId="0" fontId="1" fillId="3" borderId="29" xfId="0" applyFont="1" applyFill="1" applyBorder="1" applyAlignment="1">
      <alignment horizontal="right" indent="1"/>
    </xf>
    <xf numFmtId="0" fontId="1" fillId="3" borderId="18" xfId="0" applyFont="1" applyFill="1" applyBorder="1" applyAlignment="1">
      <alignment horizontal="left" indent="1"/>
    </xf>
    <xf numFmtId="0" fontId="1" fillId="3" borderId="18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right" indent="1"/>
    </xf>
    <xf numFmtId="0" fontId="1" fillId="3" borderId="30" xfId="0" applyFont="1" applyFill="1" applyBorder="1" applyAlignment="1">
      <alignment horizontal="right" indent="1"/>
    </xf>
    <xf numFmtId="0" fontId="1" fillId="3" borderId="30" xfId="0" applyFont="1" applyFill="1" applyBorder="1" applyAlignment="1">
      <alignment horizontal="left" indent="1"/>
    </xf>
    <xf numFmtId="0" fontId="1" fillId="2" borderId="28" xfId="0" applyFont="1" applyFill="1" applyBorder="1" applyAlignment="1">
      <alignment horizontal="left" indent="1"/>
    </xf>
    <xf numFmtId="0" fontId="0" fillId="6" borderId="14" xfId="0" applyFill="1" applyBorder="1" applyAlignment="1">
      <alignment horizontal="left" indent="1"/>
    </xf>
    <xf numFmtId="0" fontId="1" fillId="3" borderId="31" xfId="0" applyFont="1" applyFill="1" applyBorder="1" applyAlignment="1">
      <alignment horizontal="left" indent="1"/>
    </xf>
    <xf numFmtId="0" fontId="1" fillId="3" borderId="32" xfId="0" applyFont="1" applyFill="1" applyBorder="1" applyAlignment="1">
      <alignment horizontal="left" indent="1"/>
    </xf>
    <xf numFmtId="0" fontId="1" fillId="4" borderId="29" xfId="0" applyFont="1" applyFill="1" applyBorder="1" applyAlignment="1">
      <alignment horizontal="right" indent="1"/>
    </xf>
    <xf numFmtId="0" fontId="1" fillId="4" borderId="18" xfId="0" applyFont="1" applyFill="1" applyBorder="1" applyAlignment="1">
      <alignment horizontal="left" indent="1"/>
    </xf>
    <xf numFmtId="0" fontId="1" fillId="4" borderId="18" xfId="0" applyFont="1" applyFill="1" applyBorder="1" applyAlignment="1">
      <alignment horizontal="right" indent="1"/>
    </xf>
    <xf numFmtId="0" fontId="1" fillId="4" borderId="30" xfId="0" applyFont="1" applyFill="1" applyBorder="1" applyAlignment="1">
      <alignment horizontal="right" indent="1"/>
    </xf>
    <xf numFmtId="0" fontId="0" fillId="4" borderId="22" xfId="0" applyFill="1" applyBorder="1" applyAlignment="1">
      <alignment horizontal="right" indent="1"/>
    </xf>
    <xf numFmtId="0" fontId="0" fillId="4" borderId="17" xfId="0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23" xfId="0" applyFill="1" applyBorder="1" applyAlignment="1">
      <alignment horizontal="right" indent="1"/>
    </xf>
    <xf numFmtId="0" fontId="0" fillId="4" borderId="24" xfId="0" applyFill="1" applyBorder="1" applyAlignment="1">
      <alignment horizontal="right" indent="1"/>
    </xf>
    <xf numFmtId="0" fontId="0" fillId="4" borderId="15" xfId="0" applyFill="1" applyBorder="1" applyAlignment="1">
      <alignment horizontal="left" indent="1"/>
    </xf>
    <xf numFmtId="0" fontId="0" fillId="4" borderId="15" xfId="0" applyFill="1" applyBorder="1" applyAlignment="1">
      <alignment horizontal="right" indent="1"/>
    </xf>
    <xf numFmtId="0" fontId="0" fillId="4" borderId="25" xfId="0" applyFill="1" applyBorder="1" applyAlignment="1">
      <alignment horizontal="right" indent="1"/>
    </xf>
    <xf numFmtId="0" fontId="0" fillId="4" borderId="26" xfId="0" applyFill="1" applyBorder="1" applyAlignment="1">
      <alignment horizontal="right" indent="1"/>
    </xf>
    <xf numFmtId="0" fontId="0" fillId="4" borderId="16" xfId="0" applyFill="1" applyBorder="1" applyAlignment="1">
      <alignment horizontal="left" indent="1"/>
    </xf>
    <xf numFmtId="0" fontId="0" fillId="4" borderId="16" xfId="0" applyFill="1" applyBorder="1" applyAlignment="1">
      <alignment horizontal="right" indent="1"/>
    </xf>
    <xf numFmtId="0" fontId="0" fillId="4" borderId="27" xfId="0" applyFill="1" applyBorder="1" applyAlignment="1">
      <alignment horizontal="right" indent="1"/>
    </xf>
    <xf numFmtId="0" fontId="1" fillId="4" borderId="29" xfId="0" applyFont="1" applyFill="1" applyBorder="1" applyAlignment="1">
      <alignment horizontal="right" wrapText="1" indent="1"/>
    </xf>
    <xf numFmtId="0" fontId="1" fillId="4" borderId="30" xfId="0" applyFont="1" applyFill="1" applyBorder="1" applyAlignment="1">
      <alignment horizontal="right" wrapText="1" indent="1"/>
    </xf>
    <xf numFmtId="0" fontId="13" fillId="0" borderId="0" xfId="0" applyFont="1" applyAlignment="1">
      <alignment vertical="top"/>
    </xf>
    <xf numFmtId="0" fontId="1" fillId="4" borderId="18" xfId="0" applyFont="1" applyFill="1" applyBorder="1" applyAlignment="1">
      <alignment horizontal="right" wrapText="1" indent="1"/>
    </xf>
    <xf numFmtId="0" fontId="0" fillId="4" borderId="33" xfId="0" applyFill="1" applyBorder="1" applyAlignment="1">
      <alignment horizontal="right" indent="1"/>
    </xf>
    <xf numFmtId="0" fontId="0" fillId="4" borderId="34" xfId="0" applyFill="1" applyBorder="1" applyAlignment="1">
      <alignment horizontal="right" indent="1"/>
    </xf>
    <xf numFmtId="0" fontId="0" fillId="4" borderId="35" xfId="0" applyFill="1" applyBorder="1" applyAlignment="1">
      <alignment horizontal="right" indent="1"/>
    </xf>
    <xf numFmtId="0" fontId="1" fillId="3" borderId="28" xfId="0" applyFont="1" applyFill="1" applyBorder="1" applyAlignment="1">
      <alignment horizontal="left" indent="1"/>
    </xf>
    <xf numFmtId="0" fontId="1" fillId="3" borderId="29" xfId="0" applyFont="1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0" borderId="36" xfId="0" applyFill="1" applyBorder="1"/>
    <xf numFmtId="0" fontId="14" fillId="2" borderId="28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left" indent="1"/>
    </xf>
    <xf numFmtId="0" fontId="0" fillId="4" borderId="7" xfId="0" applyFill="1" applyBorder="1" applyAlignment="1">
      <alignment horizontal="left" indent="1"/>
    </xf>
    <xf numFmtId="0" fontId="0" fillId="4" borderId="8" xfId="0" applyFill="1" applyBorder="1" applyAlignment="1">
      <alignment horizontal="left" indent="1"/>
    </xf>
    <xf numFmtId="0" fontId="0" fillId="4" borderId="9" xfId="0" applyFill="1" applyBorder="1" applyAlignment="1">
      <alignment horizontal="left" indent="1"/>
    </xf>
    <xf numFmtId="0" fontId="0" fillId="2" borderId="37" xfId="0" applyFill="1" applyBorder="1" applyAlignment="1">
      <alignment horizontal="left" indent="1"/>
    </xf>
    <xf numFmtId="0" fontId="0" fillId="0" borderId="0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22" xfId="0" applyFill="1" applyBorder="1" applyAlignment="1">
      <alignment horizontal="left" indent="1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left" indent="1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27" xfId="0" applyFill="1" applyBorder="1" applyAlignment="1">
      <alignment horizontal="center"/>
    </xf>
    <xf numFmtId="0" fontId="0" fillId="4" borderId="3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2" borderId="7" xfId="0" applyFill="1" applyBorder="1" applyAlignment="1">
      <alignment horizontal="left" indent="1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4" borderId="31" xfId="0" applyFont="1" applyFill="1" applyBorder="1" applyAlignment="1">
      <alignment horizontal="left" indent="1"/>
    </xf>
    <xf numFmtId="0" fontId="1" fillId="4" borderId="32" xfId="0" applyFont="1" applyFill="1" applyBorder="1" applyAlignment="1">
      <alignment horizontal="left" indent="1"/>
    </xf>
    <xf numFmtId="0" fontId="0" fillId="4" borderId="23" xfId="0" applyFill="1" applyBorder="1" applyAlignment="1">
      <alignment horizontal="left" indent="1"/>
    </xf>
    <xf numFmtId="0" fontId="0" fillId="4" borderId="25" xfId="0" applyFill="1" applyBorder="1" applyAlignment="1">
      <alignment horizontal="left" indent="1"/>
    </xf>
    <xf numFmtId="0" fontId="0" fillId="4" borderId="27" xfId="0" applyFill="1" applyBorder="1" applyAlignment="1">
      <alignment horizontal="left" indent="1"/>
    </xf>
    <xf numFmtId="0" fontId="1" fillId="4" borderId="38" xfId="0" applyFont="1" applyFill="1" applyBorder="1" applyAlignment="1">
      <alignment horizontal="center"/>
    </xf>
    <xf numFmtId="0" fontId="0" fillId="4" borderId="38" xfId="0" applyFill="1" applyBorder="1" applyAlignment="1">
      <alignment horizontal="left" indent="1"/>
    </xf>
    <xf numFmtId="0" fontId="0" fillId="4" borderId="38" xfId="0" applyFill="1" applyBorder="1" applyAlignment="1">
      <alignment horizontal="center"/>
    </xf>
    <xf numFmtId="0" fontId="1" fillId="4" borderId="38" xfId="0" applyFont="1" applyFill="1" applyBorder="1" applyAlignment="1">
      <alignment horizontal="left" indent="1"/>
    </xf>
    <xf numFmtId="0" fontId="0" fillId="4" borderId="38" xfId="0" applyFill="1" applyBorder="1" applyAlignment="1">
      <alignment horizontal="right" indent="1"/>
    </xf>
    <xf numFmtId="0" fontId="0" fillId="4" borderId="32" xfId="0" applyFill="1" applyBorder="1" applyAlignment="1">
      <alignment horizontal="right" indent="1"/>
    </xf>
    <xf numFmtId="0" fontId="0" fillId="4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0" borderId="0" xfId="0" applyFont="1" applyBorder="1"/>
    <xf numFmtId="0" fontId="1" fillId="4" borderId="38" xfId="0" applyFont="1" applyFill="1" applyBorder="1" applyAlignment="1">
      <alignment horizontal="right" indent="1"/>
    </xf>
    <xf numFmtId="0" fontId="1" fillId="4" borderId="32" xfId="0" applyFont="1" applyFill="1" applyBorder="1" applyAlignment="1">
      <alignment horizontal="right" indent="1"/>
    </xf>
    <xf numFmtId="0" fontId="1" fillId="4" borderId="32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0" fillId="4" borderId="31" xfId="0" applyFont="1" applyFill="1" applyBorder="1" applyAlignment="1">
      <alignment horizontal="left" indent="1"/>
    </xf>
    <xf numFmtId="0" fontId="0" fillId="4" borderId="38" xfId="0" applyFont="1" applyFill="1" applyBorder="1" applyAlignment="1">
      <alignment horizontal="center"/>
    </xf>
    <xf numFmtId="0" fontId="0" fillId="4" borderId="38" xfId="0" applyFont="1" applyFill="1" applyBorder="1" applyAlignment="1">
      <alignment horizontal="left" indent="1"/>
    </xf>
    <xf numFmtId="0" fontId="0" fillId="4" borderId="38" xfId="0" applyFont="1" applyFill="1" applyBorder="1" applyAlignment="1">
      <alignment horizontal="right" indent="1"/>
    </xf>
    <xf numFmtId="0" fontId="0" fillId="4" borderId="32" xfId="0" applyFont="1" applyFill="1" applyBorder="1" applyAlignment="1">
      <alignment horizontal="right" indent="1"/>
    </xf>
    <xf numFmtId="0" fontId="1" fillId="3" borderId="28" xfId="0" applyFont="1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1" fillId="4" borderId="31" xfId="0" applyFont="1" applyFill="1" applyBorder="1"/>
    <xf numFmtId="0" fontId="1" fillId="4" borderId="38" xfId="0" applyFont="1" applyFill="1" applyBorder="1"/>
    <xf numFmtId="0" fontId="1" fillId="4" borderId="32" xfId="0" applyFont="1" applyFill="1" applyBorder="1"/>
    <xf numFmtId="0" fontId="0" fillId="4" borderId="31" xfId="0" applyFill="1" applyBorder="1"/>
    <xf numFmtId="0" fontId="0" fillId="4" borderId="38" xfId="0" applyFill="1" applyBorder="1"/>
    <xf numFmtId="0" fontId="0" fillId="4" borderId="32" xfId="0" applyFill="1" applyBorder="1"/>
    <xf numFmtId="0" fontId="0" fillId="4" borderId="22" xfId="0" applyFill="1" applyBorder="1"/>
    <xf numFmtId="0" fontId="0" fillId="4" borderId="17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5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16" xfId="0" applyFill="1" applyBorder="1"/>
    <xf numFmtId="0" fontId="0" fillId="4" borderId="27" xfId="0" applyFill="1" applyBorder="1"/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1" xfId="0" applyFill="1" applyBorder="1" applyAlignment="1">
      <alignment horizontal="left" indent="1"/>
    </xf>
    <xf numFmtId="0" fontId="2" fillId="7" borderId="39" xfId="0" applyFont="1" applyFill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2" fillId="0" borderId="0" xfId="0" applyFont="1" applyAlignment="1">
      <alignment horizontal="left"/>
    </xf>
    <xf numFmtId="0" fontId="9" fillId="3" borderId="10" xfId="0" quotePrefix="1" applyFont="1" applyFill="1" applyBorder="1" applyAlignment="1">
      <alignment horizontal="left" indent="1"/>
    </xf>
    <xf numFmtId="0" fontId="9" fillId="3" borderId="10" xfId="0" applyFont="1" applyFill="1" applyBorder="1" applyAlignment="1">
      <alignment horizontal="left" indent="1"/>
    </xf>
    <xf numFmtId="0" fontId="8" fillId="0" borderId="0" xfId="0" applyFont="1" applyBorder="1" applyAlignment="1">
      <alignment horizontal="left" vertical="top" indent="1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left" indent="1"/>
    </xf>
    <xf numFmtId="0" fontId="0" fillId="4" borderId="40" xfId="0" applyFill="1" applyBorder="1" applyAlignment="1">
      <alignment horizontal="left" indent="1"/>
    </xf>
    <xf numFmtId="0" fontId="0" fillId="4" borderId="41" xfId="0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left" indent="1"/>
    </xf>
    <xf numFmtId="0" fontId="0" fillId="4" borderId="43" xfId="0" applyFill="1" applyBorder="1" applyAlignment="1">
      <alignment horizontal="left" indent="1"/>
    </xf>
    <xf numFmtId="0" fontId="0" fillId="4" borderId="44" xfId="0" applyFill="1" applyBorder="1" applyAlignment="1">
      <alignment horizontal="left" indent="1"/>
    </xf>
    <xf numFmtId="0" fontId="1" fillId="4" borderId="31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1" fillId="3" borderId="38" xfId="0" applyFont="1" applyFill="1" applyBorder="1" applyAlignment="1">
      <alignment horizontal="left" indent="1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4" fillId="3" borderId="10" xfId="0" applyFont="1" applyFill="1" applyBorder="1" applyAlignment="1">
      <alignment horizontal="center"/>
    </xf>
    <xf numFmtId="0" fontId="0" fillId="0" borderId="45" xfId="0" applyFill="1" applyBorder="1"/>
    <xf numFmtId="0" fontId="0" fillId="3" borderId="15" xfId="0" applyFill="1" applyBorder="1" applyAlignment="1">
      <alignment horizontal="left" vertical="top" indent="1"/>
    </xf>
    <xf numFmtId="0" fontId="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left" vertical="top" indent="1"/>
    </xf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5" borderId="11" xfId="0" applyFill="1" applyBorder="1" applyAlignment="1">
      <alignment horizontal="left" vertical="top" wrapText="1" indent="1"/>
    </xf>
    <xf numFmtId="0" fontId="0" fillId="5" borderId="12" xfId="0" applyFill="1" applyBorder="1" applyAlignment="1">
      <alignment horizontal="left" vertical="top" wrapText="1" indent="1"/>
    </xf>
    <xf numFmtId="0" fontId="0" fillId="5" borderId="13" xfId="0" applyFill="1" applyBorder="1" applyAlignment="1">
      <alignment horizontal="left" vertical="top" wrapText="1" indent="1"/>
    </xf>
    <xf numFmtId="0" fontId="11" fillId="3" borderId="11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0" fillId="5" borderId="11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center" wrapText="1" indent="1"/>
    </xf>
    <xf numFmtId="0" fontId="0" fillId="5" borderId="13" xfId="0" applyFill="1" applyBorder="1" applyAlignment="1">
      <alignment horizontal="left" vertical="center" wrapText="1" indent="1"/>
    </xf>
    <xf numFmtId="0" fontId="0" fillId="5" borderId="12" xfId="0" applyFill="1" applyBorder="1" applyAlignment="1">
      <alignment horizontal="left" vertical="center" wrapText="1" indent="1"/>
    </xf>
    <xf numFmtId="0" fontId="1" fillId="8" borderId="29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</cellXfs>
  <cellStyles count="1">
    <cellStyle name="Normalno" xfId="0" builtinId="0"/>
  </cellStyles>
  <dxfs count="2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27"/>
  <sheetViews>
    <sheetView workbookViewId="0">
      <selection activeCell="E31" sqref="E31"/>
    </sheetView>
  </sheetViews>
  <sheetFormatPr defaultRowHeight="15" x14ac:dyDescent="0.25"/>
  <cols>
    <col min="2" max="2" width="45.42578125" style="5" bestFit="1" customWidth="1"/>
    <col min="3" max="3" width="14.28515625" customWidth="1"/>
    <col min="5" max="5" width="159.28515625" style="4" bestFit="1" customWidth="1"/>
  </cols>
  <sheetData>
    <row r="2" spans="2:5" ht="15.75" thickBot="1" x14ac:dyDescent="0.3">
      <c r="B2" s="196" t="s">
        <v>1364</v>
      </c>
      <c r="C2" s="196"/>
      <c r="E2" s="169" t="s">
        <v>1406</v>
      </c>
    </row>
    <row r="3" spans="2:5" ht="15.75" thickBot="1" x14ac:dyDescent="0.3"/>
    <row r="4" spans="2:5" ht="15.75" thickBot="1" x14ac:dyDescent="0.3">
      <c r="B4" s="20" t="s">
        <v>1363</v>
      </c>
      <c r="C4" s="172" t="s">
        <v>1366</v>
      </c>
      <c r="E4" s="170" t="s">
        <v>1407</v>
      </c>
    </row>
    <row r="5" spans="2:5" x14ac:dyDescent="0.25">
      <c r="E5" s="170" t="s">
        <v>1408</v>
      </c>
    </row>
    <row r="6" spans="2:5" x14ac:dyDescent="0.25">
      <c r="E6" s="4" t="s">
        <v>1409</v>
      </c>
    </row>
    <row r="7" spans="2:5" ht="15.75" thickBot="1" x14ac:dyDescent="0.3">
      <c r="B7" s="196" t="s">
        <v>1365</v>
      </c>
      <c r="C7" s="196"/>
      <c r="E7" s="4" t="s">
        <v>1410</v>
      </c>
    </row>
    <row r="8" spans="2:5" ht="15.75" thickBot="1" x14ac:dyDescent="0.3">
      <c r="E8" s="4" t="s">
        <v>1411</v>
      </c>
    </row>
    <row r="9" spans="2:5" ht="15.75" thickBot="1" x14ac:dyDescent="0.3">
      <c r="B9" s="20" t="s">
        <v>1346</v>
      </c>
      <c r="C9" s="173">
        <v>1</v>
      </c>
      <c r="E9" s="4" t="s">
        <v>1412</v>
      </c>
    </row>
    <row r="10" spans="2:5" ht="15.75" thickBot="1" x14ac:dyDescent="0.3">
      <c r="E10" s="4" t="s">
        <v>1413</v>
      </c>
    </row>
    <row r="11" spans="2:5" ht="15.75" thickBot="1" x14ac:dyDescent="0.3">
      <c r="B11" s="20" t="s">
        <v>1345</v>
      </c>
      <c r="C11" s="173">
        <v>101</v>
      </c>
      <c r="E11" s="4" t="s">
        <v>1414</v>
      </c>
    </row>
    <row r="12" spans="2:5" ht="15.75" thickBot="1" x14ac:dyDescent="0.3">
      <c r="B12" s="20"/>
      <c r="C12" s="26"/>
      <c r="E12" s="4" t="s">
        <v>1415</v>
      </c>
    </row>
    <row r="13" spans="2:5" ht="15.75" thickBot="1" x14ac:dyDescent="0.3">
      <c r="B13" s="20" t="s">
        <v>1386</v>
      </c>
      <c r="C13" s="173">
        <v>1001</v>
      </c>
      <c r="E13" s="4" t="s">
        <v>1416</v>
      </c>
    </row>
    <row r="14" spans="2:5" ht="15.75" thickBot="1" x14ac:dyDescent="0.3">
      <c r="B14" s="20"/>
      <c r="C14" s="26"/>
      <c r="E14" s="4" t="s">
        <v>1417</v>
      </c>
    </row>
    <row r="15" spans="2:5" ht="15.75" thickBot="1" x14ac:dyDescent="0.3">
      <c r="B15" s="20" t="s">
        <v>1388</v>
      </c>
      <c r="C15" s="173">
        <v>881</v>
      </c>
      <c r="E15" s="4" t="s">
        <v>1418</v>
      </c>
    </row>
    <row r="16" spans="2:5" ht="15.75" thickBot="1" x14ac:dyDescent="0.3">
      <c r="B16" s="20"/>
      <c r="C16" s="27"/>
      <c r="E16" s="170" t="s">
        <v>1421</v>
      </c>
    </row>
    <row r="17" spans="2:5" ht="15.75" thickBot="1" x14ac:dyDescent="0.3">
      <c r="B17" s="20" t="s">
        <v>1389</v>
      </c>
      <c r="C17" s="173">
        <v>1000</v>
      </c>
      <c r="E17" s="170" t="s">
        <v>1419</v>
      </c>
    </row>
    <row r="18" spans="2:5" ht="15.75" thickBot="1" x14ac:dyDescent="0.3">
      <c r="B18" s="20"/>
      <c r="C18" s="27"/>
      <c r="E18" s="170" t="s">
        <v>1420</v>
      </c>
    </row>
    <row r="19" spans="2:5" ht="15.75" thickBot="1" x14ac:dyDescent="0.3">
      <c r="B19" s="20" t="s">
        <v>1390</v>
      </c>
      <c r="C19" s="173">
        <v>1000</v>
      </c>
      <c r="E19" s="170" t="s">
        <v>1422</v>
      </c>
    </row>
    <row r="20" spans="2:5" ht="15.75" thickBot="1" x14ac:dyDescent="0.3">
      <c r="E20" s="170" t="s">
        <v>1423</v>
      </c>
    </row>
    <row r="21" spans="2:5" ht="15.75" thickBot="1" x14ac:dyDescent="0.3">
      <c r="B21" s="20" t="s">
        <v>1362</v>
      </c>
      <c r="C21" s="173">
        <v>1000</v>
      </c>
    </row>
    <row r="22" spans="2:5" ht="15.75" thickBot="1" x14ac:dyDescent="0.3">
      <c r="B22" s="20"/>
      <c r="C22" s="26"/>
    </row>
    <row r="23" spans="2:5" ht="15.75" thickBot="1" x14ac:dyDescent="0.3">
      <c r="B23" s="20" t="s">
        <v>1387</v>
      </c>
      <c r="C23" s="173">
        <v>1000</v>
      </c>
      <c r="E23" s="170"/>
    </row>
    <row r="24" spans="2:5" ht="15.75" thickBot="1" x14ac:dyDescent="0.3">
      <c r="E24" s="170"/>
    </row>
    <row r="25" spans="2:5" ht="15.75" thickBot="1" x14ac:dyDescent="0.3">
      <c r="B25" s="20" t="s">
        <v>1431</v>
      </c>
      <c r="C25" s="173">
        <v>1000</v>
      </c>
    </row>
    <row r="26" spans="2:5" ht="15.75" thickBot="1" x14ac:dyDescent="0.3"/>
    <row r="27" spans="2:5" ht="15.75" thickBot="1" x14ac:dyDescent="0.3">
      <c r="B27" s="20" t="str">
        <f>"SELECT max_minuta FROM trka WHERE id = "&amp;trka_id</f>
        <v>SELECT max_minuta FROM trka WHERE id = 1001</v>
      </c>
      <c r="C27" s="173">
        <v>120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K411"/>
  <sheetViews>
    <sheetView tabSelected="1" topLeftCell="DR1" zoomScaleNormal="100" workbookViewId="0">
      <pane ySplit="10" topLeftCell="A259" activePane="bottomLeft" state="frozen"/>
      <selection pane="bottomLeft" activeCell="AY11" sqref="AY11:EJ259"/>
    </sheetView>
  </sheetViews>
  <sheetFormatPr defaultRowHeight="15" outlineLevelCol="1" x14ac:dyDescent="0.25"/>
  <cols>
    <col min="1" max="1" width="2.85546875" customWidth="1" collapsed="1"/>
    <col min="2" max="2" width="9.140625" customWidth="1" outlineLevel="1"/>
    <col min="3" max="3" width="2.85546875" customWidth="1"/>
    <col min="4" max="6" width="4.5703125" hidden="1" customWidth="1" outlineLevel="1"/>
    <col min="7" max="8" width="4.5703125" style="2" hidden="1" customWidth="1" outlineLevel="1"/>
    <col min="9" max="49" width="4.5703125" hidden="1" customWidth="1" outlineLevel="1"/>
    <col min="50" max="50" width="2.85546875" customWidth="1" collapsed="1"/>
    <col min="51" max="51" width="8.5703125" style="4" customWidth="1" outlineLevel="1"/>
    <col min="52" max="52" width="8.5703125" style="1" customWidth="1" outlineLevel="1"/>
    <col min="53" max="53" width="13.7109375" style="4" customWidth="1" outlineLevel="1"/>
    <col min="54" max="54" width="14.28515625" style="4" customWidth="1" outlineLevel="1"/>
    <col min="55" max="56" width="8.42578125" style="1" customWidth="1" outlineLevel="1"/>
    <col min="57" max="59" width="6.85546875" style="1" customWidth="1" outlineLevel="1"/>
    <col min="60" max="61" width="12.5703125" style="4" customWidth="1" outlineLevel="1"/>
    <col min="62" max="62" width="6.85546875" style="1" customWidth="1" outlineLevel="1"/>
    <col min="63" max="64" width="12.5703125" style="4" customWidth="1" outlineLevel="1"/>
    <col min="65" max="65" width="5.5703125" style="1" customWidth="1" outlineLevel="1"/>
    <col min="66" max="66" width="12.5703125" style="4" customWidth="1" outlineLevel="1"/>
    <col min="67" max="67" width="8" style="4" customWidth="1" outlineLevel="1"/>
    <col min="68" max="68" width="6.85546875" style="1" customWidth="1" outlineLevel="1"/>
    <col min="69" max="70" width="11.42578125" style="4" customWidth="1" outlineLevel="1"/>
    <col min="71" max="71" width="11.42578125" style="1" customWidth="1" outlineLevel="1"/>
    <col min="72" max="72" width="8" style="5" customWidth="1" outlineLevel="1"/>
    <col min="73" max="74" width="5.7109375" style="5" customWidth="1" outlineLevel="1"/>
    <col min="75" max="75" width="2.85546875" customWidth="1"/>
    <col min="76" max="76" width="40" style="4" customWidth="1" outlineLevel="1"/>
    <col min="77" max="77" width="9.140625" style="1" customWidth="1" outlineLevel="1"/>
    <col min="78" max="78" width="2.85546875" customWidth="1" outlineLevel="1" collapsed="1"/>
    <col min="79" max="79" width="31.42578125" style="4" customWidth="1" outlineLevel="1"/>
    <col min="80" max="80" width="9.140625" style="1" customWidth="1" outlineLevel="1"/>
    <col min="81" max="81" width="2.85546875" customWidth="1"/>
    <col min="82" max="82" width="25.7109375" style="4" customWidth="1"/>
    <col min="83" max="83" width="9.140625" style="1"/>
    <col min="84" max="84" width="2.85546875" customWidth="1" collapsed="1"/>
    <col min="85" max="85" width="14.42578125" style="1" customWidth="1"/>
    <col min="86" max="86" width="16" style="1" customWidth="1"/>
    <col min="87" max="87" width="20.85546875" style="1" bestFit="1" customWidth="1"/>
    <col min="88" max="88" width="2.85546875" customWidth="1"/>
    <col min="89" max="89" width="16" style="1" customWidth="1"/>
    <col min="90" max="90" width="2.85546875" customWidth="1" collapsed="1"/>
    <col min="91" max="91" width="22.85546875" style="4" customWidth="1"/>
    <col min="92" max="92" width="2.85546875" customWidth="1"/>
    <col min="93" max="94" width="16" style="1" customWidth="1"/>
    <col min="95" max="95" width="2.85546875" customWidth="1"/>
    <col min="96" max="96" width="14.28515625" customWidth="1"/>
    <col min="97" max="97" width="2.85546875" customWidth="1" collapsed="1"/>
    <col min="98" max="98" width="16" style="1" customWidth="1"/>
    <col min="99" max="99" width="2.85546875" customWidth="1" collapsed="1"/>
    <col min="100" max="100" width="9.140625" style="1"/>
    <col min="101" max="101" width="2.85546875" customWidth="1" collapsed="1"/>
    <col min="102" max="103" width="5.140625" customWidth="1"/>
    <col min="104" max="104" width="2.85546875" customWidth="1" collapsed="1"/>
    <col min="105" max="105" width="14.28515625" customWidth="1"/>
    <col min="106" max="106" width="2.85546875" customWidth="1" collapsed="1"/>
    <col min="107" max="108" width="14.28515625" style="4" customWidth="1"/>
    <col min="109" max="109" width="2.85546875" customWidth="1" collapsed="1"/>
    <col min="110" max="110" width="14.28515625" style="4" customWidth="1"/>
    <col min="111" max="111" width="2.85546875" customWidth="1" collapsed="1"/>
    <col min="112" max="112" width="14.28515625" customWidth="1"/>
    <col min="113" max="113" width="2.85546875" customWidth="1" collapsed="1"/>
    <col min="114" max="114" width="14.28515625" style="4" customWidth="1"/>
    <col min="115" max="115" width="2.85546875" customWidth="1" collapsed="1"/>
    <col min="116" max="116" width="14.28515625" style="4" customWidth="1"/>
    <col min="117" max="117" width="2.85546875" customWidth="1" collapsed="1"/>
    <col min="118" max="119" width="14.28515625" style="4" customWidth="1"/>
    <col min="120" max="120" width="11.42578125" style="4" customWidth="1"/>
    <col min="121" max="121" width="3.42578125" style="4" customWidth="1"/>
    <col min="122" max="122" width="14.28515625" style="4" customWidth="1"/>
    <col min="123" max="123" width="10.28515625" style="4" customWidth="1"/>
    <col min="124" max="124" width="3.42578125" style="4" customWidth="1"/>
    <col min="125" max="125" width="2.85546875" customWidth="1" collapsed="1"/>
    <col min="126" max="126" width="14.28515625" customWidth="1"/>
    <col min="127" max="127" width="2.85546875" customWidth="1" collapsed="1"/>
    <col min="128" max="128" width="23" style="4" customWidth="1"/>
    <col min="129" max="129" width="2.85546875" customWidth="1" collapsed="1"/>
    <col min="130" max="140" width="11.42578125" style="1" customWidth="1"/>
    <col min="141" max="141" width="2.85546875" customWidth="1" collapsed="1"/>
  </cols>
  <sheetData>
    <row r="1" spans="2:141" ht="21.75" thickBot="1" x14ac:dyDescent="0.4">
      <c r="BA1" s="12" t="s">
        <v>1331</v>
      </c>
      <c r="CH1" s="8" t="s">
        <v>1404</v>
      </c>
      <c r="CI1" s="8"/>
    </row>
    <row r="2" spans="2:141" ht="18.75" customHeight="1" x14ac:dyDescent="0.3">
      <c r="BA2" s="14" t="s">
        <v>1333</v>
      </c>
      <c r="BN2" s="11" t="s">
        <v>1453</v>
      </c>
      <c r="BQ2" s="15" t="s">
        <v>1445</v>
      </c>
      <c r="BR2" s="16"/>
      <c r="BS2" s="22"/>
      <c r="CI2" s="9"/>
      <c r="CK2" s="10"/>
      <c r="CO2" s="4"/>
      <c r="CP2" s="4"/>
      <c r="CT2" s="4"/>
      <c r="CV2" s="10"/>
      <c r="DX2" s="197" t="s">
        <v>1441</v>
      </c>
      <c r="DZ2" s="202" t="s">
        <v>1442</v>
      </c>
      <c r="EA2" s="203"/>
      <c r="EC2" s="202" t="s">
        <v>1443</v>
      </c>
      <c r="ED2" s="206"/>
      <c r="EE2" s="206"/>
      <c r="EF2" s="206"/>
      <c r="EG2" s="206"/>
      <c r="EH2" s="206"/>
      <c r="EI2" s="206"/>
      <c r="EJ2" s="203"/>
    </row>
    <row r="3" spans="2:141" ht="19.5" thickBot="1" x14ac:dyDescent="0.35">
      <c r="BA3" s="14" t="s">
        <v>1332</v>
      </c>
      <c r="BN3" s="11" t="s">
        <v>1326</v>
      </c>
      <c r="BQ3" s="15" t="s">
        <v>1338</v>
      </c>
      <c r="BR3" s="14"/>
      <c r="BS3" s="23"/>
      <c r="CA3" s="171" t="s">
        <v>1336</v>
      </c>
      <c r="CI3" s="9"/>
      <c r="CK3" s="10"/>
      <c r="CM3" s="11"/>
      <c r="CO3" s="11"/>
      <c r="CP3" s="11"/>
      <c r="CR3" s="11" t="s">
        <v>1325</v>
      </c>
      <c r="CT3" s="11"/>
      <c r="CV3" s="10"/>
      <c r="CX3" s="11" t="s">
        <v>1325</v>
      </c>
      <c r="DA3" s="11" t="s">
        <v>1325</v>
      </c>
      <c r="DC3" s="11" t="s">
        <v>1325</v>
      </c>
      <c r="DD3" s="189"/>
      <c r="DF3" s="11"/>
      <c r="DH3" s="11" t="s">
        <v>1325</v>
      </c>
      <c r="DJ3" s="11" t="s">
        <v>1325</v>
      </c>
      <c r="DL3" s="11" t="s">
        <v>1325</v>
      </c>
      <c r="DN3" s="11" t="s">
        <v>1502</v>
      </c>
      <c r="DO3" s="189"/>
      <c r="DP3" s="189"/>
      <c r="DQ3" s="189"/>
      <c r="DR3" s="189"/>
      <c r="DS3" s="189"/>
      <c r="DT3" s="189"/>
      <c r="DV3" s="11" t="s">
        <v>1325</v>
      </c>
      <c r="DX3" s="198"/>
      <c r="DZ3" s="204"/>
      <c r="EA3" s="205"/>
      <c r="EB3" s="11"/>
      <c r="EC3" s="204"/>
      <c r="ED3" s="207"/>
      <c r="EE3" s="207"/>
      <c r="EF3" s="207"/>
      <c r="EG3" s="207"/>
      <c r="EH3" s="207"/>
      <c r="EI3" s="207"/>
      <c r="EJ3" s="205"/>
    </row>
    <row r="4" spans="2:141" ht="19.5" thickBot="1" x14ac:dyDescent="0.35">
      <c r="BA4" s="15" t="s">
        <v>1344</v>
      </c>
      <c r="BN4" s="181">
        <f>SUM(BM179:BM410)</f>
        <v>1</v>
      </c>
      <c r="BQ4" s="13" t="s">
        <v>1335</v>
      </c>
      <c r="BR4" s="13"/>
      <c r="BS4" s="24"/>
      <c r="CA4" s="171" t="s">
        <v>1337</v>
      </c>
      <c r="CI4" s="9"/>
      <c r="CK4" s="11" t="s">
        <v>1342</v>
      </c>
      <c r="CO4" s="4"/>
      <c r="CP4" s="4"/>
      <c r="CR4" s="11" t="s">
        <v>1494</v>
      </c>
      <c r="CT4" s="4"/>
      <c r="CV4" s="10"/>
      <c r="CX4" s="11" t="s">
        <v>1314</v>
      </c>
      <c r="DA4" s="11" t="s">
        <v>1339</v>
      </c>
      <c r="DC4" s="188" t="s">
        <v>1519</v>
      </c>
      <c r="DH4" s="188" t="s">
        <v>1519</v>
      </c>
      <c r="DJ4" s="188" t="s">
        <v>1493</v>
      </c>
      <c r="DL4" s="188" t="s">
        <v>1494</v>
      </c>
      <c r="DN4" s="188" t="s">
        <v>1326</v>
      </c>
      <c r="DV4" s="188" t="s">
        <v>1493</v>
      </c>
      <c r="DX4" s="11"/>
      <c r="DZ4" s="199" t="s">
        <v>1446</v>
      </c>
      <c r="EA4" s="200"/>
      <c r="EB4" s="200"/>
      <c r="EC4" s="200"/>
      <c r="ED4" s="200"/>
      <c r="EE4" s="200"/>
      <c r="EF4" s="200"/>
      <c r="EG4" s="200"/>
      <c r="EH4" s="200"/>
      <c r="EI4" s="200"/>
      <c r="EJ4" s="200"/>
    </row>
    <row r="5" spans="2:141" ht="19.5" thickBot="1" x14ac:dyDescent="0.35">
      <c r="BA5" s="13" t="s">
        <v>1334</v>
      </c>
      <c r="BQ5" s="15" t="s">
        <v>1401</v>
      </c>
      <c r="BR5" s="16"/>
      <c r="BS5" s="22"/>
      <c r="CA5" s="171" t="s">
        <v>1343</v>
      </c>
      <c r="CF5" s="3"/>
      <c r="CI5" s="9"/>
      <c r="CJ5" s="3"/>
      <c r="CK5" s="117">
        <f>COUNTA(CK11:CK410)-COUNTIF(CK11:CK410,"")</f>
        <v>11</v>
      </c>
      <c r="CM5" s="11"/>
      <c r="CN5" s="3"/>
      <c r="CO5" s="11"/>
      <c r="CP5" s="11"/>
      <c r="CQ5" s="3"/>
      <c r="CR5" s="117">
        <f>COUNTA(CR11:CR410)-COUNTIF(CR11:CR410,"")</f>
        <v>0</v>
      </c>
      <c r="CT5" s="11"/>
      <c r="CU5" s="3"/>
      <c r="CV5" s="168" t="s">
        <v>1405</v>
      </c>
      <c r="CW5" s="3"/>
      <c r="CX5" s="117">
        <f>COUNTA(CX11:CX410)-COUNTIF(CX11:CX410,"")</f>
        <v>9</v>
      </c>
      <c r="CZ5" s="3"/>
      <c r="DA5" s="117">
        <f>COUNTA(DA11:DA410)-COUNTIF(DA11:DA410,"")</f>
        <v>11</v>
      </c>
      <c r="DB5" s="3"/>
      <c r="DC5" s="117">
        <f>COUNTA(DC11:DC410)-COUNTIF(DC11:DC410,"")</f>
        <v>0</v>
      </c>
      <c r="DD5" s="189"/>
      <c r="DF5" s="11"/>
      <c r="DH5" s="117">
        <f>COUNTA(DH11:DH410)-COUNTIF(DH11:DH410,"")</f>
        <v>0</v>
      </c>
      <c r="DI5" s="3"/>
      <c r="DJ5" s="117">
        <f>COUNTA(DJ11:DJ410)-COUNTIF(DJ11:DJ410,"")</f>
        <v>0</v>
      </c>
      <c r="DK5" s="3"/>
      <c r="DL5" s="190"/>
      <c r="DM5" s="3"/>
      <c r="DN5" s="117">
        <f>COUNTA(DN11:DN410)-COUNTIF(DN11:DN410,"")</f>
        <v>0</v>
      </c>
      <c r="DO5" s="189"/>
      <c r="DP5" s="189"/>
      <c r="DQ5" s="189"/>
      <c r="DR5" s="189"/>
      <c r="DS5" s="189"/>
      <c r="DT5" s="189"/>
      <c r="DU5" s="3"/>
      <c r="DV5" s="117">
        <f>COUNTA(DV11:DV410)-COUNTIF(DV11:DV410,"")</f>
        <v>0</v>
      </c>
      <c r="DW5" s="3"/>
      <c r="DX5" s="117">
        <f>COUNTA(DX11:DX410)-COUNTIF(DX11:DX410,"")</f>
        <v>191</v>
      </c>
      <c r="DY5" s="3"/>
      <c r="DZ5" s="199" t="s">
        <v>1462</v>
      </c>
      <c r="EA5" s="200"/>
      <c r="EB5" s="200"/>
      <c r="EC5" s="200"/>
      <c r="ED5" s="200"/>
      <c r="EE5" s="200"/>
      <c r="EF5" s="200"/>
      <c r="EG5" s="200"/>
      <c r="EH5" s="200"/>
      <c r="EI5" s="200"/>
      <c r="EJ5" s="201"/>
      <c r="EK5" s="3"/>
    </row>
    <row r="6" spans="2:141" ht="18.75" x14ac:dyDescent="0.3">
      <c r="D6" s="153">
        <v>0</v>
      </c>
      <c r="E6" s="154">
        <f>D6+1</f>
        <v>1</v>
      </c>
      <c r="F6" s="154">
        <f t="shared" ref="F6" si="0">E6+1</f>
        <v>2</v>
      </c>
      <c r="G6" s="154">
        <f t="shared" ref="G6" si="1">F6+1</f>
        <v>3</v>
      </c>
      <c r="H6" s="154">
        <f t="shared" ref="H6" si="2">G6+1</f>
        <v>4</v>
      </c>
      <c r="I6" s="154">
        <f>H6+1</f>
        <v>5</v>
      </c>
      <c r="J6" s="154">
        <f t="shared" ref="J6" si="3">I6+1</f>
        <v>6</v>
      </c>
      <c r="K6" s="154">
        <f t="shared" ref="K6" si="4">J6+1</f>
        <v>7</v>
      </c>
      <c r="L6" s="154">
        <f t="shared" ref="L6" si="5">K6+1</f>
        <v>8</v>
      </c>
      <c r="M6" s="154">
        <f t="shared" ref="M6" si="6">L6+1</f>
        <v>9</v>
      </c>
      <c r="N6" s="154">
        <f t="shared" ref="N6" si="7">M6+1</f>
        <v>10</v>
      </c>
      <c r="O6" s="154">
        <f t="shared" ref="O6" si="8">N6+1</f>
        <v>11</v>
      </c>
      <c r="P6" s="154">
        <f t="shared" ref="P6" si="9">O6+1</f>
        <v>12</v>
      </c>
      <c r="Q6" s="154">
        <f t="shared" ref="Q6" si="10">P6+1</f>
        <v>13</v>
      </c>
      <c r="R6" s="154">
        <f t="shared" ref="R6" si="11">Q6+1</f>
        <v>14</v>
      </c>
      <c r="S6" s="154">
        <f t="shared" ref="S6" si="12">R6+1</f>
        <v>15</v>
      </c>
      <c r="T6" s="154">
        <f t="shared" ref="T6" si="13">S6+1</f>
        <v>16</v>
      </c>
      <c r="U6" s="154">
        <f t="shared" ref="U6" si="14">T6+1</f>
        <v>17</v>
      </c>
      <c r="V6" s="154">
        <f t="shared" ref="V6" si="15">U6+1</f>
        <v>18</v>
      </c>
      <c r="W6" s="154">
        <f t="shared" ref="W6" si="16">V6+1</f>
        <v>19</v>
      </c>
      <c r="X6" s="154">
        <f t="shared" ref="X6" si="17">W6+1</f>
        <v>20</v>
      </c>
      <c r="Y6" s="154">
        <f t="shared" ref="Y6" si="18">X6+1</f>
        <v>21</v>
      </c>
      <c r="Z6" s="154">
        <f t="shared" ref="Z6" si="19">Y6+1</f>
        <v>22</v>
      </c>
      <c r="AA6" s="154">
        <f t="shared" ref="AA6" si="20">Z6+1</f>
        <v>23</v>
      </c>
      <c r="AB6" s="154">
        <f t="shared" ref="AB6" si="21">AA6+1</f>
        <v>24</v>
      </c>
      <c r="AC6" s="154">
        <f t="shared" ref="AC6" si="22">AB6+1</f>
        <v>25</v>
      </c>
      <c r="AD6" s="154">
        <f t="shared" ref="AD6" si="23">AC6+1</f>
        <v>26</v>
      </c>
      <c r="AE6" s="154">
        <f t="shared" ref="AE6" si="24">AD6+1</f>
        <v>27</v>
      </c>
      <c r="AF6" s="154">
        <f t="shared" ref="AF6" si="25">AE6+1</f>
        <v>28</v>
      </c>
      <c r="AG6" s="154">
        <f t="shared" ref="AG6" si="26">AF6+1</f>
        <v>29</v>
      </c>
      <c r="AH6" s="154">
        <f t="shared" ref="AH6" si="27">AG6+1</f>
        <v>30</v>
      </c>
      <c r="AI6" s="154">
        <f t="shared" ref="AI6" si="28">AH6+1</f>
        <v>31</v>
      </c>
      <c r="AJ6" s="154">
        <f t="shared" ref="AJ6" si="29">AI6+1</f>
        <v>32</v>
      </c>
      <c r="AK6" s="154">
        <f t="shared" ref="AK6" si="30">AJ6+1</f>
        <v>33</v>
      </c>
      <c r="AL6" s="154">
        <f t="shared" ref="AL6" si="31">AK6+1</f>
        <v>34</v>
      </c>
      <c r="AM6" s="154">
        <f t="shared" ref="AM6" si="32">AL6+1</f>
        <v>35</v>
      </c>
      <c r="AN6" s="154">
        <f t="shared" ref="AN6" si="33">AM6+1</f>
        <v>36</v>
      </c>
      <c r="AO6" s="154">
        <f t="shared" ref="AO6" si="34">AN6+1</f>
        <v>37</v>
      </c>
      <c r="AP6" s="154">
        <f t="shared" ref="AP6" si="35">AO6+1</f>
        <v>38</v>
      </c>
      <c r="AQ6" s="154">
        <f t="shared" ref="AQ6" si="36">AP6+1</f>
        <v>39</v>
      </c>
      <c r="AR6" s="154">
        <f t="shared" ref="AR6" si="37">AQ6+1</f>
        <v>40</v>
      </c>
      <c r="AS6" s="154">
        <f t="shared" ref="AS6" si="38">AR6+1</f>
        <v>41</v>
      </c>
      <c r="AT6" s="154">
        <f t="shared" ref="AT6" si="39">AS6+1</f>
        <v>42</v>
      </c>
      <c r="AU6" s="154">
        <f t="shared" ref="AU6" si="40">AT6+1</f>
        <v>43</v>
      </c>
      <c r="AV6" s="154">
        <f t="shared" ref="AV6" si="41">AU6+1</f>
        <v>44</v>
      </c>
      <c r="AW6" s="155">
        <v>45</v>
      </c>
      <c r="AY6" s="109">
        <v>19</v>
      </c>
      <c r="AZ6" s="129" t="s">
        <v>1316</v>
      </c>
      <c r="BA6" s="128">
        <v>5</v>
      </c>
      <c r="BB6" s="128">
        <v>4</v>
      </c>
      <c r="BC6" s="129">
        <v>12</v>
      </c>
      <c r="BD6" s="129" t="s">
        <v>1316</v>
      </c>
      <c r="BE6" s="129">
        <v>13</v>
      </c>
      <c r="BF6" s="129" t="s">
        <v>1316</v>
      </c>
      <c r="BG6" s="129" t="s">
        <v>1316</v>
      </c>
      <c r="BH6" s="128">
        <v>15</v>
      </c>
      <c r="BI6" s="128">
        <v>16</v>
      </c>
      <c r="BJ6" s="129" t="s">
        <v>1316</v>
      </c>
      <c r="BK6" s="128" t="s">
        <v>1316</v>
      </c>
      <c r="BL6" s="128" t="s">
        <v>1316</v>
      </c>
      <c r="BM6" s="129" t="s">
        <v>1316</v>
      </c>
      <c r="BN6" s="128" t="s">
        <v>1316</v>
      </c>
      <c r="BO6" s="128">
        <v>17</v>
      </c>
      <c r="BP6" s="129" t="s">
        <v>1316</v>
      </c>
      <c r="BQ6" s="128">
        <v>40</v>
      </c>
      <c r="BR6" s="128" t="s">
        <v>1316</v>
      </c>
      <c r="BS6" s="129" t="s">
        <v>1316</v>
      </c>
      <c r="BT6" s="131">
        <v>41</v>
      </c>
      <c r="BU6" s="131">
        <v>42</v>
      </c>
      <c r="BV6" s="132">
        <v>43</v>
      </c>
      <c r="CM6" s="193"/>
      <c r="DF6" s="193"/>
    </row>
    <row r="7" spans="2:141" x14ac:dyDescent="0.25">
      <c r="B7" s="146" t="s">
        <v>0</v>
      </c>
      <c r="C7" s="136" t="s">
        <v>1</v>
      </c>
      <c r="D7" s="150">
        <v>0</v>
      </c>
      <c r="E7" s="151">
        <f t="shared" ref="E7:AW7" si="42">FIND(";",$B7,D7+1)</f>
        <v>5</v>
      </c>
      <c r="F7" s="151">
        <f t="shared" si="42"/>
        <v>10</v>
      </c>
      <c r="G7" s="151">
        <f t="shared" si="42"/>
        <v>22</v>
      </c>
      <c r="H7" s="151">
        <f t="shared" si="42"/>
        <v>30</v>
      </c>
      <c r="I7" s="151">
        <f t="shared" si="42"/>
        <v>41</v>
      </c>
      <c r="J7" s="151">
        <f t="shared" si="42"/>
        <v>44</v>
      </c>
      <c r="K7" s="151">
        <f t="shared" si="42"/>
        <v>46</v>
      </c>
      <c r="L7" s="151">
        <f t="shared" si="42"/>
        <v>52</v>
      </c>
      <c r="M7" s="151">
        <f t="shared" si="42"/>
        <v>55</v>
      </c>
      <c r="N7" s="151">
        <f t="shared" si="42"/>
        <v>61</v>
      </c>
      <c r="O7" s="151">
        <f t="shared" si="42"/>
        <v>68</v>
      </c>
      <c r="P7" s="151">
        <f t="shared" si="42"/>
        <v>73</v>
      </c>
      <c r="Q7" s="151">
        <f t="shared" si="42"/>
        <v>84</v>
      </c>
      <c r="R7" s="151">
        <f t="shared" si="42"/>
        <v>93</v>
      </c>
      <c r="S7" s="151">
        <f t="shared" si="42"/>
        <v>101</v>
      </c>
      <c r="T7" s="151">
        <f t="shared" si="42"/>
        <v>106</v>
      </c>
      <c r="U7" s="151">
        <f t="shared" si="42"/>
        <v>110</v>
      </c>
      <c r="V7" s="151">
        <f t="shared" si="42"/>
        <v>118</v>
      </c>
      <c r="W7" s="151">
        <f t="shared" si="42"/>
        <v>124</v>
      </c>
      <c r="X7" s="151">
        <f t="shared" si="42"/>
        <v>129</v>
      </c>
      <c r="Y7" s="151">
        <f t="shared" si="42"/>
        <v>134</v>
      </c>
      <c r="Z7" s="151">
        <f t="shared" si="42"/>
        <v>139</v>
      </c>
      <c r="AA7" s="151">
        <f t="shared" si="42"/>
        <v>144</v>
      </c>
      <c r="AB7" s="151">
        <f t="shared" si="42"/>
        <v>150</v>
      </c>
      <c r="AC7" s="151">
        <f t="shared" si="42"/>
        <v>156</v>
      </c>
      <c r="AD7" s="151">
        <f t="shared" si="42"/>
        <v>162</v>
      </c>
      <c r="AE7" s="151">
        <f t="shared" si="42"/>
        <v>172</v>
      </c>
      <c r="AF7" s="151">
        <f t="shared" si="42"/>
        <v>179</v>
      </c>
      <c r="AG7" s="151">
        <f t="shared" si="42"/>
        <v>185</v>
      </c>
      <c r="AH7" s="151">
        <f t="shared" si="42"/>
        <v>189</v>
      </c>
      <c r="AI7" s="151">
        <f t="shared" si="42"/>
        <v>194</v>
      </c>
      <c r="AJ7" s="151">
        <f t="shared" si="42"/>
        <v>200</v>
      </c>
      <c r="AK7" s="151">
        <f t="shared" si="42"/>
        <v>204</v>
      </c>
      <c r="AL7" s="151">
        <f t="shared" si="42"/>
        <v>210</v>
      </c>
      <c r="AM7" s="151">
        <f t="shared" si="42"/>
        <v>218</v>
      </c>
      <c r="AN7" s="151">
        <f t="shared" si="42"/>
        <v>225</v>
      </c>
      <c r="AO7" s="151">
        <f t="shared" si="42"/>
        <v>235</v>
      </c>
      <c r="AP7" s="151">
        <f t="shared" si="42"/>
        <v>240</v>
      </c>
      <c r="AQ7" s="151">
        <f t="shared" si="42"/>
        <v>251</v>
      </c>
      <c r="AR7" s="151">
        <f t="shared" si="42"/>
        <v>258</v>
      </c>
      <c r="AS7" s="151">
        <f t="shared" si="42"/>
        <v>261</v>
      </c>
      <c r="AT7" s="151">
        <f t="shared" si="42"/>
        <v>263</v>
      </c>
      <c r="AU7" s="151">
        <f t="shared" si="42"/>
        <v>279</v>
      </c>
      <c r="AV7" s="151">
        <f t="shared" si="42"/>
        <v>282</v>
      </c>
      <c r="AW7" s="152">
        <f t="shared" si="42"/>
        <v>294</v>
      </c>
      <c r="AX7" s="136" t="s">
        <v>1</v>
      </c>
      <c r="AY7" s="141" t="str">
        <f>IF(B7="","",SUBSTITUTE(MID($B7,V7+1,W7-V7-1),"""",""))</f>
        <v>Short</v>
      </c>
      <c r="AZ7" s="142"/>
      <c r="BA7" s="143" t="str">
        <f>IF(B7="","",SUBSTITUTE(MID($B7,H7+1,I7-H7-1),"""",""))</f>
        <v>First name</v>
      </c>
      <c r="BB7" s="143" t="str">
        <f>IF(B7="","",SUBSTITUTE(MID($B7,G7+1,H7-G7-1),"""",""))</f>
        <v>Surname</v>
      </c>
      <c r="BC7" s="142" t="str">
        <f>IF(B7="","",SUBSTITUTE(MID($B7,O7+1,P7-O7-1),"""",""))</f>
        <v>Time</v>
      </c>
      <c r="BD7" s="142"/>
      <c r="BE7" s="142" t="str">
        <f>IF(B7="","",SUBSTITUTE(MID($B7,P7+1,Q7-P7-1),"""",""))</f>
        <v>Classifier</v>
      </c>
      <c r="BF7" s="142" t="s">
        <v>1469</v>
      </c>
      <c r="BG7" s="142" t="s">
        <v>1470</v>
      </c>
      <c r="BH7" s="143" t="str">
        <f>IF(B7="","",SUBSTITUTE(MID($B7,R7+1,S7-R7-1),"""",""))</f>
        <v>Cl.name</v>
      </c>
      <c r="BI7" s="143" t="str">
        <f>IF(B7="","",SUBSTITUTE(MID($B7,S7+1,T7-S7-1),"""",""))</f>
        <v>City</v>
      </c>
      <c r="BJ7" s="142"/>
      <c r="BK7" s="143"/>
      <c r="BL7" s="143"/>
      <c r="BM7" s="142"/>
      <c r="BN7" s="143"/>
      <c r="BO7" s="143" t="str">
        <f>IF(D7="","",SUBSTITUTE(MID($B7,T7+1,U7-T7-1),"""",""))</f>
        <v>Nat</v>
      </c>
      <c r="BP7" s="142"/>
      <c r="BQ7" s="143" t="str">
        <f>IF(B7="","",SUBSTITUTE(MID($B7,AQ7+1,AR7-AQ7-1),"""",""))</f>
        <v>Course</v>
      </c>
      <c r="BR7" s="143"/>
      <c r="BS7" s="142"/>
      <c r="BT7" s="144" t="str">
        <f>IF(B7="","",SUBSTITUTE(MID($B7,AR7+1,AS7-AR7-1),"""",""))</f>
        <v>km</v>
      </c>
      <c r="BU7" s="144" t="str">
        <f>IF(B7="","",SUBSTITUTE(MID($B7,AS7+1,AT7-AS7-1),"""",""))</f>
        <v>m</v>
      </c>
      <c r="BV7" s="145" t="str">
        <f>IF(B7="","",SUBSTITUTE(MID($B7,AT7+1,AU7-AT7-1),"""",""))</f>
        <v>Course controls</v>
      </c>
      <c r="BX7" s="223" t="s">
        <v>1329</v>
      </c>
      <c r="BY7" s="224"/>
      <c r="BZ7" s="224"/>
      <c r="CA7" s="224"/>
      <c r="CB7" s="224"/>
      <c r="CC7" s="224"/>
      <c r="CD7" s="224"/>
      <c r="CE7" s="224"/>
      <c r="CF7" s="224"/>
      <c r="CG7" s="224"/>
      <c r="CH7" s="224"/>
      <c r="CI7" s="225"/>
      <c r="CJ7" s="195"/>
      <c r="CK7" s="226" t="s">
        <v>1537</v>
      </c>
      <c r="CL7" s="195"/>
      <c r="CM7" s="223" t="s">
        <v>1525</v>
      </c>
      <c r="CN7" s="224"/>
      <c r="CO7" s="224"/>
      <c r="CP7" s="224"/>
      <c r="CQ7" s="224"/>
      <c r="CR7" s="225"/>
      <c r="CS7" s="195"/>
      <c r="CT7" s="223" t="s">
        <v>1313</v>
      </c>
      <c r="CU7" s="224"/>
      <c r="CV7" s="224"/>
      <c r="CW7" s="224"/>
      <c r="CX7" s="224"/>
      <c r="CY7" s="224"/>
      <c r="CZ7" s="224"/>
      <c r="DA7" s="225"/>
      <c r="DC7" s="223" t="s">
        <v>1520</v>
      </c>
      <c r="DD7" s="224"/>
      <c r="DE7" s="224"/>
      <c r="DF7" s="224"/>
      <c r="DG7" s="224"/>
      <c r="DH7" s="225"/>
      <c r="DJ7" s="223" t="s">
        <v>1503</v>
      </c>
      <c r="DK7" s="224"/>
      <c r="DL7" s="224"/>
      <c r="DM7" s="224"/>
      <c r="DN7" s="224"/>
      <c r="DO7" s="224"/>
      <c r="DP7" s="224"/>
      <c r="DQ7" s="224"/>
      <c r="DR7" s="224"/>
      <c r="DS7" s="224"/>
      <c r="DT7" s="224"/>
      <c r="DU7" s="224"/>
      <c r="DV7" s="225"/>
      <c r="DX7" s="226" t="s">
        <v>1424</v>
      </c>
      <c r="DZ7" s="223" t="s">
        <v>1430</v>
      </c>
      <c r="EA7" s="224"/>
      <c r="EB7" s="224"/>
      <c r="EC7" s="224"/>
      <c r="ED7" s="224"/>
      <c r="EE7" s="224"/>
      <c r="EF7" s="224"/>
      <c r="EG7" s="224"/>
      <c r="EH7" s="224"/>
      <c r="EI7" s="224"/>
      <c r="EJ7" s="225"/>
    </row>
    <row r="8" spans="2:141" ht="7.5" customHeight="1" x14ac:dyDescent="0.25">
      <c r="D8" t="s">
        <v>1</v>
      </c>
      <c r="CL8" s="99"/>
      <c r="CR8" s="92"/>
      <c r="CS8" s="99"/>
      <c r="DA8" s="92"/>
      <c r="DC8" s="1"/>
      <c r="DH8" s="191"/>
      <c r="DJ8" s="1"/>
      <c r="DV8" s="191"/>
    </row>
    <row r="9" spans="2:141" s="136" customFormat="1" x14ac:dyDescent="0.25">
      <c r="AY9" s="122" t="s">
        <v>1447</v>
      </c>
      <c r="AZ9" s="127" t="s">
        <v>1369</v>
      </c>
      <c r="BA9" s="130" t="s">
        <v>336</v>
      </c>
      <c r="BB9" s="130" t="s">
        <v>337</v>
      </c>
      <c r="BC9" s="127" t="s">
        <v>1448</v>
      </c>
      <c r="BD9" s="127" t="s">
        <v>1444</v>
      </c>
      <c r="BE9" s="127" t="s">
        <v>1449</v>
      </c>
      <c r="BF9" s="127" t="s">
        <v>1468</v>
      </c>
      <c r="BG9" s="127" t="s">
        <v>1468</v>
      </c>
      <c r="BH9" s="130" t="s">
        <v>338</v>
      </c>
      <c r="BI9" s="130" t="s">
        <v>1450</v>
      </c>
      <c r="BJ9" s="127" t="s">
        <v>1317</v>
      </c>
      <c r="BK9" s="130" t="s">
        <v>338</v>
      </c>
      <c r="BL9" s="130" t="s">
        <v>1452</v>
      </c>
      <c r="BM9" s="127" t="s">
        <v>1454</v>
      </c>
      <c r="BN9" s="130" t="s">
        <v>338</v>
      </c>
      <c r="BO9" s="130" t="s">
        <v>1451</v>
      </c>
      <c r="BP9" s="127" t="s">
        <v>1505</v>
      </c>
      <c r="BQ9" s="130" t="s">
        <v>1370</v>
      </c>
      <c r="BR9" s="130" t="s">
        <v>1370</v>
      </c>
      <c r="BS9" s="127" t="s">
        <v>1371</v>
      </c>
      <c r="BT9" s="137" t="s">
        <v>1383</v>
      </c>
      <c r="BU9" s="137" t="s">
        <v>1384</v>
      </c>
      <c r="BV9" s="138" t="s">
        <v>1385</v>
      </c>
      <c r="BX9" s="122" t="s">
        <v>1074</v>
      </c>
      <c r="BY9" s="139" t="s">
        <v>1328</v>
      </c>
      <c r="CA9" s="122" t="s">
        <v>1073</v>
      </c>
      <c r="CB9" s="139" t="s">
        <v>1328</v>
      </c>
      <c r="CD9" s="122" t="s">
        <v>1075</v>
      </c>
      <c r="CE9" s="139" t="s">
        <v>1328</v>
      </c>
      <c r="CG9" s="122" t="s">
        <v>1330</v>
      </c>
      <c r="CH9" s="127" t="s">
        <v>1327</v>
      </c>
      <c r="CI9" s="139" t="s">
        <v>1536</v>
      </c>
      <c r="CK9" s="93" t="s">
        <v>1341</v>
      </c>
      <c r="CM9" s="87" t="s">
        <v>1521</v>
      </c>
      <c r="CO9" s="185" t="s">
        <v>1528</v>
      </c>
      <c r="CP9" s="139" t="s">
        <v>1327</v>
      </c>
      <c r="CR9" s="93" t="s">
        <v>1340</v>
      </c>
      <c r="CT9" s="140" t="s">
        <v>1327</v>
      </c>
      <c r="CV9" s="118" t="s">
        <v>1312</v>
      </c>
      <c r="CX9" s="122" t="s">
        <v>1314</v>
      </c>
      <c r="CY9" s="123" t="s">
        <v>1315</v>
      </c>
      <c r="CZ9" s="136" t="s">
        <v>1</v>
      </c>
      <c r="DA9" s="93" t="s">
        <v>1340</v>
      </c>
      <c r="DC9" s="122" t="s">
        <v>1524</v>
      </c>
      <c r="DD9" s="130" t="s">
        <v>1522</v>
      </c>
      <c r="DF9" s="87" t="s">
        <v>1521</v>
      </c>
      <c r="DH9" s="93" t="s">
        <v>1523</v>
      </c>
      <c r="DJ9" s="140" t="s">
        <v>1495</v>
      </c>
      <c r="DL9" s="87" t="s">
        <v>1492</v>
      </c>
      <c r="DN9" s="122" t="s">
        <v>1497</v>
      </c>
      <c r="DO9" s="130" t="s">
        <v>1498</v>
      </c>
      <c r="DP9" s="130" t="s">
        <v>1522</v>
      </c>
      <c r="DQ9" s="130" t="s">
        <v>1499</v>
      </c>
      <c r="DR9" s="130" t="s">
        <v>1496</v>
      </c>
      <c r="DS9" s="182" t="s">
        <v>1489</v>
      </c>
      <c r="DT9" s="123" t="s">
        <v>1500</v>
      </c>
      <c r="DU9" s="136" t="s">
        <v>1</v>
      </c>
      <c r="DV9" s="93" t="s">
        <v>1501</v>
      </c>
      <c r="DX9" s="94" t="s">
        <v>1425</v>
      </c>
      <c r="DZ9" s="185" t="s">
        <v>1427</v>
      </c>
      <c r="EA9" s="127" t="s">
        <v>1397</v>
      </c>
      <c r="EB9" s="127" t="s">
        <v>1327</v>
      </c>
      <c r="EC9" s="127" t="s">
        <v>1428</v>
      </c>
      <c r="ED9" s="127" t="s">
        <v>1463</v>
      </c>
      <c r="EE9" s="127" t="s">
        <v>1429</v>
      </c>
      <c r="EF9" s="127" t="s">
        <v>1426</v>
      </c>
      <c r="EG9" s="127" t="s">
        <v>1464</v>
      </c>
      <c r="EH9" s="127" t="s">
        <v>1465</v>
      </c>
      <c r="EI9" s="127" t="s">
        <v>1466</v>
      </c>
      <c r="EJ9" s="139" t="s">
        <v>1467</v>
      </c>
      <c r="EK9" s="136" t="s">
        <v>1</v>
      </c>
    </row>
    <row r="10" spans="2:141" s="99" customFormat="1" ht="7.5" customHeight="1" thickBot="1" x14ac:dyDescent="0.3">
      <c r="D10" s="99" t="s">
        <v>1</v>
      </c>
      <c r="G10" s="100"/>
      <c r="H10" s="100"/>
      <c r="AY10" s="6"/>
      <c r="AZ10" s="17"/>
      <c r="BA10" s="6"/>
      <c r="BB10" s="6"/>
      <c r="BC10" s="17"/>
      <c r="BD10" s="17"/>
      <c r="BE10" s="17"/>
      <c r="BF10" s="17"/>
      <c r="BG10" s="17"/>
      <c r="BH10" s="6"/>
      <c r="BI10" s="6"/>
      <c r="BJ10" s="17"/>
      <c r="BK10" s="6"/>
      <c r="BL10" s="6"/>
      <c r="BM10" s="17"/>
      <c r="BN10" s="6"/>
      <c r="BO10" s="6"/>
      <c r="BP10" s="17"/>
      <c r="BQ10" s="6"/>
      <c r="BR10" s="6"/>
      <c r="BS10" s="17"/>
      <c r="BT10" s="18"/>
      <c r="BU10" s="18"/>
      <c r="BV10" s="18"/>
      <c r="BX10" s="6"/>
      <c r="BY10" s="17"/>
      <c r="CA10" s="6"/>
      <c r="CB10" s="17"/>
      <c r="CD10" s="6"/>
      <c r="CE10" s="17"/>
      <c r="CG10" s="17"/>
      <c r="CH10" s="17"/>
      <c r="CI10" s="17"/>
      <c r="CK10" s="102"/>
      <c r="CM10" s="6"/>
      <c r="CO10" s="101">
        <f>MAX(imeprezimealias_id)</f>
        <v>1</v>
      </c>
      <c r="CP10" s="101">
        <f>MAX(CP4:CP5)</f>
        <v>0</v>
      </c>
      <c r="CR10" s="102"/>
      <c r="CT10" s="101">
        <f>MAX(max_osoba_id,max_imeprezime_id)</f>
        <v>1000</v>
      </c>
      <c r="CV10" s="17"/>
      <c r="DA10" s="102"/>
      <c r="DC10" s="6"/>
      <c r="DD10" s="194">
        <f>MAX(drzava_id)</f>
        <v>4</v>
      </c>
      <c r="DF10" s="6"/>
      <c r="DH10" s="102"/>
      <c r="DJ10" s="6"/>
      <c r="DL10" s="6"/>
      <c r="DN10" s="6"/>
      <c r="DO10" s="174">
        <f>MAX(klub_id)</f>
        <v>18</v>
      </c>
      <c r="DP10" s="174">
        <f>MAX(klub_id)</f>
        <v>18</v>
      </c>
      <c r="DQ10" s="6"/>
      <c r="DR10" s="174">
        <f>MAX(klubAlias_id)</f>
        <v>1</v>
      </c>
      <c r="DS10" s="174"/>
      <c r="DT10" s="6"/>
      <c r="DV10" s="102"/>
      <c r="DX10" s="6"/>
      <c r="DZ10" s="186">
        <f>max_rezultat_id</f>
        <v>1000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</row>
    <row r="11" spans="2:141" s="99" customFormat="1" x14ac:dyDescent="0.25">
      <c r="B11" s="147" t="s">
        <v>1078</v>
      </c>
      <c r="C11" s="99" t="s">
        <v>1</v>
      </c>
      <c r="D11" s="156">
        <f>IF(B11="","",0)</f>
        <v>0</v>
      </c>
      <c r="E11" s="157">
        <f>IF($B11="","",FIND(";",$B11,D11+1))</f>
        <v>1</v>
      </c>
      <c r="F11" s="157">
        <f t="shared" ref="F11:AW11" si="43">IF($B11="","",FIND(";",$B11,E11+1))</f>
        <v>9</v>
      </c>
      <c r="G11" s="157">
        <f t="shared" si="43"/>
        <v>15</v>
      </c>
      <c r="H11" s="157">
        <f t="shared" si="43"/>
        <v>26</v>
      </c>
      <c r="I11" s="157">
        <f t="shared" si="43"/>
        <v>34</v>
      </c>
      <c r="J11" s="157">
        <f t="shared" si="43"/>
        <v>35</v>
      </c>
      <c r="K11" s="157">
        <f t="shared" si="43"/>
        <v>37</v>
      </c>
      <c r="L11" s="157">
        <f t="shared" si="43"/>
        <v>38</v>
      </c>
      <c r="M11" s="157">
        <f t="shared" si="43"/>
        <v>40</v>
      </c>
      <c r="N11" s="157">
        <f t="shared" si="43"/>
        <v>46</v>
      </c>
      <c r="O11" s="157">
        <f t="shared" si="43"/>
        <v>52</v>
      </c>
      <c r="P11" s="157">
        <f t="shared" si="43"/>
        <v>58</v>
      </c>
      <c r="Q11" s="157">
        <f t="shared" si="43"/>
        <v>60</v>
      </c>
      <c r="R11" s="157">
        <f t="shared" si="43"/>
        <v>62</v>
      </c>
      <c r="S11" s="157">
        <f t="shared" si="43"/>
        <v>68</v>
      </c>
      <c r="T11" s="157">
        <f t="shared" si="43"/>
        <v>81</v>
      </c>
      <c r="U11" s="157">
        <f t="shared" si="43"/>
        <v>87</v>
      </c>
      <c r="V11" s="157">
        <f t="shared" si="43"/>
        <v>90</v>
      </c>
      <c r="W11" s="157">
        <f t="shared" si="43"/>
        <v>96</v>
      </c>
      <c r="X11" s="157">
        <f t="shared" si="43"/>
        <v>102</v>
      </c>
      <c r="Y11" s="157">
        <f t="shared" si="43"/>
        <v>103</v>
      </c>
      <c r="Z11" s="157">
        <f t="shared" si="43"/>
        <v>104</v>
      </c>
      <c r="AA11" s="157">
        <f t="shared" si="43"/>
        <v>105</v>
      </c>
      <c r="AB11" s="157">
        <f t="shared" si="43"/>
        <v>108</v>
      </c>
      <c r="AC11" s="157">
        <f t="shared" si="43"/>
        <v>111</v>
      </c>
      <c r="AD11" s="157">
        <f t="shared" si="43"/>
        <v>114</v>
      </c>
      <c r="AE11" s="157">
        <f t="shared" si="43"/>
        <v>117</v>
      </c>
      <c r="AF11" s="157">
        <f t="shared" si="43"/>
        <v>120</v>
      </c>
      <c r="AG11" s="157">
        <f t="shared" si="43"/>
        <v>123</v>
      </c>
      <c r="AH11" s="157">
        <f t="shared" si="43"/>
        <v>126</v>
      </c>
      <c r="AI11" s="157">
        <f t="shared" si="43"/>
        <v>129</v>
      </c>
      <c r="AJ11" s="157">
        <f t="shared" si="43"/>
        <v>132</v>
      </c>
      <c r="AK11" s="157">
        <f t="shared" si="43"/>
        <v>135</v>
      </c>
      <c r="AL11" s="157">
        <f t="shared" si="43"/>
        <v>138</v>
      </c>
      <c r="AM11" s="157">
        <f t="shared" si="43"/>
        <v>139</v>
      </c>
      <c r="AN11" s="157">
        <f t="shared" si="43"/>
        <v>141</v>
      </c>
      <c r="AO11" s="157">
        <f t="shared" si="43"/>
        <v>147</v>
      </c>
      <c r="AP11" s="157">
        <f t="shared" si="43"/>
        <v>149</v>
      </c>
      <c r="AQ11" s="157">
        <f t="shared" si="43"/>
        <v>151</v>
      </c>
      <c r="AR11" s="157">
        <f t="shared" si="43"/>
        <v>157</v>
      </c>
      <c r="AS11" s="157">
        <f t="shared" si="43"/>
        <v>164</v>
      </c>
      <c r="AT11" s="157">
        <f t="shared" si="43"/>
        <v>169</v>
      </c>
      <c r="AU11" s="157">
        <f t="shared" si="43"/>
        <v>171</v>
      </c>
      <c r="AV11" s="157">
        <f t="shared" si="43"/>
        <v>173</v>
      </c>
      <c r="AW11" s="158">
        <f t="shared" si="43"/>
        <v>174</v>
      </c>
      <c r="AX11" s="99" t="s">
        <v>1</v>
      </c>
      <c r="AY11" s="103" t="str">
        <f>IF(B11="","",SUBSTITUTE(MID($B11,V11+1,W11-V11-1),"""",""))</f>
        <v>M12</v>
      </c>
      <c r="AZ11" s="133">
        <f t="shared" ref="AZ11:AZ74" si="44">IF(AY11="","",IFERROR(INDEX(kategorija_id,MATCH(AY11,kategorija_oznaka,0)),INDEX(kategorijaAlias_id,MATCH(AY11,kategorijaAlias_oznaka,0))))</f>
        <v>112</v>
      </c>
      <c r="BA11" s="69" t="str">
        <f>IF(B11="","",SUBSTITUTE(MID($B11,H11+1,I11-H11-1),"""",""))</f>
        <v>Lovro</v>
      </c>
      <c r="BB11" s="69" t="str">
        <f>IF(B11="","",SUBSTITUTE(MID($B11,G11+1,H11-G11-1),"""",""))</f>
        <v>Pinjušić</v>
      </c>
      <c r="BC11" s="133" t="str">
        <f>IF(B11="","",SUBSTITUTE(MID($B11,O11+1,P11-O11-1),"""",""))</f>
        <v>41:46</v>
      </c>
      <c r="BD11" s="133">
        <f>IF(BC11="","",VALUE(LEFT(BC11,SEARCH(":",BC11)-1))*60+VALUE(RIGHT(BC11,2)))</f>
        <v>2506</v>
      </c>
      <c r="BE11" s="133" t="str">
        <f>IF(B11="","",SUBSTITUTE(MID($B11,P11+1,Q11-P11-1),"""",""))</f>
        <v>0</v>
      </c>
      <c r="BF11" s="133" t="str">
        <f t="shared" ref="BF11:BF25" si="45">IF(CD11="","",BE11)</f>
        <v>0</v>
      </c>
      <c r="BG11" s="133">
        <f t="shared" ref="BG11:BG74" si="46">IF(CD11="","",IF(N(BD11)&gt;max_minuta*60,2,INDEX(statusRezultat_id,MATCH(VALUE(BE11),statusRezultat_oevent,0))))</f>
        <v>1</v>
      </c>
      <c r="BH11" s="69" t="str">
        <f t="shared" ref="BH11:BH74" si="47">IF(B11="","",SUBSTITUTE(MID($B11,R11+1,S11-R11-1),"""",""))</f>
        <v>JAP</v>
      </c>
      <c r="BI11" s="69" t="str">
        <f>IF(B11="","",SUBSTITUTE(MID($B11,S11+1,T11-S11-1),"""",""))</f>
        <v>OK Japetic</v>
      </c>
      <c r="BJ11" s="133">
        <f t="shared" ref="BJ11:BJ25" si="48">IF(BI11="","",IF(IFERROR(MATCH(BI11,klub_naziv,0),"")&lt;&gt;"","",IFERROR(MATCH(BI11,klubAlias_alias,0),"NEMA")))</f>
        <v>1</v>
      </c>
      <c r="BK11" s="69" t="str" cm="1">
        <f t="array" ref="BK11">IF(BJ11="",""&amp;BI11,IF(BJ11="NEMA",BI11,INDEX(klub_naziv,MATCH(INDEX(klubAlias_klubid,BJ11),klub_id,0))))</f>
        <v>OK Japetić</v>
      </c>
      <c r="BL11" s="69" t="str" cm="1">
        <f t="array" ref="BL11">IFERROR(INDEX(registarNatjecatelji,CE11,4),"")</f>
        <v>OK Japetić</v>
      </c>
      <c r="BM11" s="133" t="str">
        <f t="shared" ref="BM11:BM74" si="49">IF(BK11=BL11,"",1)</f>
        <v/>
      </c>
      <c r="BN11" s="69" t="str">
        <f>IF(AND(BL11&lt;&gt;"",BL11&lt;&gt;BK11),BL11,""&amp;BK11)</f>
        <v>OK Japetić</v>
      </c>
      <c r="BO11" s="69" t="str">
        <f>IF(B11="","",SUBSTITUTE(MID($B11,T11+1,U11-T11-1),"""",""))</f>
        <v>CRO</v>
      </c>
      <c r="BP11" s="133">
        <f t="shared" ref="BP11:BP74" si="50">IF(BO11="","",IFERROR(INDEX(drzava_id,MATCH(BO11,drzava_oznaka,0)),"NEMA"))</f>
        <v>1</v>
      </c>
      <c r="BQ11" s="69" t="str">
        <f t="shared" ref="BQ11:BQ74" si="51">IF(B11="","",SUBSTITUTE(MID($B11,AQ11+1,AR11-AQ11-1),"""",""))</f>
        <v>M12</v>
      </c>
      <c r="BR11" s="69" t="str">
        <f t="shared" ref="BR11:BR74" si="52">IF(BQ11="","",INDEX(staza_alias,MATCH(BQ11,staza_trka,0)))</f>
        <v>M12-Ž12</v>
      </c>
      <c r="BS11" s="133">
        <f t="shared" ref="BS11:BS74" si="53">IF(BR11="","",INDEX(staza_id,MATCH(BR11,staza_naziv,0)))</f>
        <v>1001</v>
      </c>
      <c r="BT11" s="70" t="str">
        <f t="shared" ref="BT11:BT74" si="54">IF(B11="","",SUBSTITUTE(MID($B11,AR11+1,AS11-AR11-1),"""",""))</f>
        <v>1.98</v>
      </c>
      <c r="BU11" s="70" t="str">
        <f t="shared" ref="BU11:BU74" si="55">IF(B11="","",SUBSTITUTE(MID($B11,AS11+1,AT11-AS11-1),"""",""))</f>
        <v>75</v>
      </c>
      <c r="BV11" s="71" t="str">
        <f t="shared" ref="BV11:BV74" si="56">IF(B11="","",SUBSTITUTE(MID($B11,AT11+1,AU11-AT11-1),"""",""))</f>
        <v>8</v>
      </c>
      <c r="BW11" s="99" t="s">
        <v>1</v>
      </c>
      <c r="BX11" s="103" t="str">
        <f t="shared" ref="BX11:BX74" si="57">IF(BA11="Vacant","",IF(BA11="","",BA11) &amp; IF(BB11="",""," – " &amp; BB11) &amp; IF(BN11="",""," – " &amp; BN11) &amp; IF(AY11="",""," – " &amp; AY11))</f>
        <v>Lovro – Pinjušić – OK Japetić – M12</v>
      </c>
      <c r="BY11" s="104">
        <f t="shared" ref="BY11:BY74" si="58">IF(BX11="","",IFERROR(MATCH(BX11,registar,0),"NEMA"))</f>
        <v>125</v>
      </c>
      <c r="BZ11" s="99" t="s">
        <v>1</v>
      </c>
      <c r="CA11" s="103" t="str">
        <f t="shared" ref="CA11:CA74" si="59">IF(BA11="Vacant","",IF(BA11="","",BA11) &amp; IF(BB11="",""," – " &amp; BB11) &amp; IF(BN11="",""," – " &amp; BN11))</f>
        <v>Lovro – Pinjušić – OK Japetić</v>
      </c>
      <c r="CB11" s="104">
        <f t="shared" ref="CB11:CB74" si="60">IF(CA11="","",IFERROR(MATCH(CA11,imePrezime_klub,0),"NEMA"))</f>
        <v>125</v>
      </c>
      <c r="CC11" s="99" t="s">
        <v>1</v>
      </c>
      <c r="CD11" s="103" t="str">
        <f t="shared" ref="CD11:CD74" si="61">IF(BA11="Vacant","",IF(BA11="","",BA11)&amp;IF(BB11="",""," – "&amp;BB11))</f>
        <v>Lovro – Pinjušić</v>
      </c>
      <c r="CE11" s="104">
        <f t="shared" ref="CE11" si="62">IF(CD11="","",IFERROR(MATCH(CD11,imePrezime,0),"NEMA"))</f>
        <v>125</v>
      </c>
      <c r="CF11" s="99" t="s">
        <v>1</v>
      </c>
      <c r="CG11" s="110">
        <f>IF(BY11="","",IF(BY11&lt;&gt;"NEMA",BY11,IF(CB11&lt;&gt;"NEMA",CB11,IF(CE11&lt;&gt;"NEMA",CE11,""))))</f>
        <v>125</v>
      </c>
      <c r="CH11" s="133" cm="1">
        <f t="array" ref="CH11">IF(CG11="","",INDEX(imePrezime_id,CG11,0))</f>
        <v>1315</v>
      </c>
      <c r="CI11" s="104" t="str">
        <f>IF(OR(CD11="",CE11&lt;&gt;"NEMA"),"",IFERROR(INDEX(imeprezimealias_imeprezimeid,MATCH(BA11&amp;" "&amp;BB11,imeprezimealias_alias,0)),""))</f>
        <v/>
      </c>
      <c r="CJ11" s="99" t="s">
        <v>1</v>
      </c>
      <c r="CK11" s="113" t="str">
        <f>IF(OR(CE11&lt;&gt;"NEMA",CI11&lt;&gt;""),"","SELECT '"&amp;CD11&amp;"', ime, prezime FROM imeprezime WHERE ime LIKE '%"&amp;MID(BA11,2,LEN(BA11)-2)&amp;"%' Or prezime LIKE '%"&amp;MID(BB11,2,LEN(BB11)-2)&amp;"%' Or ime LIKE '%"&amp;MID(BB11,2,LEN(BB11)-2)&amp;"%' Or prezime LIKE '%"&amp;MID(BA11,2,LEN(BA11)-2)&amp;"%' ORDER BY ime, prezime;")</f>
        <v/>
      </c>
      <c r="CL11" s="99" t="s">
        <v>1</v>
      </c>
      <c r="CM11" s="89"/>
      <c r="CN11" s="99" t="s">
        <v>1</v>
      </c>
      <c r="CO11" s="110" t="str">
        <f>IF(CM11="","",MAX(CO$10:CO10)+1)</f>
        <v/>
      </c>
      <c r="CP11" s="104" t="str">
        <f>IF(CM11="","",INDEX(imePrezime_id,MATCH(IF(IFERROR(SEARCH("–",CM11),0)&lt;&gt;0,CM11,SUBSTITUTE(CM11," "," – ",1)),imePrezime,0)))</f>
        <v/>
      </c>
      <c r="CR11" s="113" t="str">
        <f>IF(CM11="","","INSERT INTO imeprezime_alias(id,alias,imeprezime_id) VALUES ("&amp;CO11&amp;",'"&amp;CM11&amp;"',"&amp;CP11&amp;");")</f>
        <v/>
      </c>
      <c r="CS11" s="99" t="s">
        <v>1</v>
      </c>
      <c r="CT11" s="114" t="str">
        <f>IF(AND(CE11="NEMA",CI11=""),MAX(CT$10:CT10)+1,"")</f>
        <v/>
      </c>
      <c r="CU11" s="99" t="s">
        <v>1</v>
      </c>
      <c r="CV11" s="119" t="str">
        <f t="shared" ref="CV11:CV42" si="63">LEFT(BQ11,1)</f>
        <v>M</v>
      </c>
      <c r="CW11" s="99" t="s">
        <v>1</v>
      </c>
      <c r="CX11" s="103" t="str">
        <f>IF(CT11="","",IF(BO11&lt;&gt;"CRO","","INSERT INTO osoba (id,reg_broj,oib,spol_id,dat_rodjenja) VALUES ("&amp;CT11&amp;",(SELECT max(reg_broj)+1 FROM osoba),Null,'"&amp;CV11&amp;"',Null); INSERT INTO osoba_log (id,reg_broj,oib,spol_id,dat_rodjenja,dnevnik_id) SELECT id,reg_broj,oib,spol_id,dat_rodjenja,"&amp;CT$2&amp;" FROM osoba WHERE id = "&amp;CT11&amp;";"))</f>
        <v/>
      </c>
      <c r="CY11" s="124" t="str">
        <f>IF(CT11="","","INSERT INTO imeprezime (id,osoba_id,rbr,ime,prezime,klub_id,identitet_id,sintaksa_id,info,aktivno,dnevnik_id) VALUES ("&amp;CT11&amp;","&amp;IF(CX11="","Null",CT11)&amp;",1,'"&amp;BA11&amp;"','"&amp;BB11&amp;"',(SELECT id FROM klub WHERE naziv = '"&amp;BI11&amp;"'),Null,1,'',1,"&amp;CT$2&amp;");")</f>
        <v/>
      </c>
      <c r="CZ11" s="99" t="s">
        <v>1</v>
      </c>
      <c r="DA11" s="113" t="str">
        <f>IF(CX11="",CY11,CX11&amp;" "&amp;CY11)</f>
        <v/>
      </c>
      <c r="DB11" s="99" t="s">
        <v>1</v>
      </c>
      <c r="DC11" s="103" t="str">
        <f>IF(OR(BP11="",BP11&lt;&gt;"NEMA"),"",BO11)</f>
        <v/>
      </c>
      <c r="DD11" s="124" t="str">
        <f>IF(DC11="","",MAX(DD$10:DD10)+1)</f>
        <v/>
      </c>
      <c r="DE11" s="99" t="s">
        <v>1</v>
      </c>
      <c r="DF11" s="89"/>
      <c r="DG11" s="99" t="s">
        <v>1</v>
      </c>
      <c r="DH11" s="113" t="str">
        <f t="shared" ref="DH11:DH74" si="64">IF(DC11="","","INSERT INTO drzava(id,naziv,oznaka) VALUES ("&amp;DD11&amp;",'"&amp;DF11&amp;"','"&amp;UPPER(LEFT(DC11,1))&amp;LOWER(RIGHT(DC11,2))&amp;"');")</f>
        <v/>
      </c>
      <c r="DI11" s="99" t="s">
        <v>1</v>
      </c>
      <c r="DJ11" s="165" t="str">
        <f>IF(BJ11&lt;&gt;"NEMA","",IF(IFERROR(MATCH(BI11,BI$10:BI10,0),0)&lt;&gt;0,"",BI11))</f>
        <v/>
      </c>
      <c r="DK11" s="99" t="s">
        <v>1</v>
      </c>
      <c r="DL11" s="89"/>
      <c r="DM11" s="99" t="s">
        <v>1</v>
      </c>
      <c r="DN11" s="103" t="str">
        <f t="shared" ref="DN11" si="65">IF(DJ11="","",IF(DL11="",DJ11,""))</f>
        <v/>
      </c>
      <c r="DO11" s="69" t="str">
        <f>IF(DN11="","",MAX(DO$10:DO10)+1)</f>
        <v/>
      </c>
      <c r="DP11" s="69" t="str">
        <f>IF(DN11="","",IF(BP11="","",IF(BP11="NEMA",DD11,BP11)))</f>
        <v/>
      </c>
      <c r="DQ11" s="69" t="str">
        <f>IF(DN11="","","INSERT INTO klub(id,naziv,drzava_id,aktivan) VALUES ("&amp;DO11&amp;",'"&amp;DN11&amp;"',"&amp;DP11&amp;",1);")</f>
        <v/>
      </c>
      <c r="DR11" s="69" t="str">
        <f>IF(DL11="","",MAX(DR$10:DR10)+1)</f>
        <v/>
      </c>
      <c r="DS11" s="183" t="str">
        <f t="shared" ref="DS11:DS74" si="66">IF(DL11="","",INDEX(klub_id,MATCH(DL11,klub_naziv,0)))</f>
        <v/>
      </c>
      <c r="DT11" s="124" t="str">
        <f>IF(DL11="","","INSERT INTO klub_alias(id,alias,klub_id) VALUES ("&amp;DR11&amp;",'"&amp;DL11&amp;"',"&amp;DS11&amp;");")</f>
        <v/>
      </c>
      <c r="DU11" s="99" t="s">
        <v>1</v>
      </c>
      <c r="DV11" s="113" t="str">
        <f>""&amp;DQ11&amp;DT11</f>
        <v/>
      </c>
      <c r="DW11" s="99" t="s">
        <v>1</v>
      </c>
      <c r="DX11" s="165" t="str">
        <f>IF(BX11="","",IF(BY11&lt;&gt;"NEMA","ime-pre-klu"&amp;IF(BJ11="","","(ali)")&amp;"-kat",IF(CB11&lt;&gt;"NEMA","ime-pre-klu"&amp;IF(BJ11="","","(ali)"),IF(CE11&lt;&gt;"NEMA","ime-pre",IF(CT11&lt;&gt;"","novo",""))))&amp;IF(AND(BE11="0",BD11&gt;max_minuta*60),"-ot",""))</f>
        <v>ime-pre-klu(ali)-kat</v>
      </c>
      <c r="DY11" s="99" t="s">
        <v>1</v>
      </c>
      <c r="DZ11" s="110">
        <f>IF(BX11="","",MAX(DZ$10:DZ10)+1)</f>
        <v>1001</v>
      </c>
      <c r="EA11" s="133">
        <f t="shared" ref="EA11:EA30" si="67">IF(CD11="","",BS11)</f>
        <v>1001</v>
      </c>
      <c r="EB11" s="133">
        <f>IF(CH11&lt;&gt;"",CH11,CT11)</f>
        <v>1315</v>
      </c>
      <c r="EC11" s="133">
        <f t="shared" ref="EC11:EC30" si="68">IF(BD11="","",BD11)</f>
        <v>2506</v>
      </c>
      <c r="ED11" s="133">
        <f t="shared" ref="ED11:ED30" si="69">IF(BG11="","",BG11)</f>
        <v>1</v>
      </c>
      <c r="EE11" s="133">
        <f>IF(CD11="","",IF(OR(BY11="",BY11="NEMA"),0,1))</f>
        <v>1</v>
      </c>
      <c r="EF11" s="133">
        <f t="shared" ref="EF11:EF30" si="70">IF(DZ11="","",INDEX(uparivanje_id,MATCH(DX11,uparivanje_oznaka,0)))</f>
        <v>3</v>
      </c>
      <c r="EG11" s="133"/>
      <c r="EH11" s="133"/>
      <c r="EI11" s="133"/>
      <c r="EJ11" s="104" t="str">
        <f t="shared" ref="EJ11:EJ30" si="71">IF(BF11="","",BF11)</f>
        <v>0</v>
      </c>
      <c r="EK11" s="99" t="s">
        <v>1</v>
      </c>
    </row>
    <row r="12" spans="2:141" x14ac:dyDescent="0.25">
      <c r="B12" s="148" t="s">
        <v>1079</v>
      </c>
      <c r="C12" t="s">
        <v>1</v>
      </c>
      <c r="D12" s="159">
        <f t="shared" ref="D12:D75" si="72">IF(B12="","",0)</f>
        <v>0</v>
      </c>
      <c r="E12" s="160">
        <f t="shared" ref="E12:AW12" si="73">IF($B12="","",FIND(";",$B12,D12+1))</f>
        <v>1</v>
      </c>
      <c r="F12" s="160">
        <f t="shared" si="73"/>
        <v>9</v>
      </c>
      <c r="G12" s="160">
        <f t="shared" si="73"/>
        <v>15</v>
      </c>
      <c r="H12" s="160">
        <f t="shared" si="73"/>
        <v>22</v>
      </c>
      <c r="I12" s="160">
        <f t="shared" si="73"/>
        <v>29</v>
      </c>
      <c r="J12" s="160">
        <f t="shared" si="73"/>
        <v>30</v>
      </c>
      <c r="K12" s="160">
        <f t="shared" si="73"/>
        <v>32</v>
      </c>
      <c r="L12" s="160">
        <f t="shared" si="73"/>
        <v>33</v>
      </c>
      <c r="M12" s="160">
        <f t="shared" si="73"/>
        <v>35</v>
      </c>
      <c r="N12" s="160">
        <f t="shared" si="73"/>
        <v>41</v>
      </c>
      <c r="O12" s="160">
        <f t="shared" si="73"/>
        <v>47</v>
      </c>
      <c r="P12" s="160">
        <f t="shared" si="73"/>
        <v>53</v>
      </c>
      <c r="Q12" s="160">
        <f t="shared" si="73"/>
        <v>55</v>
      </c>
      <c r="R12" s="160">
        <f t="shared" si="73"/>
        <v>57</v>
      </c>
      <c r="S12" s="160">
        <f t="shared" si="73"/>
        <v>65</v>
      </c>
      <c r="T12" s="160">
        <f t="shared" si="73"/>
        <v>76</v>
      </c>
      <c r="U12" s="160">
        <f t="shared" si="73"/>
        <v>82</v>
      </c>
      <c r="V12" s="160">
        <f t="shared" si="73"/>
        <v>85</v>
      </c>
      <c r="W12" s="160">
        <f t="shared" si="73"/>
        <v>91</v>
      </c>
      <c r="X12" s="160">
        <f t="shared" si="73"/>
        <v>97</v>
      </c>
      <c r="Y12" s="160">
        <f t="shared" si="73"/>
        <v>98</v>
      </c>
      <c r="Z12" s="160">
        <f t="shared" si="73"/>
        <v>99</v>
      </c>
      <c r="AA12" s="160">
        <f t="shared" si="73"/>
        <v>100</v>
      </c>
      <c r="AB12" s="160">
        <f t="shared" si="73"/>
        <v>103</v>
      </c>
      <c r="AC12" s="160">
        <f t="shared" si="73"/>
        <v>106</v>
      </c>
      <c r="AD12" s="160">
        <f t="shared" si="73"/>
        <v>109</v>
      </c>
      <c r="AE12" s="160">
        <f t="shared" si="73"/>
        <v>112</v>
      </c>
      <c r="AF12" s="160">
        <f t="shared" si="73"/>
        <v>115</v>
      </c>
      <c r="AG12" s="160">
        <f t="shared" si="73"/>
        <v>118</v>
      </c>
      <c r="AH12" s="160">
        <f t="shared" si="73"/>
        <v>121</v>
      </c>
      <c r="AI12" s="160">
        <f t="shared" si="73"/>
        <v>124</v>
      </c>
      <c r="AJ12" s="160">
        <f t="shared" si="73"/>
        <v>127</v>
      </c>
      <c r="AK12" s="160">
        <f t="shared" si="73"/>
        <v>130</v>
      </c>
      <c r="AL12" s="160">
        <f t="shared" si="73"/>
        <v>133</v>
      </c>
      <c r="AM12" s="160">
        <f t="shared" si="73"/>
        <v>134</v>
      </c>
      <c r="AN12" s="160">
        <f t="shared" si="73"/>
        <v>136</v>
      </c>
      <c r="AO12" s="160">
        <f t="shared" si="73"/>
        <v>142</v>
      </c>
      <c r="AP12" s="160">
        <f t="shared" si="73"/>
        <v>144</v>
      </c>
      <c r="AQ12" s="160">
        <f t="shared" si="73"/>
        <v>146</v>
      </c>
      <c r="AR12" s="160">
        <f t="shared" si="73"/>
        <v>152</v>
      </c>
      <c r="AS12" s="160">
        <f t="shared" si="73"/>
        <v>159</v>
      </c>
      <c r="AT12" s="160">
        <f t="shared" si="73"/>
        <v>164</v>
      </c>
      <c r="AU12" s="160">
        <f t="shared" si="73"/>
        <v>166</v>
      </c>
      <c r="AV12" s="160">
        <f t="shared" si="73"/>
        <v>168</v>
      </c>
      <c r="AW12" s="161">
        <f t="shared" si="73"/>
        <v>169</v>
      </c>
      <c r="AX12" t="s">
        <v>1</v>
      </c>
      <c r="AY12" s="105" t="str">
        <f t="shared" ref="AY12:AY75" si="74">IF(B12="","",SUBSTITUTE(MID($B12,V12+1,W12-V12-1),"""",""))</f>
        <v>M12</v>
      </c>
      <c r="AZ12" s="134">
        <f t="shared" si="44"/>
        <v>112</v>
      </c>
      <c r="BA12" s="73" t="str">
        <f t="shared" ref="BA12:BA26" si="75">IF(B12="","",SUBSTITUTE(MID($B12,H12+1,I12-H12-1),"""",""))</f>
        <v>Jure</v>
      </c>
      <c r="BB12" s="73" t="str">
        <f t="shared" ref="BB12:BB26" si="76">IF(B12="","",SUBSTITUTE(MID($B12,G12+1,H12-G12-1),"""",""))</f>
        <v>Rako</v>
      </c>
      <c r="BC12" s="134" t="str">
        <f t="shared" ref="BC12:BC26" si="77">IF(B12="","",SUBSTITUTE(MID($B12,O12+1,P12-O12-1),"""",""))</f>
        <v>55:23</v>
      </c>
      <c r="BD12" s="134">
        <f t="shared" ref="BD12:BD26" si="78">IF(BC12="","",VALUE(LEFT(BC12,SEARCH(":",BC12)-1))*60+VALUE(RIGHT(BC12,2)))</f>
        <v>3323</v>
      </c>
      <c r="BE12" s="134" t="str">
        <f t="shared" ref="BE12:BE26" si="79">IF(B12="","",SUBSTITUTE(MID($B12,P12+1,Q12-P12-1),"""",""))</f>
        <v>0</v>
      </c>
      <c r="BF12" s="134" t="str">
        <f t="shared" si="45"/>
        <v>0</v>
      </c>
      <c r="BG12" s="134">
        <f t="shared" ref="BG12:BG26" si="80">IF(CD12="","",IF(N(BD12)&gt;max_minuta*60,2,INDEX(statusRezultat_id,MATCH(VALUE(BE12),statusRezultat_oevent,0))))</f>
        <v>1</v>
      </c>
      <c r="BH12" s="73" t="str">
        <f t="shared" ref="BH12:BH26" si="81">IF(B12="","",SUBSTITUTE(MID($B12,R12+1,S12-R12-1),"""",""))</f>
        <v>Vihor</v>
      </c>
      <c r="BI12" s="73" t="str">
        <f t="shared" ref="BI12:BI26" si="82">IF(B12="","",SUBSTITUTE(MID($B12,S12+1,T12-S12-1),"""",""))</f>
        <v>OK Vihor</v>
      </c>
      <c r="BJ12" s="134" t="str">
        <f t="shared" si="48"/>
        <v/>
      </c>
      <c r="BK12" s="73" t="str" cm="1">
        <f t="array" ref="BK12">IF(BJ12="",""&amp;BI12,IF(BJ12="NEMA",BI12,INDEX(klub_naziv,MATCH(INDEX(klubAlias_klubid,BJ12),klub_id,0))))</f>
        <v>OK Vihor</v>
      </c>
      <c r="BL12" s="73" t="str" cm="1">
        <f t="array" ref="BL12">IFERROR(INDEX(registarNatjecatelji,CE12,4),"")</f>
        <v>OK Vihor</v>
      </c>
      <c r="BM12" s="134" t="str">
        <f t="shared" si="49"/>
        <v/>
      </c>
      <c r="BN12" s="73" t="str">
        <f t="shared" ref="BN12:BN18" si="83">IF(AND(BL12&lt;&gt;"",BL12&lt;&gt;BK12),BL12,""&amp;BK12)</f>
        <v>OK Vihor</v>
      </c>
      <c r="BO12" s="73" t="str">
        <f t="shared" ref="BO12:BO18" si="84">IF(B12="","",SUBSTITUTE(MID($B12,T12+1,U12-T12-1),"""",""))</f>
        <v>CRO</v>
      </c>
      <c r="BP12" s="134">
        <f t="shared" si="50"/>
        <v>1</v>
      </c>
      <c r="BQ12" s="73" t="str">
        <f t="shared" ref="BQ12:BQ18" si="85">IF(B12="","",SUBSTITUTE(MID($B12,AQ12+1,AR12-AQ12-1),"""",""))</f>
        <v>M12</v>
      </c>
      <c r="BR12" s="73" t="str">
        <f t="shared" si="52"/>
        <v>M12-Ž12</v>
      </c>
      <c r="BS12" s="134">
        <f t="shared" si="53"/>
        <v>1001</v>
      </c>
      <c r="BT12" s="74" t="str">
        <f t="shared" si="54"/>
        <v>1.98</v>
      </c>
      <c r="BU12" s="74" t="str">
        <f t="shared" si="55"/>
        <v>75</v>
      </c>
      <c r="BV12" s="75" t="str">
        <f t="shared" si="56"/>
        <v>8</v>
      </c>
      <c r="BW12" t="s">
        <v>1</v>
      </c>
      <c r="BX12" s="105" t="str">
        <f t="shared" si="57"/>
        <v>Jure – Rako – OK Vihor – M12</v>
      </c>
      <c r="BY12" s="106">
        <f t="shared" si="58"/>
        <v>857</v>
      </c>
      <c r="BZ12" t="s">
        <v>1</v>
      </c>
      <c r="CA12" s="105" t="str">
        <f t="shared" si="59"/>
        <v>Jure – Rako – OK Vihor</v>
      </c>
      <c r="CB12" s="106">
        <f t="shared" si="60"/>
        <v>857</v>
      </c>
      <c r="CC12" t="s">
        <v>1</v>
      </c>
      <c r="CD12" s="105" t="str">
        <f t="shared" si="61"/>
        <v>Jure – Rako</v>
      </c>
      <c r="CE12" s="106">
        <f t="shared" ref="CE12:CE75" si="86">IF(CD12="","",IFERROR(MATCH(CD12,imePrezime,0),"NEMA"))</f>
        <v>857</v>
      </c>
      <c r="CF12" t="s">
        <v>1</v>
      </c>
      <c r="CG12" s="111">
        <f t="shared" ref="CG12:CG75" si="87">IF(BY12="","",IF(BY12&lt;&gt;"NEMA",BY12,IF(CB12&lt;&gt;"NEMA",CB12,IF(CE12&lt;&gt;"NEMA",CE12,""))))</f>
        <v>857</v>
      </c>
      <c r="CH12" s="134" cm="1">
        <f t="array" ref="CH12">IF(CG12="","",INDEX(imePrezime_id,CG12,0))</f>
        <v>1098</v>
      </c>
      <c r="CI12" s="106" t="str">
        <f>IF(OR(CD12="",CE12&lt;&gt;"NEMA"),"",IFERROR(INDEX(imeprezimealias_imeprezimeid,MATCH(BA12&amp;" "&amp;BB12,imeprezimealias_alias,0)),""))</f>
        <v/>
      </c>
      <c r="CJ12" t="s">
        <v>1</v>
      </c>
      <c r="CK12" s="98" t="str">
        <f t="shared" ref="CK12:CK75" si="88">IF(OR(CE12&lt;&gt;"NEMA",CI12&lt;&gt;""),"","SELECT '"&amp;CD12&amp;"', ime, prezime FROM imeprezime WHERE ime LIKE '%"&amp;MID(BA12,2,LEN(BA12)-2)&amp;"%' Or prezime LIKE '%"&amp;MID(BB12,2,LEN(BB12)-2)&amp;"%' Or ime LIKE '%"&amp;MID(BB12,2,LEN(BB12)-2)&amp;"%' Or prezime LIKE '%"&amp;MID(BA12,2,LEN(BA12)-2)&amp;"%' ORDER BY ime, prezime;")</f>
        <v/>
      </c>
      <c r="CL12" t="s">
        <v>1</v>
      </c>
      <c r="CM12" s="90"/>
      <c r="CN12" t="s">
        <v>1</v>
      </c>
      <c r="CO12" s="111" t="str">
        <f>IF(CM12="","",MAX(CO$10:CO11)+1)</f>
        <v/>
      </c>
      <c r="CP12" s="106" t="str">
        <f>IF(CM12="","",INDEX(imePrezime_id,MATCH(IF(IFERROR(SEARCH("–",CM12),0)&lt;&gt;0,CM12,SUBSTITUTE(CM12," "," – ",1)),imePrezime,0)))</f>
        <v/>
      </c>
      <c r="CR12" s="98" t="str">
        <f t="shared" ref="CR12:CR75" si="89">IF(CM12="","","INSERT INTO imeprezime_alias(id,alias,imeprezime_id) VALUES ("&amp;CO12&amp;",'"&amp;CM12&amp;"',"&amp;CP12&amp;");")</f>
        <v/>
      </c>
      <c r="CS12" t="s">
        <v>1</v>
      </c>
      <c r="CT12" s="115" t="str">
        <f>IF(AND(CE12="NEMA",CI12=""),MAX(CT$10:CT11)+1,"")</f>
        <v/>
      </c>
      <c r="CU12" t="s">
        <v>1</v>
      </c>
      <c r="CV12" s="120" t="str">
        <f t="shared" si="63"/>
        <v>M</v>
      </c>
      <c r="CW12" t="s">
        <v>1</v>
      </c>
      <c r="CX12" s="105" t="str">
        <f>IF(CT12="","",IF(BO12&lt;&gt;"CRO","","INSERT INTO osoba (id,reg_broj,oib,spol_id,dat_rodjenja) VALUES ("&amp;CT12&amp;",(SELECT max(reg_broj)+1 FROM osoba),Null,'"&amp;CV12&amp;"',Null); INSERT INTO osoba_log (id,reg_broj,oib,spol_id,dat_rodjenja,dnevnik_id) SELECT id,reg_broj,oib,spol_id,dat_rodjenja,"&amp;CT$2&amp;" FROM osoba WHERE id = "&amp;CT12&amp;";"))</f>
        <v/>
      </c>
      <c r="CY12" s="125" t="str">
        <f>IF(CT12="","","INSERT INTO imeprezime (id,osoba_id,rbr,ime,prezime,klub_id,identitet_id,sintaksa_id,info,aktivno,dnevnik_id) VALUES ("&amp;CT12&amp;","&amp;IF(CX12="","Null",CT12)&amp;",1,'"&amp;BA12&amp;"','"&amp;BB12&amp;"',(SELECT id FROM klub WHERE naziv = '"&amp;BI12&amp;"'),Null,1,'',1,"&amp;CT$2&amp;");")</f>
        <v/>
      </c>
      <c r="CZ12" t="s">
        <v>1</v>
      </c>
      <c r="DA12" s="98" t="str">
        <f t="shared" ref="DA12:DA75" si="90">IF(CX12="",CY12,CX12&amp;" "&amp;CY12)</f>
        <v/>
      </c>
      <c r="DB12" t="s">
        <v>1</v>
      </c>
      <c r="DC12" s="105" t="str">
        <f>IF(OR(BP12="",BP12&lt;&gt;"NEMA"),"",BO12)</f>
        <v/>
      </c>
      <c r="DD12" s="125" t="str">
        <f>IF(DC12="","",MAX(DD$10:DD11)+1)</f>
        <v/>
      </c>
      <c r="DE12" t="s">
        <v>1</v>
      </c>
      <c r="DF12" s="90"/>
      <c r="DG12" t="s">
        <v>1</v>
      </c>
      <c r="DH12" s="98" t="str">
        <f t="shared" si="64"/>
        <v/>
      </c>
      <c r="DI12" t="s">
        <v>1</v>
      </c>
      <c r="DJ12" s="166" t="str">
        <f>IF(BJ12&lt;&gt;"NEMA","",IF(IFERROR(MATCH(BI12,BI$10:BI11,0),0)&lt;&gt;0,"",BI12))</f>
        <v/>
      </c>
      <c r="DK12" t="s">
        <v>1</v>
      </c>
      <c r="DL12" s="90"/>
      <c r="DM12" t="s">
        <v>1</v>
      </c>
      <c r="DN12" s="105" t="str">
        <f t="shared" ref="DN12:DN75" si="91">IF(DJ12="","",IF(DL12="",DJ12,""))</f>
        <v/>
      </c>
      <c r="DO12" s="73" t="str">
        <f>IF(DN12="","",MAX(DO$10:DO11)+1)</f>
        <v/>
      </c>
      <c r="DP12" s="73" t="str">
        <f>IF(DN12="","",IF(BP12="","",IF(BP12="NEMA",DD12,BP12)))</f>
        <v/>
      </c>
      <c r="DQ12" s="73" t="str">
        <f t="shared" ref="DQ12:DQ75" si="92">IF(DN12="","","INSERT INTO klub(id,naziv,drzava_id,aktivan) VALUES ("&amp;DO12&amp;",'"&amp;DN12&amp;"',"&amp;DP12&amp;",1);")</f>
        <v/>
      </c>
      <c r="DR12" s="73" t="str">
        <f>IF(DL12="","",MAX(DR$10:DR11)+1)</f>
        <v/>
      </c>
      <c r="DS12" s="177" t="str">
        <f t="shared" si="66"/>
        <v/>
      </c>
      <c r="DT12" s="125" t="str">
        <f t="shared" ref="DT12:DT75" si="93">IF(DL12="","","INSERT INTO klub_alias(id,alias,klub_id) VALUES ("&amp;DR12&amp;",'"&amp;DL12&amp;"',"&amp;DS12&amp;");")</f>
        <v/>
      </c>
      <c r="DU12" t="s">
        <v>1</v>
      </c>
      <c r="DV12" s="98" t="str">
        <f t="shared" ref="DV12:DV75" si="94">""&amp;DQ12&amp;DT12</f>
        <v/>
      </c>
      <c r="DW12" t="s">
        <v>1</v>
      </c>
      <c r="DX12" s="166" t="str">
        <f>IF(BX12="","",IF(BY12&lt;&gt;"NEMA","ime-pre-klu"&amp;IF(BJ12="","","(ali)")&amp;"-kat",IF(CB12&lt;&gt;"NEMA","ime-pre-klu"&amp;IF(BJ12="","","(ali)"),IF(CE12&lt;&gt;"NEMA","ime-pre",IF(CT12&lt;&gt;"","novo",""))))&amp;IF(AND(BE12="0",BD12&gt;max_minuta*60),"-ot",""))</f>
        <v>ime-pre-klu-kat</v>
      </c>
      <c r="DY12" t="s">
        <v>1</v>
      </c>
      <c r="DZ12" s="111">
        <f>IF(BX12="","",MAX(DZ$10:DZ11)+1)</f>
        <v>1002</v>
      </c>
      <c r="EA12" s="134">
        <f t="shared" si="67"/>
        <v>1001</v>
      </c>
      <c r="EB12" s="134">
        <f>IF(CH12&lt;&gt;"",CH12,CT12)</f>
        <v>1098</v>
      </c>
      <c r="EC12" s="134">
        <f t="shared" si="68"/>
        <v>3323</v>
      </c>
      <c r="ED12" s="134">
        <f t="shared" si="69"/>
        <v>1</v>
      </c>
      <c r="EE12" s="134">
        <f>IF(CD12="","",IF(OR(BY12="",BY12="NEMA"),0,1))</f>
        <v>1</v>
      </c>
      <c r="EF12" s="134">
        <f t="shared" si="70"/>
        <v>1</v>
      </c>
      <c r="EG12" s="134"/>
      <c r="EH12" s="134"/>
      <c r="EI12" s="134"/>
      <c r="EJ12" s="106" t="str">
        <f t="shared" si="71"/>
        <v>0</v>
      </c>
      <c r="EK12" t="s">
        <v>1</v>
      </c>
    </row>
    <row r="13" spans="2:141" x14ac:dyDescent="0.25">
      <c r="B13" s="148" t="s">
        <v>1080</v>
      </c>
      <c r="C13" t="s">
        <v>1</v>
      </c>
      <c r="D13" s="159">
        <f t="shared" si="72"/>
        <v>0</v>
      </c>
      <c r="E13" s="160">
        <f t="shared" ref="E13:AW13" si="95">IF($B13="","",FIND(";",$B13,D13+1))</f>
        <v>1</v>
      </c>
      <c r="F13" s="160">
        <f t="shared" si="95"/>
        <v>8</v>
      </c>
      <c r="G13" s="160">
        <f t="shared" si="95"/>
        <v>14</v>
      </c>
      <c r="H13" s="160">
        <f t="shared" si="95"/>
        <v>25</v>
      </c>
      <c r="I13" s="160">
        <f t="shared" si="95"/>
        <v>32</v>
      </c>
      <c r="J13" s="160">
        <f t="shared" si="95"/>
        <v>33</v>
      </c>
      <c r="K13" s="160">
        <f t="shared" si="95"/>
        <v>35</v>
      </c>
      <c r="L13" s="160">
        <f t="shared" si="95"/>
        <v>36</v>
      </c>
      <c r="M13" s="160">
        <f t="shared" si="95"/>
        <v>38</v>
      </c>
      <c r="N13" s="160">
        <f t="shared" si="95"/>
        <v>44</v>
      </c>
      <c r="O13" s="160">
        <f t="shared" si="95"/>
        <v>50</v>
      </c>
      <c r="P13" s="160">
        <f t="shared" si="95"/>
        <v>56</v>
      </c>
      <c r="Q13" s="160">
        <f t="shared" si="95"/>
        <v>58</v>
      </c>
      <c r="R13" s="160">
        <f t="shared" si="95"/>
        <v>60</v>
      </c>
      <c r="S13" s="160">
        <f t="shared" si="95"/>
        <v>66</v>
      </c>
      <c r="T13" s="160">
        <f t="shared" si="95"/>
        <v>79</v>
      </c>
      <c r="U13" s="160">
        <f t="shared" si="95"/>
        <v>85</v>
      </c>
      <c r="V13" s="160">
        <f t="shared" si="95"/>
        <v>88</v>
      </c>
      <c r="W13" s="160">
        <f t="shared" si="95"/>
        <v>94</v>
      </c>
      <c r="X13" s="160">
        <f t="shared" si="95"/>
        <v>100</v>
      </c>
      <c r="Y13" s="160">
        <f t="shared" si="95"/>
        <v>101</v>
      </c>
      <c r="Z13" s="160">
        <f t="shared" si="95"/>
        <v>102</v>
      </c>
      <c r="AA13" s="160">
        <f t="shared" si="95"/>
        <v>103</v>
      </c>
      <c r="AB13" s="160">
        <f t="shared" si="95"/>
        <v>106</v>
      </c>
      <c r="AC13" s="160">
        <f t="shared" si="95"/>
        <v>109</v>
      </c>
      <c r="AD13" s="160">
        <f t="shared" si="95"/>
        <v>112</v>
      </c>
      <c r="AE13" s="160">
        <f t="shared" si="95"/>
        <v>115</v>
      </c>
      <c r="AF13" s="160">
        <f t="shared" si="95"/>
        <v>118</v>
      </c>
      <c r="AG13" s="160">
        <f t="shared" si="95"/>
        <v>121</v>
      </c>
      <c r="AH13" s="160">
        <f t="shared" si="95"/>
        <v>124</v>
      </c>
      <c r="AI13" s="160">
        <f t="shared" si="95"/>
        <v>127</v>
      </c>
      <c r="AJ13" s="160">
        <f t="shared" si="95"/>
        <v>130</v>
      </c>
      <c r="AK13" s="160">
        <f t="shared" si="95"/>
        <v>133</v>
      </c>
      <c r="AL13" s="160">
        <f t="shared" si="95"/>
        <v>136</v>
      </c>
      <c r="AM13" s="160">
        <f t="shared" si="95"/>
        <v>137</v>
      </c>
      <c r="AN13" s="160">
        <f t="shared" si="95"/>
        <v>139</v>
      </c>
      <c r="AO13" s="160">
        <f t="shared" si="95"/>
        <v>145</v>
      </c>
      <c r="AP13" s="160">
        <f t="shared" si="95"/>
        <v>147</v>
      </c>
      <c r="AQ13" s="160">
        <f t="shared" si="95"/>
        <v>149</v>
      </c>
      <c r="AR13" s="160">
        <f t="shared" si="95"/>
        <v>155</v>
      </c>
      <c r="AS13" s="160">
        <f t="shared" si="95"/>
        <v>162</v>
      </c>
      <c r="AT13" s="160">
        <f t="shared" si="95"/>
        <v>167</v>
      </c>
      <c r="AU13" s="160">
        <f t="shared" si="95"/>
        <v>169</v>
      </c>
      <c r="AV13" s="160">
        <f t="shared" si="95"/>
        <v>171</v>
      </c>
      <c r="AW13" s="161">
        <f t="shared" si="95"/>
        <v>172</v>
      </c>
      <c r="AX13" t="s">
        <v>1</v>
      </c>
      <c r="AY13" s="105" t="str">
        <f t="shared" si="74"/>
        <v>M12</v>
      </c>
      <c r="AZ13" s="134">
        <f t="shared" si="44"/>
        <v>112</v>
      </c>
      <c r="BA13" s="73" t="str">
        <f t="shared" si="75"/>
        <v>Ivan</v>
      </c>
      <c r="BB13" s="73" t="str">
        <f t="shared" si="76"/>
        <v>Petravić</v>
      </c>
      <c r="BC13" s="134" t="str">
        <f t="shared" si="77"/>
        <v>57:52</v>
      </c>
      <c r="BD13" s="134">
        <f t="shared" si="78"/>
        <v>3472</v>
      </c>
      <c r="BE13" s="134" t="str">
        <f t="shared" si="79"/>
        <v>0</v>
      </c>
      <c r="BF13" s="134" t="str">
        <f t="shared" si="45"/>
        <v>0</v>
      </c>
      <c r="BG13" s="134">
        <f t="shared" si="80"/>
        <v>1</v>
      </c>
      <c r="BH13" s="73" t="str">
        <f t="shared" si="81"/>
        <v>JAP</v>
      </c>
      <c r="BI13" s="73" t="str">
        <f t="shared" si="82"/>
        <v>OK Japetic</v>
      </c>
      <c r="BJ13" s="134">
        <f t="shared" si="48"/>
        <v>1</v>
      </c>
      <c r="BK13" s="73" t="str" cm="1">
        <f t="array" ref="BK13">IF(BJ13="",""&amp;BI13,IF(BJ13="NEMA",BI13,INDEX(klub_naziv,MATCH(INDEX(klubAlias_klubid,BJ13),klub_id,0))))</f>
        <v>OK Japetić</v>
      </c>
      <c r="BL13" s="73" t="str" cm="1">
        <f t="array" ref="BL13">IFERROR(INDEX(registarNatjecatelji,CE13,4),"")</f>
        <v>OK Japetić</v>
      </c>
      <c r="BM13" s="134" t="str">
        <f t="shared" si="49"/>
        <v/>
      </c>
      <c r="BN13" s="73" t="str">
        <f t="shared" si="83"/>
        <v>OK Japetić</v>
      </c>
      <c r="BO13" s="73" t="str">
        <f t="shared" si="84"/>
        <v>CRO</v>
      </c>
      <c r="BP13" s="134">
        <f t="shared" si="50"/>
        <v>1</v>
      </c>
      <c r="BQ13" s="73" t="str">
        <f t="shared" si="85"/>
        <v>M12</v>
      </c>
      <c r="BR13" s="73" t="str">
        <f t="shared" si="52"/>
        <v>M12-Ž12</v>
      </c>
      <c r="BS13" s="134">
        <f t="shared" si="53"/>
        <v>1001</v>
      </c>
      <c r="BT13" s="74" t="str">
        <f t="shared" si="54"/>
        <v>1.98</v>
      </c>
      <c r="BU13" s="74" t="str">
        <f t="shared" si="55"/>
        <v>75</v>
      </c>
      <c r="BV13" s="75" t="str">
        <f t="shared" si="56"/>
        <v>8</v>
      </c>
      <c r="BW13" t="s">
        <v>1</v>
      </c>
      <c r="BX13" s="105" t="str">
        <f t="shared" si="57"/>
        <v>Ivan – Petravić – OK Japetić – M12</v>
      </c>
      <c r="BY13" s="106">
        <f t="shared" si="58"/>
        <v>124</v>
      </c>
      <c r="BZ13" t="s">
        <v>1</v>
      </c>
      <c r="CA13" s="105" t="str">
        <f t="shared" si="59"/>
        <v>Ivan – Petravić – OK Japetić</v>
      </c>
      <c r="CB13" s="106">
        <f t="shared" si="60"/>
        <v>124</v>
      </c>
      <c r="CC13" t="s">
        <v>1</v>
      </c>
      <c r="CD13" s="105" t="str">
        <f t="shared" si="61"/>
        <v>Ivan – Petravić</v>
      </c>
      <c r="CE13" s="106">
        <f t="shared" si="86"/>
        <v>124</v>
      </c>
      <c r="CF13" t="s">
        <v>1</v>
      </c>
      <c r="CG13" s="111">
        <f t="shared" si="87"/>
        <v>124</v>
      </c>
      <c r="CH13" s="134" cm="1">
        <f t="array" ref="CH13">IF(CG13="","",INDEX(imePrezime_id,CG13,0))</f>
        <v>1855</v>
      </c>
      <c r="CI13" s="106" t="str">
        <f>IF(OR(CD13="",CE13&lt;&gt;"NEMA"),"",IFERROR(INDEX(imeprezimealias_imeprezimeid,MATCH(BA13&amp;" "&amp;BB13,imeprezimealias_alias,0)),""))</f>
        <v/>
      </c>
      <c r="CJ13" t="s">
        <v>1</v>
      </c>
      <c r="CK13" s="29" t="str">
        <f t="shared" si="88"/>
        <v/>
      </c>
      <c r="CL13" t="s">
        <v>1</v>
      </c>
      <c r="CM13" s="90"/>
      <c r="CN13" t="s">
        <v>1</v>
      </c>
      <c r="CO13" s="111" t="str">
        <f>IF(CM13="","",MAX(CO$10:CO12)+1)</f>
        <v/>
      </c>
      <c r="CP13" s="106" t="str">
        <f>IF(CM13="","",INDEX(imePrezime_id,MATCH(IF(IFERROR(SEARCH("–",CM13),0)&lt;&gt;0,CM13,SUBSTITUTE(CM13," "," – ",1)),imePrezime,0)))</f>
        <v/>
      </c>
      <c r="CR13" s="29" t="str">
        <f t="shared" si="89"/>
        <v/>
      </c>
      <c r="CS13" t="s">
        <v>1</v>
      </c>
      <c r="CT13" s="115" t="str">
        <f>IF(AND(CE13="NEMA",CI13=""),MAX(CT$10:CT12)+1,"")</f>
        <v/>
      </c>
      <c r="CU13" t="s">
        <v>1</v>
      </c>
      <c r="CV13" s="120" t="str">
        <f t="shared" si="63"/>
        <v>M</v>
      </c>
      <c r="CW13" t="s">
        <v>1</v>
      </c>
      <c r="CX13" s="105" t="str">
        <f>IF(CT13="","",IF(BO13&lt;&gt;"CRO","","INSERT INTO osoba (id,reg_broj,oib,spol_id,dat_rodjenja) VALUES ("&amp;CT13&amp;",(SELECT max(reg_broj)+1 FROM osoba),Null,'"&amp;CV13&amp;"',Null); INSERT INTO osoba_log (id,reg_broj,oib,spol_id,dat_rodjenja,dnevnik_id) SELECT id,reg_broj,oib,spol_id,dat_rodjenja,"&amp;CT$2&amp;" FROM osoba WHERE id = "&amp;CT13&amp;";"))</f>
        <v/>
      </c>
      <c r="CY13" s="125" t="str">
        <f>IF(CT13="","","INSERT INTO imeprezime (id,osoba_id,rbr,ime,prezime,klub_id,identitet_id,sintaksa_id,info,aktivno,dnevnik_id) VALUES ("&amp;CT13&amp;","&amp;IF(CX13="","Null",CT13)&amp;",1,'"&amp;BA13&amp;"','"&amp;BB13&amp;"',(SELECT id FROM klub WHERE naziv = '"&amp;BI13&amp;"'),Null,1,'',1,"&amp;CT$2&amp;");")</f>
        <v/>
      </c>
      <c r="CZ13" t="s">
        <v>1</v>
      </c>
      <c r="DA13" s="29" t="str">
        <f t="shared" si="90"/>
        <v/>
      </c>
      <c r="DB13" t="s">
        <v>1</v>
      </c>
      <c r="DC13" s="105" t="str">
        <f>IF(OR(BP13="",BP13&lt;&gt;"NEMA"),"",BO13)</f>
        <v/>
      </c>
      <c r="DD13" s="125" t="str">
        <f>IF(DC13="","",MAX(DD$10:DD12)+1)</f>
        <v/>
      </c>
      <c r="DE13" t="s">
        <v>1</v>
      </c>
      <c r="DF13" s="90"/>
      <c r="DG13" t="s">
        <v>1</v>
      </c>
      <c r="DH13" s="29" t="str">
        <f t="shared" si="64"/>
        <v/>
      </c>
      <c r="DI13" t="s">
        <v>1</v>
      </c>
      <c r="DJ13" s="166" t="str">
        <f>IF(BJ13&lt;&gt;"NEMA","",IF(IFERROR(MATCH(BI13,BI$10:BI12,0),0)&lt;&gt;0,"",BI13))</f>
        <v/>
      </c>
      <c r="DK13" t="s">
        <v>1</v>
      </c>
      <c r="DL13" s="90"/>
      <c r="DM13" t="s">
        <v>1</v>
      </c>
      <c r="DN13" s="105" t="str">
        <f t="shared" si="91"/>
        <v/>
      </c>
      <c r="DO13" s="73" t="str">
        <f>IF(DN13="","",MAX(DO$10:DO12)+1)</f>
        <v/>
      </c>
      <c r="DP13" s="73" t="str">
        <f>IF(DN13="","",IF(BP13="","",IF(BP13="NEMA",DD13,BP13)))</f>
        <v/>
      </c>
      <c r="DQ13" s="73" t="str">
        <f t="shared" si="92"/>
        <v/>
      </c>
      <c r="DR13" s="73" t="str">
        <f>IF(DL13="","",MAX(DR$10:DR12)+1)</f>
        <v/>
      </c>
      <c r="DS13" s="177" t="str">
        <f t="shared" si="66"/>
        <v/>
      </c>
      <c r="DT13" s="125" t="str">
        <f t="shared" si="93"/>
        <v/>
      </c>
      <c r="DU13" t="s">
        <v>1</v>
      </c>
      <c r="DV13" s="29" t="str">
        <f t="shared" si="94"/>
        <v/>
      </c>
      <c r="DW13" t="s">
        <v>1</v>
      </c>
      <c r="DX13" s="166" t="str">
        <f>IF(BX13="","",IF(BY13&lt;&gt;"NEMA","ime-pre-klu"&amp;IF(BJ13="","","(ali)")&amp;"-kat",IF(CB13&lt;&gt;"NEMA","ime-pre-klu"&amp;IF(BJ13="","","(ali)"),IF(CE13&lt;&gt;"NEMA","ime-pre",IF(CT13&lt;&gt;"","novo",""))))&amp;IF(AND(BE13="0",BD13&gt;max_minuta*60),"-ot",""))</f>
        <v>ime-pre-klu(ali)-kat</v>
      </c>
      <c r="DY13" t="s">
        <v>1</v>
      </c>
      <c r="DZ13" s="111">
        <f>IF(BX13="","",MAX(DZ$10:DZ12)+1)</f>
        <v>1003</v>
      </c>
      <c r="EA13" s="134">
        <f t="shared" si="67"/>
        <v>1001</v>
      </c>
      <c r="EB13" s="134">
        <f>IF(CH13&lt;&gt;"",CH13,CT13)</f>
        <v>1855</v>
      </c>
      <c r="EC13" s="134">
        <f t="shared" si="68"/>
        <v>3472</v>
      </c>
      <c r="ED13" s="134">
        <f t="shared" si="69"/>
        <v>1</v>
      </c>
      <c r="EE13" s="134">
        <f>IF(CD13="","",IF(OR(BY13="",BY13="NEMA"),0,1))</f>
        <v>1</v>
      </c>
      <c r="EF13" s="134">
        <f t="shared" si="70"/>
        <v>3</v>
      </c>
      <c r="EG13" s="134"/>
      <c r="EH13" s="134"/>
      <c r="EI13" s="134"/>
      <c r="EJ13" s="106" t="str">
        <f t="shared" si="71"/>
        <v>0</v>
      </c>
      <c r="EK13" t="s">
        <v>1</v>
      </c>
    </row>
    <row r="14" spans="2:141" x14ac:dyDescent="0.25">
      <c r="B14" s="148" t="s">
        <v>1081</v>
      </c>
      <c r="C14" t="s">
        <v>1</v>
      </c>
      <c r="D14" s="159">
        <f t="shared" si="72"/>
        <v>0</v>
      </c>
      <c r="E14" s="160">
        <f t="shared" ref="E14:AW14" si="96">IF($B14="","",FIND(";",$B14,D14+1))</f>
        <v>1</v>
      </c>
      <c r="F14" s="160">
        <f t="shared" si="96"/>
        <v>8</v>
      </c>
      <c r="G14" s="160">
        <f t="shared" si="96"/>
        <v>14</v>
      </c>
      <c r="H14" s="160">
        <f t="shared" si="96"/>
        <v>24</v>
      </c>
      <c r="I14" s="160">
        <f t="shared" si="96"/>
        <v>32</v>
      </c>
      <c r="J14" s="160">
        <f t="shared" si="96"/>
        <v>33</v>
      </c>
      <c r="K14" s="160">
        <f t="shared" si="96"/>
        <v>35</v>
      </c>
      <c r="L14" s="160">
        <f t="shared" si="96"/>
        <v>36</v>
      </c>
      <c r="M14" s="160">
        <f t="shared" si="96"/>
        <v>38</v>
      </c>
      <c r="N14" s="160">
        <f t="shared" si="96"/>
        <v>44</v>
      </c>
      <c r="O14" s="160">
        <f t="shared" si="96"/>
        <v>50</v>
      </c>
      <c r="P14" s="160">
        <f t="shared" si="96"/>
        <v>56</v>
      </c>
      <c r="Q14" s="160">
        <f t="shared" si="96"/>
        <v>58</v>
      </c>
      <c r="R14" s="160">
        <f t="shared" si="96"/>
        <v>60</v>
      </c>
      <c r="S14" s="160">
        <f t="shared" si="96"/>
        <v>66</v>
      </c>
      <c r="T14" s="160">
        <f t="shared" si="96"/>
        <v>79</v>
      </c>
      <c r="U14" s="160">
        <f t="shared" si="96"/>
        <v>85</v>
      </c>
      <c r="V14" s="160">
        <f t="shared" si="96"/>
        <v>88</v>
      </c>
      <c r="W14" s="160">
        <f t="shared" si="96"/>
        <v>94</v>
      </c>
      <c r="X14" s="160">
        <f t="shared" si="96"/>
        <v>100</v>
      </c>
      <c r="Y14" s="160">
        <f t="shared" si="96"/>
        <v>101</v>
      </c>
      <c r="Z14" s="160">
        <f t="shared" si="96"/>
        <v>102</v>
      </c>
      <c r="AA14" s="160">
        <f t="shared" si="96"/>
        <v>103</v>
      </c>
      <c r="AB14" s="160">
        <f t="shared" si="96"/>
        <v>106</v>
      </c>
      <c r="AC14" s="160">
        <f t="shared" si="96"/>
        <v>109</v>
      </c>
      <c r="AD14" s="160">
        <f t="shared" si="96"/>
        <v>112</v>
      </c>
      <c r="AE14" s="160">
        <f t="shared" si="96"/>
        <v>115</v>
      </c>
      <c r="AF14" s="160">
        <f t="shared" si="96"/>
        <v>118</v>
      </c>
      <c r="AG14" s="160">
        <f t="shared" si="96"/>
        <v>121</v>
      </c>
      <c r="AH14" s="160">
        <f t="shared" si="96"/>
        <v>124</v>
      </c>
      <c r="AI14" s="160">
        <f t="shared" si="96"/>
        <v>127</v>
      </c>
      <c r="AJ14" s="160">
        <f t="shared" si="96"/>
        <v>130</v>
      </c>
      <c r="AK14" s="160">
        <f t="shared" si="96"/>
        <v>133</v>
      </c>
      <c r="AL14" s="160">
        <f t="shared" si="96"/>
        <v>136</v>
      </c>
      <c r="AM14" s="160">
        <f t="shared" si="96"/>
        <v>137</v>
      </c>
      <c r="AN14" s="160">
        <f t="shared" si="96"/>
        <v>139</v>
      </c>
      <c r="AO14" s="160">
        <f t="shared" si="96"/>
        <v>145</v>
      </c>
      <c r="AP14" s="160">
        <f t="shared" si="96"/>
        <v>147</v>
      </c>
      <c r="AQ14" s="160">
        <f t="shared" si="96"/>
        <v>149</v>
      </c>
      <c r="AR14" s="160">
        <f t="shared" si="96"/>
        <v>155</v>
      </c>
      <c r="AS14" s="160">
        <f t="shared" si="96"/>
        <v>162</v>
      </c>
      <c r="AT14" s="160">
        <f t="shared" si="96"/>
        <v>167</v>
      </c>
      <c r="AU14" s="160">
        <f t="shared" si="96"/>
        <v>169</v>
      </c>
      <c r="AV14" s="160">
        <f t="shared" si="96"/>
        <v>171</v>
      </c>
      <c r="AW14" s="161">
        <f t="shared" si="96"/>
        <v>172</v>
      </c>
      <c r="AX14" t="s">
        <v>1</v>
      </c>
      <c r="AY14" s="105" t="str">
        <f t="shared" si="74"/>
        <v>M12</v>
      </c>
      <c r="AZ14" s="134">
        <f t="shared" si="44"/>
        <v>112</v>
      </c>
      <c r="BA14" s="73" t="str">
        <f t="shared" si="75"/>
        <v>Lovro</v>
      </c>
      <c r="BB14" s="73" t="str">
        <f t="shared" si="76"/>
        <v>Berečki</v>
      </c>
      <c r="BC14" s="134" t="str">
        <f t="shared" si="77"/>
        <v>61:52</v>
      </c>
      <c r="BD14" s="134">
        <f t="shared" si="78"/>
        <v>3712</v>
      </c>
      <c r="BE14" s="134" t="str">
        <f t="shared" si="79"/>
        <v>0</v>
      </c>
      <c r="BF14" s="134" t="str">
        <f t="shared" si="45"/>
        <v>0</v>
      </c>
      <c r="BG14" s="134">
        <f t="shared" si="80"/>
        <v>1</v>
      </c>
      <c r="BH14" s="73" t="str">
        <f t="shared" si="81"/>
        <v>JAP</v>
      </c>
      <c r="BI14" s="73" t="str">
        <f t="shared" si="82"/>
        <v>OK Japetic</v>
      </c>
      <c r="BJ14" s="134">
        <f t="shared" si="48"/>
        <v>1</v>
      </c>
      <c r="BK14" s="73" t="str" cm="1">
        <f t="array" ref="BK14">IF(BJ14="",""&amp;BI14,IF(BJ14="NEMA",BI14,INDEX(klub_naziv,MATCH(INDEX(klubAlias_klubid,BJ14),klub_id,0))))</f>
        <v>OK Japetić</v>
      </c>
      <c r="BL14" s="73" t="str" cm="1">
        <f t="array" ref="BL14">IFERROR(INDEX(registarNatjecatelji,CE14,4),"")</f>
        <v>OK Japetić</v>
      </c>
      <c r="BM14" s="134" t="str">
        <f t="shared" si="49"/>
        <v/>
      </c>
      <c r="BN14" s="73" t="str">
        <f t="shared" si="83"/>
        <v>OK Japetić</v>
      </c>
      <c r="BO14" s="73" t="str">
        <f t="shared" si="84"/>
        <v>CRO</v>
      </c>
      <c r="BP14" s="134">
        <f t="shared" si="50"/>
        <v>1</v>
      </c>
      <c r="BQ14" s="73" t="str">
        <f t="shared" si="85"/>
        <v>M12</v>
      </c>
      <c r="BR14" s="73" t="str">
        <f t="shared" si="52"/>
        <v>M12-Ž12</v>
      </c>
      <c r="BS14" s="134">
        <f t="shared" si="53"/>
        <v>1001</v>
      </c>
      <c r="BT14" s="74" t="str">
        <f t="shared" si="54"/>
        <v>1.98</v>
      </c>
      <c r="BU14" s="74" t="str">
        <f t="shared" si="55"/>
        <v>75</v>
      </c>
      <c r="BV14" s="75" t="str">
        <f t="shared" si="56"/>
        <v>8</v>
      </c>
      <c r="BW14" t="s">
        <v>1</v>
      </c>
      <c r="BX14" s="105" t="str">
        <f t="shared" si="57"/>
        <v>Lovro – Berečki – OK Japetić – M12</v>
      </c>
      <c r="BY14" s="106">
        <f t="shared" si="58"/>
        <v>72</v>
      </c>
      <c r="BZ14" t="s">
        <v>1</v>
      </c>
      <c r="CA14" s="105" t="str">
        <f t="shared" si="59"/>
        <v>Lovro – Berečki – OK Japetić</v>
      </c>
      <c r="CB14" s="106">
        <f t="shared" si="60"/>
        <v>72</v>
      </c>
      <c r="CC14" t="s">
        <v>1</v>
      </c>
      <c r="CD14" s="105" t="str">
        <f t="shared" si="61"/>
        <v>Lovro – Berečki</v>
      </c>
      <c r="CE14" s="106">
        <f t="shared" si="86"/>
        <v>72</v>
      </c>
      <c r="CF14" t="s">
        <v>1</v>
      </c>
      <c r="CG14" s="111">
        <f t="shared" si="87"/>
        <v>72</v>
      </c>
      <c r="CH14" s="134" cm="1">
        <f t="array" ref="CH14">IF(CG14="","",INDEX(imePrezime_id,CG14,0))</f>
        <v>1856</v>
      </c>
      <c r="CI14" s="106" t="str">
        <f>IF(OR(CD14="",CE14&lt;&gt;"NEMA"),"",IFERROR(INDEX(imeprezimealias_imeprezimeid,MATCH(BA14&amp;" "&amp;BB14,imeprezimealias_alias,0)),""))</f>
        <v/>
      </c>
      <c r="CJ14" t="s">
        <v>1</v>
      </c>
      <c r="CK14" s="29" t="str">
        <f t="shared" si="88"/>
        <v/>
      </c>
      <c r="CL14" t="s">
        <v>1</v>
      </c>
      <c r="CM14" s="90"/>
      <c r="CN14" t="s">
        <v>1</v>
      </c>
      <c r="CO14" s="111" t="str">
        <f>IF(CM14="","",MAX(CO$10:CO13)+1)</f>
        <v/>
      </c>
      <c r="CP14" s="106" t="str">
        <f>IF(CM14="","",INDEX(imePrezime_id,MATCH(IF(IFERROR(SEARCH("–",CM14),0)&lt;&gt;0,CM14,SUBSTITUTE(CM14," "," – ",1)),imePrezime,0)))</f>
        <v/>
      </c>
      <c r="CR14" s="29" t="str">
        <f t="shared" si="89"/>
        <v/>
      </c>
      <c r="CS14" t="s">
        <v>1</v>
      </c>
      <c r="CT14" s="115" t="str">
        <f>IF(AND(CE14="NEMA",CI14=""),MAX(CT$10:CT13)+1,"")</f>
        <v/>
      </c>
      <c r="CU14" t="s">
        <v>1</v>
      </c>
      <c r="CV14" s="120" t="str">
        <f t="shared" si="63"/>
        <v>M</v>
      </c>
      <c r="CW14" t="s">
        <v>1</v>
      </c>
      <c r="CX14" s="105" t="str">
        <f>IF(CT14="","",IF(BO14&lt;&gt;"CRO","","INSERT INTO osoba (id,reg_broj,oib,spol_id,dat_rodjenja) VALUES ("&amp;CT14&amp;",(SELECT max(reg_broj)+1 FROM osoba),Null,'"&amp;CV14&amp;"',Null); INSERT INTO osoba_log (id,reg_broj,oib,spol_id,dat_rodjenja,dnevnik_id) SELECT id,reg_broj,oib,spol_id,dat_rodjenja,"&amp;CT$2&amp;" FROM osoba WHERE id = "&amp;CT14&amp;";"))</f>
        <v/>
      </c>
      <c r="CY14" s="125" t="str">
        <f>IF(CT14="","","INSERT INTO imeprezime (id,osoba_id,rbr,ime,prezime,klub_id,identitet_id,sintaksa_id,info,aktivno,dnevnik_id) VALUES ("&amp;CT14&amp;","&amp;IF(CX14="","Null",CT14)&amp;",1,'"&amp;BA14&amp;"','"&amp;BB14&amp;"',(SELECT id FROM klub WHERE naziv = '"&amp;BI14&amp;"'),Null,1,'',1,"&amp;CT$2&amp;");")</f>
        <v/>
      </c>
      <c r="CZ14" t="s">
        <v>1</v>
      </c>
      <c r="DA14" s="29" t="str">
        <f t="shared" si="90"/>
        <v/>
      </c>
      <c r="DB14" t="s">
        <v>1</v>
      </c>
      <c r="DC14" s="105" t="str">
        <f>IF(OR(BP14="",BP14&lt;&gt;"NEMA"),"",BO14)</f>
        <v/>
      </c>
      <c r="DD14" s="125" t="str">
        <f>IF(DC14="","",MAX(DD$10:DD13)+1)</f>
        <v/>
      </c>
      <c r="DE14" t="s">
        <v>1</v>
      </c>
      <c r="DF14" s="90"/>
      <c r="DG14" t="s">
        <v>1</v>
      </c>
      <c r="DH14" s="29" t="str">
        <f t="shared" si="64"/>
        <v/>
      </c>
      <c r="DI14" t="s">
        <v>1</v>
      </c>
      <c r="DJ14" s="166" t="str">
        <f>IF(BJ14&lt;&gt;"NEMA","",IF(IFERROR(MATCH(BI14,BI$10:BI13,0),0)&lt;&gt;0,"",BI14))</f>
        <v/>
      </c>
      <c r="DK14" t="s">
        <v>1</v>
      </c>
      <c r="DL14" s="90"/>
      <c r="DM14" t="s">
        <v>1</v>
      </c>
      <c r="DN14" s="105" t="str">
        <f t="shared" si="91"/>
        <v/>
      </c>
      <c r="DO14" s="73" t="str">
        <f>IF(DN14="","",MAX(DO$10:DO13)+1)</f>
        <v/>
      </c>
      <c r="DP14" s="73" t="str">
        <f>IF(DN14="","",IF(BP14="","",IF(BP14="NEMA",DD14,BP14)))</f>
        <v/>
      </c>
      <c r="DQ14" s="73" t="str">
        <f t="shared" si="92"/>
        <v/>
      </c>
      <c r="DR14" s="73" t="str">
        <f>IF(DL14="","",MAX(DR$10:DR13)+1)</f>
        <v/>
      </c>
      <c r="DS14" s="177" t="str">
        <f t="shared" si="66"/>
        <v/>
      </c>
      <c r="DT14" s="125" t="str">
        <f t="shared" si="93"/>
        <v/>
      </c>
      <c r="DU14" t="s">
        <v>1</v>
      </c>
      <c r="DV14" s="29" t="str">
        <f t="shared" si="94"/>
        <v/>
      </c>
      <c r="DW14" t="s">
        <v>1</v>
      </c>
      <c r="DX14" s="166" t="str">
        <f>IF(BX14="","",IF(BY14&lt;&gt;"NEMA","ime-pre-klu"&amp;IF(BJ14="","","(ali)")&amp;"-kat",IF(CB14&lt;&gt;"NEMA","ime-pre-klu"&amp;IF(BJ14="","","(ali)"),IF(CE14&lt;&gt;"NEMA","ime-pre",IF(CT14&lt;&gt;"","novo",""))))&amp;IF(AND(BE14="0",BD14&gt;max_minuta*60),"-ot",""))</f>
        <v>ime-pre-klu(ali)-kat</v>
      </c>
      <c r="DY14" t="s">
        <v>1</v>
      </c>
      <c r="DZ14" s="111">
        <f>IF(BX14="","",MAX(DZ$10:DZ13)+1)</f>
        <v>1004</v>
      </c>
      <c r="EA14" s="134">
        <f t="shared" si="67"/>
        <v>1001</v>
      </c>
      <c r="EB14" s="134">
        <f>IF(CH14&lt;&gt;"",CH14,CT14)</f>
        <v>1856</v>
      </c>
      <c r="EC14" s="134">
        <f t="shared" si="68"/>
        <v>3712</v>
      </c>
      <c r="ED14" s="134">
        <f t="shared" si="69"/>
        <v>1</v>
      </c>
      <c r="EE14" s="134">
        <f>IF(CD14="","",IF(OR(BY14="",BY14="NEMA"),0,1))</f>
        <v>1</v>
      </c>
      <c r="EF14" s="134">
        <f t="shared" si="70"/>
        <v>3</v>
      </c>
      <c r="EG14" s="134"/>
      <c r="EH14" s="134"/>
      <c r="EI14" s="134"/>
      <c r="EJ14" s="106" t="str">
        <f t="shared" si="71"/>
        <v>0</v>
      </c>
      <c r="EK14" t="s">
        <v>1</v>
      </c>
    </row>
    <row r="15" spans="2:141" x14ac:dyDescent="0.25">
      <c r="B15" s="148" t="s">
        <v>1082</v>
      </c>
      <c r="C15" t="s">
        <v>1</v>
      </c>
      <c r="D15" s="159">
        <f t="shared" si="72"/>
        <v>0</v>
      </c>
      <c r="E15" s="160">
        <f t="shared" ref="E15:AW15" si="97">IF($B15="","",FIND(";",$B15,D15+1))</f>
        <v>1</v>
      </c>
      <c r="F15" s="160">
        <f t="shared" si="97"/>
        <v>9</v>
      </c>
      <c r="G15" s="160">
        <f t="shared" si="97"/>
        <v>15</v>
      </c>
      <c r="H15" s="160">
        <f t="shared" si="97"/>
        <v>26</v>
      </c>
      <c r="I15" s="160">
        <f t="shared" si="97"/>
        <v>34</v>
      </c>
      <c r="J15" s="160">
        <f t="shared" si="97"/>
        <v>35</v>
      </c>
      <c r="K15" s="160">
        <f t="shared" si="97"/>
        <v>37</v>
      </c>
      <c r="L15" s="160">
        <f t="shared" si="97"/>
        <v>38</v>
      </c>
      <c r="M15" s="160">
        <f t="shared" si="97"/>
        <v>40</v>
      </c>
      <c r="N15" s="160">
        <f t="shared" si="97"/>
        <v>46</v>
      </c>
      <c r="O15" s="160">
        <f t="shared" si="97"/>
        <v>52</v>
      </c>
      <c r="P15" s="160">
        <f t="shared" si="97"/>
        <v>58</v>
      </c>
      <c r="Q15" s="160">
        <f t="shared" si="97"/>
        <v>60</v>
      </c>
      <c r="R15" s="160">
        <f t="shared" si="97"/>
        <v>62</v>
      </c>
      <c r="S15" s="160">
        <f t="shared" si="97"/>
        <v>76</v>
      </c>
      <c r="T15" s="160">
        <f t="shared" si="97"/>
        <v>90</v>
      </c>
      <c r="U15" s="160">
        <f t="shared" si="97"/>
        <v>96</v>
      </c>
      <c r="V15" s="160">
        <f t="shared" si="97"/>
        <v>99</v>
      </c>
      <c r="W15" s="160">
        <f t="shared" si="97"/>
        <v>105</v>
      </c>
      <c r="X15" s="160">
        <f t="shared" si="97"/>
        <v>111</v>
      </c>
      <c r="Y15" s="160">
        <f t="shared" si="97"/>
        <v>112</v>
      </c>
      <c r="Z15" s="160">
        <f t="shared" si="97"/>
        <v>113</v>
      </c>
      <c r="AA15" s="160">
        <f t="shared" si="97"/>
        <v>114</v>
      </c>
      <c r="AB15" s="160">
        <f t="shared" si="97"/>
        <v>117</v>
      </c>
      <c r="AC15" s="160">
        <f t="shared" si="97"/>
        <v>120</v>
      </c>
      <c r="AD15" s="160">
        <f t="shared" si="97"/>
        <v>123</v>
      </c>
      <c r="AE15" s="160">
        <f t="shared" si="97"/>
        <v>126</v>
      </c>
      <c r="AF15" s="160">
        <f t="shared" si="97"/>
        <v>129</v>
      </c>
      <c r="AG15" s="160">
        <f t="shared" si="97"/>
        <v>132</v>
      </c>
      <c r="AH15" s="160">
        <f t="shared" si="97"/>
        <v>135</v>
      </c>
      <c r="AI15" s="160">
        <f t="shared" si="97"/>
        <v>138</v>
      </c>
      <c r="AJ15" s="160">
        <f t="shared" si="97"/>
        <v>141</v>
      </c>
      <c r="AK15" s="160">
        <f t="shared" si="97"/>
        <v>144</v>
      </c>
      <c r="AL15" s="160">
        <f t="shared" si="97"/>
        <v>147</v>
      </c>
      <c r="AM15" s="160">
        <f t="shared" si="97"/>
        <v>148</v>
      </c>
      <c r="AN15" s="160">
        <f t="shared" si="97"/>
        <v>150</v>
      </c>
      <c r="AO15" s="160">
        <f t="shared" si="97"/>
        <v>156</v>
      </c>
      <c r="AP15" s="160">
        <f t="shared" si="97"/>
        <v>158</v>
      </c>
      <c r="AQ15" s="160">
        <f t="shared" si="97"/>
        <v>160</v>
      </c>
      <c r="AR15" s="160">
        <f t="shared" si="97"/>
        <v>166</v>
      </c>
      <c r="AS15" s="160">
        <f t="shared" si="97"/>
        <v>173</v>
      </c>
      <c r="AT15" s="160">
        <f t="shared" si="97"/>
        <v>178</v>
      </c>
      <c r="AU15" s="160">
        <f t="shared" si="97"/>
        <v>180</v>
      </c>
      <c r="AV15" s="160">
        <f t="shared" si="97"/>
        <v>182</v>
      </c>
      <c r="AW15" s="161">
        <f t="shared" si="97"/>
        <v>183</v>
      </c>
      <c r="AX15" t="s">
        <v>1</v>
      </c>
      <c r="AY15" s="105" t="str">
        <f t="shared" si="74"/>
        <v>M12</v>
      </c>
      <c r="AZ15" s="134">
        <f t="shared" si="44"/>
        <v>112</v>
      </c>
      <c r="BA15" s="73" t="str">
        <f t="shared" si="75"/>
        <v>Filip</v>
      </c>
      <c r="BB15" s="73" t="str">
        <f t="shared" si="76"/>
        <v>Anadolac</v>
      </c>
      <c r="BC15" s="134" t="str">
        <f t="shared" si="77"/>
        <v>63:52</v>
      </c>
      <c r="BD15" s="134">
        <f t="shared" si="78"/>
        <v>3832</v>
      </c>
      <c r="BE15" s="134" t="str">
        <f t="shared" si="79"/>
        <v>0</v>
      </c>
      <c r="BF15" s="134" t="str">
        <f t="shared" si="45"/>
        <v>0</v>
      </c>
      <c r="BG15" s="134">
        <f t="shared" si="80"/>
        <v>1</v>
      </c>
      <c r="BH15" s="73" t="str">
        <f t="shared" si="81"/>
        <v>OK Varaždin</v>
      </c>
      <c r="BI15" s="73" t="str">
        <f t="shared" si="82"/>
        <v>OK Varaždin</v>
      </c>
      <c r="BJ15" s="134" t="str">
        <f t="shared" si="48"/>
        <v/>
      </c>
      <c r="BK15" s="73" t="str" cm="1">
        <f t="array" ref="BK15">IF(BJ15="",""&amp;BI15,IF(BJ15="NEMA",BI15,INDEX(klub_naziv,MATCH(INDEX(klubAlias_klubid,BJ15),klub_id,0))))</f>
        <v>OK Varaždin</v>
      </c>
      <c r="BL15" s="73" t="str" cm="1">
        <f t="array" ref="BL15">IFERROR(INDEX(registarNatjecatelji,CE15,4),"")</f>
        <v>OK Varaždin</v>
      </c>
      <c r="BM15" s="134" t="str">
        <f t="shared" si="49"/>
        <v/>
      </c>
      <c r="BN15" s="73" t="str">
        <f t="shared" si="83"/>
        <v>OK Varaždin</v>
      </c>
      <c r="BO15" s="73" t="str">
        <f t="shared" si="84"/>
        <v>CRO</v>
      </c>
      <c r="BP15" s="134">
        <f t="shared" si="50"/>
        <v>1</v>
      </c>
      <c r="BQ15" s="73" t="str">
        <f t="shared" si="85"/>
        <v>M12</v>
      </c>
      <c r="BR15" s="73" t="str">
        <f t="shared" si="52"/>
        <v>M12-Ž12</v>
      </c>
      <c r="BS15" s="134">
        <f t="shared" si="53"/>
        <v>1001</v>
      </c>
      <c r="BT15" s="74" t="str">
        <f t="shared" si="54"/>
        <v>1.98</v>
      </c>
      <c r="BU15" s="74" t="str">
        <f t="shared" si="55"/>
        <v>75</v>
      </c>
      <c r="BV15" s="75" t="str">
        <f t="shared" si="56"/>
        <v>8</v>
      </c>
      <c r="BW15" t="s">
        <v>1</v>
      </c>
      <c r="BX15" s="105" t="str">
        <f t="shared" si="57"/>
        <v>Filip – Anadolac – OK Varaždin – M12</v>
      </c>
      <c r="BY15" s="106">
        <f t="shared" si="58"/>
        <v>506</v>
      </c>
      <c r="BZ15" t="s">
        <v>1</v>
      </c>
      <c r="CA15" s="105" t="str">
        <f t="shared" si="59"/>
        <v>Filip – Anadolac – OK Varaždin</v>
      </c>
      <c r="CB15" s="106">
        <f t="shared" si="60"/>
        <v>506</v>
      </c>
      <c r="CC15" t="s">
        <v>1</v>
      </c>
      <c r="CD15" s="105" t="str">
        <f t="shared" si="61"/>
        <v>Filip – Anadolac</v>
      </c>
      <c r="CE15" s="106">
        <f t="shared" si="86"/>
        <v>506</v>
      </c>
      <c r="CF15" t="s">
        <v>1</v>
      </c>
      <c r="CG15" s="111">
        <f t="shared" si="87"/>
        <v>506</v>
      </c>
      <c r="CH15" s="134" cm="1">
        <f t="array" ref="CH15">IF(CG15="","",INDEX(imePrezime_id,CG15,0))</f>
        <v>1106</v>
      </c>
      <c r="CI15" s="106" t="str">
        <f>IF(OR(CD15="",CE15&lt;&gt;"NEMA"),"",IFERROR(INDEX(imeprezimealias_imeprezimeid,MATCH(BA15&amp;" "&amp;BB15,imeprezimealias_alias,0)),""))</f>
        <v/>
      </c>
      <c r="CJ15" t="s">
        <v>1</v>
      </c>
      <c r="CK15" s="29" t="str">
        <f t="shared" si="88"/>
        <v/>
      </c>
      <c r="CL15" t="s">
        <v>1</v>
      </c>
      <c r="CM15" s="90"/>
      <c r="CN15" t="s">
        <v>1</v>
      </c>
      <c r="CO15" s="111" t="str">
        <f>IF(CM15="","",MAX(CO$10:CO14)+1)</f>
        <v/>
      </c>
      <c r="CP15" s="106" t="str">
        <f>IF(CM15="","",INDEX(imePrezime_id,MATCH(IF(IFERROR(SEARCH("–",CM15),0)&lt;&gt;0,CM15,SUBSTITUTE(CM15," "," – ",1)),imePrezime,0)))</f>
        <v/>
      </c>
      <c r="CR15" s="29" t="str">
        <f t="shared" si="89"/>
        <v/>
      </c>
      <c r="CS15" t="s">
        <v>1</v>
      </c>
      <c r="CT15" s="115" t="str">
        <f>IF(AND(CE15="NEMA",CI15=""),MAX(CT$10:CT14)+1,"")</f>
        <v/>
      </c>
      <c r="CU15" t="s">
        <v>1</v>
      </c>
      <c r="CV15" s="120" t="str">
        <f t="shared" si="63"/>
        <v>M</v>
      </c>
      <c r="CW15" t="s">
        <v>1</v>
      </c>
      <c r="CX15" s="105" t="str">
        <f>IF(CT15="","",IF(BO15&lt;&gt;"CRO","","INSERT INTO osoba (id,reg_broj,oib,spol_id,dat_rodjenja) VALUES ("&amp;CT15&amp;",(SELECT max(reg_broj)+1 FROM osoba),Null,'"&amp;CV15&amp;"',Null); INSERT INTO osoba_log (id,reg_broj,oib,spol_id,dat_rodjenja,dnevnik_id) SELECT id,reg_broj,oib,spol_id,dat_rodjenja,"&amp;CT$2&amp;" FROM osoba WHERE id = "&amp;CT15&amp;";"))</f>
        <v/>
      </c>
      <c r="CY15" s="125" t="str">
        <f>IF(CT15="","","INSERT INTO imeprezime (id,osoba_id,rbr,ime,prezime,klub_id,identitet_id,sintaksa_id,info,aktivno,dnevnik_id) VALUES ("&amp;CT15&amp;","&amp;IF(CX15="","Null",CT15)&amp;",1,'"&amp;BA15&amp;"','"&amp;BB15&amp;"',(SELECT id FROM klub WHERE naziv = '"&amp;BI15&amp;"'),Null,1,'',1,"&amp;CT$2&amp;");")</f>
        <v/>
      </c>
      <c r="CZ15" t="s">
        <v>1</v>
      </c>
      <c r="DA15" s="29" t="str">
        <f t="shared" si="90"/>
        <v/>
      </c>
      <c r="DB15" t="s">
        <v>1</v>
      </c>
      <c r="DC15" s="105" t="str">
        <f>IF(OR(BP15="",BP15&lt;&gt;"NEMA"),"",BO15)</f>
        <v/>
      </c>
      <c r="DD15" s="125" t="str">
        <f>IF(DC15="","",MAX(DD$10:DD14)+1)</f>
        <v/>
      </c>
      <c r="DE15" t="s">
        <v>1</v>
      </c>
      <c r="DF15" s="90"/>
      <c r="DG15" t="s">
        <v>1</v>
      </c>
      <c r="DH15" s="29" t="str">
        <f t="shared" si="64"/>
        <v/>
      </c>
      <c r="DI15" t="s">
        <v>1</v>
      </c>
      <c r="DJ15" s="166" t="str">
        <f>IF(BJ15&lt;&gt;"NEMA","",IF(IFERROR(MATCH(BI15,BI$10:BI14,0),0)&lt;&gt;0,"",BI15))</f>
        <v/>
      </c>
      <c r="DK15" t="s">
        <v>1</v>
      </c>
      <c r="DL15" s="90"/>
      <c r="DM15" t="s">
        <v>1</v>
      </c>
      <c r="DN15" s="105" t="str">
        <f t="shared" si="91"/>
        <v/>
      </c>
      <c r="DO15" s="73" t="str">
        <f>IF(DN15="","",MAX(DO$10:DO14)+1)</f>
        <v/>
      </c>
      <c r="DP15" s="73" t="str">
        <f>IF(DN15="","",IF(BP15="","",IF(BP15="NEMA",DD15,BP15)))</f>
        <v/>
      </c>
      <c r="DQ15" s="73" t="str">
        <f t="shared" si="92"/>
        <v/>
      </c>
      <c r="DR15" s="73" t="str">
        <f>IF(DL15="","",MAX(DR$10:DR14)+1)</f>
        <v/>
      </c>
      <c r="DS15" s="177" t="str">
        <f t="shared" si="66"/>
        <v/>
      </c>
      <c r="DT15" s="125" t="str">
        <f>IF(DL15="","","INSERT INTO klub_alias(id,alias,klub_id) VALUES ("&amp;DR15&amp;",'"&amp;DJ15&amp;"',"&amp;DS15&amp;");")</f>
        <v/>
      </c>
      <c r="DU15" t="s">
        <v>1</v>
      </c>
      <c r="DV15" s="29" t="str">
        <f t="shared" si="94"/>
        <v/>
      </c>
      <c r="DW15" t="s">
        <v>1</v>
      </c>
      <c r="DX15" s="166" t="str">
        <f>IF(BX15="","",IF(BY15&lt;&gt;"NEMA","ime-pre-klu"&amp;IF(BJ15="","","(ali)")&amp;"-kat",IF(CB15&lt;&gt;"NEMA","ime-pre-klu"&amp;IF(BJ15="","","(ali)"),IF(CE15&lt;&gt;"NEMA","ime-pre",IF(CT15&lt;&gt;"","novo",""))))&amp;IF(AND(BE15="0",BD15&gt;max_minuta*60),"-ot",""))</f>
        <v>ime-pre-klu-kat</v>
      </c>
      <c r="DY15" t="s">
        <v>1</v>
      </c>
      <c r="DZ15" s="111">
        <f>IF(BX15="","",MAX(DZ$10:DZ14)+1)</f>
        <v>1005</v>
      </c>
      <c r="EA15" s="134">
        <f t="shared" si="67"/>
        <v>1001</v>
      </c>
      <c r="EB15" s="134">
        <f>IF(CH15&lt;&gt;"",CH15,CT15)</f>
        <v>1106</v>
      </c>
      <c r="EC15" s="134">
        <f t="shared" si="68"/>
        <v>3832</v>
      </c>
      <c r="ED15" s="134">
        <f t="shared" si="69"/>
        <v>1</v>
      </c>
      <c r="EE15" s="134">
        <f>IF(CD15="","",IF(OR(BY15="",BY15="NEMA"),0,1))</f>
        <v>1</v>
      </c>
      <c r="EF15" s="134">
        <f t="shared" si="70"/>
        <v>1</v>
      </c>
      <c r="EG15" s="134"/>
      <c r="EH15" s="134"/>
      <c r="EI15" s="134"/>
      <c r="EJ15" s="106" t="str">
        <f t="shared" si="71"/>
        <v>0</v>
      </c>
      <c r="EK15" t="s">
        <v>1</v>
      </c>
    </row>
    <row r="16" spans="2:141" x14ac:dyDescent="0.25">
      <c r="B16" s="148" t="s">
        <v>1083</v>
      </c>
      <c r="C16" t="s">
        <v>1</v>
      </c>
      <c r="D16" s="159">
        <f t="shared" si="72"/>
        <v>0</v>
      </c>
      <c r="E16" s="160">
        <f t="shared" ref="E16:AW16" si="98">IF($B16="","",FIND(";",$B16,D16+1))</f>
        <v>1</v>
      </c>
      <c r="F16" s="160">
        <f t="shared" si="98"/>
        <v>2</v>
      </c>
      <c r="G16" s="160">
        <f t="shared" si="98"/>
        <v>8</v>
      </c>
      <c r="H16" s="160">
        <f t="shared" si="98"/>
        <v>11</v>
      </c>
      <c r="I16" s="160">
        <f t="shared" si="98"/>
        <v>20</v>
      </c>
      <c r="J16" s="160">
        <f t="shared" si="98"/>
        <v>21</v>
      </c>
      <c r="K16" s="160">
        <f t="shared" si="98"/>
        <v>23</v>
      </c>
      <c r="L16" s="160">
        <f t="shared" si="98"/>
        <v>24</v>
      </c>
      <c r="M16" s="160">
        <f t="shared" si="98"/>
        <v>26</v>
      </c>
      <c r="N16" s="160">
        <f t="shared" si="98"/>
        <v>32</v>
      </c>
      <c r="O16" s="160">
        <f t="shared" si="98"/>
        <v>33</v>
      </c>
      <c r="P16" s="160">
        <f t="shared" si="98"/>
        <v>34</v>
      </c>
      <c r="Q16" s="160">
        <f t="shared" si="98"/>
        <v>36</v>
      </c>
      <c r="R16" s="160">
        <f t="shared" si="98"/>
        <v>37</v>
      </c>
      <c r="S16" s="160">
        <f t="shared" si="98"/>
        <v>40</v>
      </c>
      <c r="T16" s="160">
        <f t="shared" si="98"/>
        <v>43</v>
      </c>
      <c r="U16" s="160">
        <f t="shared" si="98"/>
        <v>46</v>
      </c>
      <c r="V16" s="160">
        <f t="shared" si="98"/>
        <v>49</v>
      </c>
      <c r="W16" s="160">
        <f t="shared" si="98"/>
        <v>55</v>
      </c>
      <c r="X16" s="160">
        <f t="shared" si="98"/>
        <v>61</v>
      </c>
      <c r="Y16" s="160">
        <f t="shared" si="98"/>
        <v>62</v>
      </c>
      <c r="Z16" s="160">
        <f t="shared" si="98"/>
        <v>63</v>
      </c>
      <c r="AA16" s="160">
        <f t="shared" si="98"/>
        <v>64</v>
      </c>
      <c r="AB16" s="160">
        <f t="shared" si="98"/>
        <v>67</v>
      </c>
      <c r="AC16" s="160">
        <f t="shared" si="98"/>
        <v>70</v>
      </c>
      <c r="AD16" s="160">
        <f t="shared" si="98"/>
        <v>73</v>
      </c>
      <c r="AE16" s="160">
        <f t="shared" si="98"/>
        <v>76</v>
      </c>
      <c r="AF16" s="160">
        <f t="shared" si="98"/>
        <v>79</v>
      </c>
      <c r="AG16" s="160">
        <f t="shared" si="98"/>
        <v>82</v>
      </c>
      <c r="AH16" s="160">
        <f t="shared" si="98"/>
        <v>85</v>
      </c>
      <c r="AI16" s="160">
        <f t="shared" si="98"/>
        <v>88</v>
      </c>
      <c r="AJ16" s="160">
        <f t="shared" si="98"/>
        <v>91</v>
      </c>
      <c r="AK16" s="160">
        <f t="shared" si="98"/>
        <v>94</v>
      </c>
      <c r="AL16" s="160">
        <f t="shared" si="98"/>
        <v>97</v>
      </c>
      <c r="AM16" s="160">
        <f t="shared" si="98"/>
        <v>98</v>
      </c>
      <c r="AN16" s="160">
        <f t="shared" si="98"/>
        <v>100</v>
      </c>
      <c r="AO16" s="160">
        <f t="shared" si="98"/>
        <v>106</v>
      </c>
      <c r="AP16" s="160">
        <f t="shared" si="98"/>
        <v>108</v>
      </c>
      <c r="AQ16" s="160">
        <f t="shared" si="98"/>
        <v>110</v>
      </c>
      <c r="AR16" s="160">
        <f t="shared" si="98"/>
        <v>116</v>
      </c>
      <c r="AS16" s="160">
        <f t="shared" si="98"/>
        <v>123</v>
      </c>
      <c r="AT16" s="160">
        <f t="shared" si="98"/>
        <v>128</v>
      </c>
      <c r="AU16" s="160">
        <f t="shared" si="98"/>
        <v>130</v>
      </c>
      <c r="AV16" s="160">
        <f t="shared" si="98"/>
        <v>131</v>
      </c>
      <c r="AW16" s="161">
        <f t="shared" si="98"/>
        <v>132</v>
      </c>
      <c r="AX16" t="s">
        <v>1</v>
      </c>
      <c r="AY16" s="105" t="str">
        <f t="shared" si="74"/>
        <v>M12</v>
      </c>
      <c r="AZ16" s="134">
        <f t="shared" si="44"/>
        <v>112</v>
      </c>
      <c r="BA16" s="73" t="str">
        <f t="shared" si="75"/>
        <v>Vacant</v>
      </c>
      <c r="BB16" s="73" t="str">
        <f t="shared" si="76"/>
        <v/>
      </c>
      <c r="BC16" s="134" t="str">
        <f t="shared" si="77"/>
        <v/>
      </c>
      <c r="BD16" s="134" t="str">
        <f t="shared" si="78"/>
        <v/>
      </c>
      <c r="BE16" s="134" t="str">
        <f t="shared" si="79"/>
        <v>0</v>
      </c>
      <c r="BF16" s="134" t="str">
        <f t="shared" si="45"/>
        <v/>
      </c>
      <c r="BG16" s="134" t="str">
        <f t="shared" si="80"/>
        <v/>
      </c>
      <c r="BH16" s="73" t="str">
        <f t="shared" si="81"/>
        <v/>
      </c>
      <c r="BI16" s="73" t="str">
        <f t="shared" si="82"/>
        <v/>
      </c>
      <c r="BJ16" s="134" t="str">
        <f t="shared" si="48"/>
        <v/>
      </c>
      <c r="BK16" s="73" t="str" cm="1">
        <f t="array" ref="BK16">IF(BJ16="",""&amp;BI16,IF(BJ16="NEMA",BI16,INDEX(klub_naziv,MATCH(INDEX(klubAlias_klubid,BJ16),klub_id,0))))</f>
        <v/>
      </c>
      <c r="BL16" s="73" t="str" cm="1">
        <f t="array" ref="BL16">IFERROR(INDEX(registarNatjecatelji,CE16,4),"")</f>
        <v/>
      </c>
      <c r="BM16" s="134" t="str">
        <f t="shared" si="49"/>
        <v/>
      </c>
      <c r="BN16" s="73" t="str">
        <f t="shared" si="83"/>
        <v/>
      </c>
      <c r="BO16" s="73" t="str">
        <f t="shared" si="84"/>
        <v/>
      </c>
      <c r="BP16" s="134" t="str">
        <f t="shared" si="50"/>
        <v/>
      </c>
      <c r="BQ16" s="73" t="str">
        <f t="shared" si="85"/>
        <v>M12</v>
      </c>
      <c r="BR16" s="73" t="str">
        <f t="shared" si="52"/>
        <v>M12-Ž12</v>
      </c>
      <c r="BS16" s="134">
        <f t="shared" si="53"/>
        <v>1001</v>
      </c>
      <c r="BT16" s="74" t="str">
        <f t="shared" si="54"/>
        <v>1.98</v>
      </c>
      <c r="BU16" s="74" t="str">
        <f t="shared" si="55"/>
        <v>75</v>
      </c>
      <c r="BV16" s="75" t="str">
        <f t="shared" si="56"/>
        <v>8</v>
      </c>
      <c r="BW16" t="s">
        <v>1</v>
      </c>
      <c r="BX16" s="105" t="str">
        <f t="shared" si="57"/>
        <v/>
      </c>
      <c r="BY16" s="106" t="str">
        <f t="shared" si="58"/>
        <v/>
      </c>
      <c r="BZ16" t="s">
        <v>1</v>
      </c>
      <c r="CA16" s="105" t="str">
        <f t="shared" si="59"/>
        <v/>
      </c>
      <c r="CB16" s="106" t="str">
        <f t="shared" si="60"/>
        <v/>
      </c>
      <c r="CC16" t="s">
        <v>1</v>
      </c>
      <c r="CD16" s="105" t="str">
        <f t="shared" si="61"/>
        <v/>
      </c>
      <c r="CE16" s="106" t="str">
        <f t="shared" si="86"/>
        <v/>
      </c>
      <c r="CF16" t="s">
        <v>1</v>
      </c>
      <c r="CG16" s="111" t="str">
        <f t="shared" si="87"/>
        <v/>
      </c>
      <c r="CH16" s="134" t="str" cm="1">
        <f t="array" ref="CH16">IF(CG16="","",INDEX(imePrezime_id,CG16,0))</f>
        <v/>
      </c>
      <c r="CI16" s="106" t="str">
        <f>IF(OR(CD16="",CE16&lt;&gt;"NEMA"),"",IFERROR(INDEX(imeprezimealias_imeprezimeid,MATCH(BA16&amp;" "&amp;BB16,imeprezimealias_alias,0)),""))</f>
        <v/>
      </c>
      <c r="CJ16" t="s">
        <v>1</v>
      </c>
      <c r="CK16" s="29" t="str">
        <f t="shared" si="88"/>
        <v/>
      </c>
      <c r="CL16" t="s">
        <v>1</v>
      </c>
      <c r="CM16" s="90"/>
      <c r="CN16" t="s">
        <v>1</v>
      </c>
      <c r="CO16" s="111" t="str">
        <f>IF(CM16="","",MAX(CO$10:CO15)+1)</f>
        <v/>
      </c>
      <c r="CP16" s="106" t="str">
        <f>IF(CM16="","",INDEX(imePrezime_id,MATCH(IF(IFERROR(SEARCH("–",CM16),0)&lt;&gt;0,CM16,SUBSTITUTE(CM16," "," – ",1)),imePrezime,0)))</f>
        <v/>
      </c>
      <c r="CR16" s="29" t="str">
        <f t="shared" si="89"/>
        <v/>
      </c>
      <c r="CS16" t="s">
        <v>1</v>
      </c>
      <c r="CT16" s="115" t="str">
        <f>IF(AND(CE16="NEMA",CI16=""),MAX(CT$10:CT15)+1,"")</f>
        <v/>
      </c>
      <c r="CU16" t="s">
        <v>1</v>
      </c>
      <c r="CV16" s="120" t="str">
        <f t="shared" si="63"/>
        <v>M</v>
      </c>
      <c r="CW16" t="s">
        <v>1</v>
      </c>
      <c r="CX16" s="105" t="str">
        <f>IF(CT16="","",IF(BO16&lt;&gt;"CRO","","INSERT INTO osoba (id,reg_broj,oib,spol_id,dat_rodjenja) VALUES ("&amp;CT16&amp;",(SELECT max(reg_broj)+1 FROM osoba),Null,'"&amp;CV16&amp;"',Null); INSERT INTO osoba_log (id,reg_broj,oib,spol_id,dat_rodjenja,dnevnik_id) SELECT id,reg_broj,oib,spol_id,dat_rodjenja,"&amp;CT$2&amp;" FROM osoba WHERE id = "&amp;CT16&amp;";"))</f>
        <v/>
      </c>
      <c r="CY16" s="125" t="str">
        <f>IF(CT16="","","INSERT INTO imeprezime (id,osoba_id,rbr,ime,prezime,klub_id,identitet_id,sintaksa_id,info,aktivno,dnevnik_id) VALUES ("&amp;CT16&amp;","&amp;IF(CX16="","Null",CT16)&amp;",1,'"&amp;BA16&amp;"','"&amp;BB16&amp;"',(SELECT id FROM klub WHERE naziv = '"&amp;BI16&amp;"'),Null,1,'',1,"&amp;CT$2&amp;");")</f>
        <v/>
      </c>
      <c r="CZ16" t="s">
        <v>1</v>
      </c>
      <c r="DA16" s="29" t="str">
        <f t="shared" si="90"/>
        <v/>
      </c>
      <c r="DB16" t="s">
        <v>1</v>
      </c>
      <c r="DC16" s="105" t="str">
        <f>IF(OR(BP16="",BP16&lt;&gt;"NEMA"),"",BO16)</f>
        <v/>
      </c>
      <c r="DD16" s="125" t="str">
        <f>IF(DC16="","",MAX(DD$10:DD15)+1)</f>
        <v/>
      </c>
      <c r="DE16" t="s">
        <v>1</v>
      </c>
      <c r="DF16" s="90"/>
      <c r="DG16" t="s">
        <v>1</v>
      </c>
      <c r="DH16" s="29" t="str">
        <f t="shared" si="64"/>
        <v/>
      </c>
      <c r="DI16" t="s">
        <v>1</v>
      </c>
      <c r="DJ16" s="166" t="str">
        <f>IF(BJ16&lt;&gt;"NEMA","",IF(IFERROR(MATCH(BI16,BI$10:BI15,0),0)&lt;&gt;0,"",BI16))</f>
        <v/>
      </c>
      <c r="DK16" t="s">
        <v>1</v>
      </c>
      <c r="DL16" s="90"/>
      <c r="DM16" t="s">
        <v>1</v>
      </c>
      <c r="DN16" s="105" t="str">
        <f t="shared" si="91"/>
        <v/>
      </c>
      <c r="DO16" s="73" t="str">
        <f>IF(DN16="","",MAX(DO$10:DO15)+1)</f>
        <v/>
      </c>
      <c r="DP16" s="73" t="str">
        <f>IF(DN16="","",IF(BP16="","",IF(BP16="NEMA",DD16,BP16)))</f>
        <v/>
      </c>
      <c r="DQ16" s="73" t="str">
        <f t="shared" si="92"/>
        <v/>
      </c>
      <c r="DR16" s="73" t="str">
        <f>IF(DL16="","",MAX(DR$10:DR15)+1)</f>
        <v/>
      </c>
      <c r="DS16" s="177" t="str">
        <f t="shared" si="66"/>
        <v/>
      </c>
      <c r="DT16" s="125" t="str">
        <f t="shared" si="93"/>
        <v/>
      </c>
      <c r="DU16" t="s">
        <v>1</v>
      </c>
      <c r="DV16" s="29" t="str">
        <f t="shared" si="94"/>
        <v/>
      </c>
      <c r="DW16" t="s">
        <v>1</v>
      </c>
      <c r="DX16" s="166" t="str">
        <f>IF(BX16="","",IF(BY16&lt;&gt;"NEMA","ime-pre-klu"&amp;IF(BJ16="","","(ali)")&amp;"-kat",IF(CB16&lt;&gt;"NEMA","ime-pre-klu"&amp;IF(BJ16="","","(ali)"),IF(CE16&lt;&gt;"NEMA","ime-pre",IF(CT16&lt;&gt;"","novo",""))))&amp;IF(AND(BE16="0",BD16&gt;max_minuta*60),"-ot",""))</f>
        <v/>
      </c>
      <c r="DY16" t="s">
        <v>1</v>
      </c>
      <c r="DZ16" s="111" t="str">
        <f>IF(BX16="","",MAX(DZ$10:DZ15)+1)</f>
        <v/>
      </c>
      <c r="EA16" s="134" t="str">
        <f t="shared" si="67"/>
        <v/>
      </c>
      <c r="EB16" s="134" t="str">
        <f>IF(CH16&lt;&gt;"",CH16,CT16)</f>
        <v/>
      </c>
      <c r="EC16" s="134" t="str">
        <f t="shared" si="68"/>
        <v/>
      </c>
      <c r="ED16" s="134" t="str">
        <f t="shared" si="69"/>
        <v/>
      </c>
      <c r="EE16" s="134" t="str">
        <f>IF(CD16="","",IF(OR(BY16="",BY16="NEMA"),0,1))</f>
        <v/>
      </c>
      <c r="EF16" s="134" t="str">
        <f t="shared" si="70"/>
        <v/>
      </c>
      <c r="EG16" s="134"/>
      <c r="EH16" s="134"/>
      <c r="EI16" s="134"/>
      <c r="EJ16" s="106" t="str">
        <f t="shared" si="71"/>
        <v/>
      </c>
      <c r="EK16" t="s">
        <v>1</v>
      </c>
    </row>
    <row r="17" spans="2:141" x14ac:dyDescent="0.25">
      <c r="B17" s="148" t="s">
        <v>1084</v>
      </c>
      <c r="C17" t="s">
        <v>1</v>
      </c>
      <c r="D17" s="159">
        <f t="shared" si="72"/>
        <v>0</v>
      </c>
      <c r="E17" s="160">
        <f t="shared" ref="E17:AW17" si="99">IF($B17="","",FIND(";",$B17,D17+1))</f>
        <v>1</v>
      </c>
      <c r="F17" s="160">
        <f t="shared" si="99"/>
        <v>2</v>
      </c>
      <c r="G17" s="160">
        <f t="shared" si="99"/>
        <v>8</v>
      </c>
      <c r="H17" s="160">
        <f t="shared" si="99"/>
        <v>11</v>
      </c>
      <c r="I17" s="160">
        <f t="shared" si="99"/>
        <v>20</v>
      </c>
      <c r="J17" s="160">
        <f t="shared" si="99"/>
        <v>21</v>
      </c>
      <c r="K17" s="160">
        <f t="shared" si="99"/>
        <v>23</v>
      </c>
      <c r="L17" s="160">
        <f t="shared" si="99"/>
        <v>24</v>
      </c>
      <c r="M17" s="160">
        <f t="shared" si="99"/>
        <v>26</v>
      </c>
      <c r="N17" s="160">
        <f t="shared" si="99"/>
        <v>32</v>
      </c>
      <c r="O17" s="160">
        <f t="shared" si="99"/>
        <v>33</v>
      </c>
      <c r="P17" s="160">
        <f t="shared" si="99"/>
        <v>34</v>
      </c>
      <c r="Q17" s="160">
        <f t="shared" si="99"/>
        <v>36</v>
      </c>
      <c r="R17" s="160">
        <f t="shared" si="99"/>
        <v>37</v>
      </c>
      <c r="S17" s="160">
        <f t="shared" si="99"/>
        <v>40</v>
      </c>
      <c r="T17" s="160">
        <f t="shared" si="99"/>
        <v>43</v>
      </c>
      <c r="U17" s="160">
        <f t="shared" si="99"/>
        <v>46</v>
      </c>
      <c r="V17" s="160">
        <f t="shared" si="99"/>
        <v>49</v>
      </c>
      <c r="W17" s="160">
        <f t="shared" si="99"/>
        <v>55</v>
      </c>
      <c r="X17" s="160">
        <f t="shared" si="99"/>
        <v>61</v>
      </c>
      <c r="Y17" s="160">
        <f t="shared" si="99"/>
        <v>62</v>
      </c>
      <c r="Z17" s="160">
        <f t="shared" si="99"/>
        <v>63</v>
      </c>
      <c r="AA17" s="160">
        <f t="shared" si="99"/>
        <v>64</v>
      </c>
      <c r="AB17" s="160">
        <f t="shared" si="99"/>
        <v>67</v>
      </c>
      <c r="AC17" s="160">
        <f t="shared" si="99"/>
        <v>70</v>
      </c>
      <c r="AD17" s="160">
        <f t="shared" si="99"/>
        <v>73</v>
      </c>
      <c r="AE17" s="160">
        <f t="shared" si="99"/>
        <v>76</v>
      </c>
      <c r="AF17" s="160">
        <f t="shared" si="99"/>
        <v>79</v>
      </c>
      <c r="AG17" s="160">
        <f t="shared" si="99"/>
        <v>82</v>
      </c>
      <c r="AH17" s="160">
        <f t="shared" si="99"/>
        <v>85</v>
      </c>
      <c r="AI17" s="160">
        <f t="shared" si="99"/>
        <v>88</v>
      </c>
      <c r="AJ17" s="160">
        <f t="shared" si="99"/>
        <v>91</v>
      </c>
      <c r="AK17" s="160">
        <f t="shared" si="99"/>
        <v>94</v>
      </c>
      <c r="AL17" s="160">
        <f t="shared" si="99"/>
        <v>97</v>
      </c>
      <c r="AM17" s="160">
        <f t="shared" si="99"/>
        <v>98</v>
      </c>
      <c r="AN17" s="160">
        <f t="shared" si="99"/>
        <v>100</v>
      </c>
      <c r="AO17" s="160">
        <f t="shared" si="99"/>
        <v>106</v>
      </c>
      <c r="AP17" s="160">
        <f t="shared" si="99"/>
        <v>108</v>
      </c>
      <c r="AQ17" s="160">
        <f t="shared" si="99"/>
        <v>110</v>
      </c>
      <c r="AR17" s="160">
        <f t="shared" si="99"/>
        <v>116</v>
      </c>
      <c r="AS17" s="160">
        <f t="shared" si="99"/>
        <v>123</v>
      </c>
      <c r="AT17" s="160">
        <f t="shared" si="99"/>
        <v>128</v>
      </c>
      <c r="AU17" s="160">
        <f t="shared" si="99"/>
        <v>130</v>
      </c>
      <c r="AV17" s="160">
        <f t="shared" si="99"/>
        <v>131</v>
      </c>
      <c r="AW17" s="161">
        <f t="shared" si="99"/>
        <v>132</v>
      </c>
      <c r="AX17" t="s">
        <v>1</v>
      </c>
      <c r="AY17" s="105" t="str">
        <f t="shared" si="74"/>
        <v>M12</v>
      </c>
      <c r="AZ17" s="134">
        <f t="shared" si="44"/>
        <v>112</v>
      </c>
      <c r="BA17" s="73" t="str">
        <f t="shared" si="75"/>
        <v>Vacant</v>
      </c>
      <c r="BB17" s="73" t="str">
        <f t="shared" si="76"/>
        <v/>
      </c>
      <c r="BC17" s="134" t="str">
        <f t="shared" si="77"/>
        <v/>
      </c>
      <c r="BD17" s="134" t="str">
        <f t="shared" si="78"/>
        <v/>
      </c>
      <c r="BE17" s="134" t="str">
        <f t="shared" si="79"/>
        <v>0</v>
      </c>
      <c r="BF17" s="134" t="str">
        <f t="shared" si="45"/>
        <v/>
      </c>
      <c r="BG17" s="134" t="str">
        <f t="shared" si="80"/>
        <v/>
      </c>
      <c r="BH17" s="73" t="str">
        <f t="shared" si="81"/>
        <v/>
      </c>
      <c r="BI17" s="73" t="str">
        <f t="shared" si="82"/>
        <v/>
      </c>
      <c r="BJ17" s="134" t="str">
        <f t="shared" si="48"/>
        <v/>
      </c>
      <c r="BK17" s="73" t="str" cm="1">
        <f t="array" ref="BK17">IF(BJ17="",""&amp;BI17,IF(BJ17="NEMA",BI17,INDEX(klub_naziv,MATCH(INDEX(klubAlias_klubid,BJ17),klub_id,0))))</f>
        <v/>
      </c>
      <c r="BL17" s="73" t="str" cm="1">
        <f t="array" ref="BL17">IFERROR(INDEX(registarNatjecatelji,CE17,4),"")</f>
        <v/>
      </c>
      <c r="BM17" s="134" t="str">
        <f t="shared" si="49"/>
        <v/>
      </c>
      <c r="BN17" s="73" t="str">
        <f t="shared" si="83"/>
        <v/>
      </c>
      <c r="BO17" s="73" t="str">
        <f t="shared" si="84"/>
        <v/>
      </c>
      <c r="BP17" s="134" t="str">
        <f t="shared" si="50"/>
        <v/>
      </c>
      <c r="BQ17" s="73" t="str">
        <f t="shared" si="85"/>
        <v>M12</v>
      </c>
      <c r="BR17" s="73" t="str">
        <f t="shared" si="52"/>
        <v>M12-Ž12</v>
      </c>
      <c r="BS17" s="134">
        <f t="shared" si="53"/>
        <v>1001</v>
      </c>
      <c r="BT17" s="74" t="str">
        <f t="shared" si="54"/>
        <v>1.98</v>
      </c>
      <c r="BU17" s="74" t="str">
        <f t="shared" si="55"/>
        <v>75</v>
      </c>
      <c r="BV17" s="75" t="str">
        <f t="shared" si="56"/>
        <v>8</v>
      </c>
      <c r="BW17" t="s">
        <v>1</v>
      </c>
      <c r="BX17" s="105" t="str">
        <f t="shared" si="57"/>
        <v/>
      </c>
      <c r="BY17" s="106" t="str">
        <f t="shared" si="58"/>
        <v/>
      </c>
      <c r="BZ17" t="s">
        <v>1</v>
      </c>
      <c r="CA17" s="105" t="str">
        <f t="shared" si="59"/>
        <v/>
      </c>
      <c r="CB17" s="106" t="str">
        <f t="shared" si="60"/>
        <v/>
      </c>
      <c r="CC17" t="s">
        <v>1</v>
      </c>
      <c r="CD17" s="105" t="str">
        <f t="shared" si="61"/>
        <v/>
      </c>
      <c r="CE17" s="106" t="str">
        <f t="shared" si="86"/>
        <v/>
      </c>
      <c r="CF17" t="s">
        <v>1</v>
      </c>
      <c r="CG17" s="111" t="str">
        <f t="shared" si="87"/>
        <v/>
      </c>
      <c r="CH17" s="134" t="str" cm="1">
        <f t="array" ref="CH17">IF(CG17="","",INDEX(imePrezime_id,CG17,0))</f>
        <v/>
      </c>
      <c r="CI17" s="106" t="str">
        <f>IF(OR(CD17="",CE17&lt;&gt;"NEMA"),"",IFERROR(INDEX(imeprezimealias_imeprezimeid,MATCH(BA17&amp;" "&amp;BB17,imeprezimealias_alias,0)),""))</f>
        <v/>
      </c>
      <c r="CJ17" t="s">
        <v>1</v>
      </c>
      <c r="CK17" s="29" t="str">
        <f t="shared" si="88"/>
        <v/>
      </c>
      <c r="CL17" t="s">
        <v>1</v>
      </c>
      <c r="CM17" s="90"/>
      <c r="CN17" t="s">
        <v>1</v>
      </c>
      <c r="CO17" s="111" t="str">
        <f>IF(CM17="","",MAX(CO$10:CO16)+1)</f>
        <v/>
      </c>
      <c r="CP17" s="106" t="str">
        <f>IF(CM17="","",INDEX(imePrezime_id,MATCH(IF(IFERROR(SEARCH("–",CM17),0)&lt;&gt;0,CM17,SUBSTITUTE(CM17," "," – ",1)),imePrezime,0)))</f>
        <v/>
      </c>
      <c r="CR17" s="29" t="str">
        <f t="shared" si="89"/>
        <v/>
      </c>
      <c r="CS17" t="s">
        <v>1</v>
      </c>
      <c r="CT17" s="115" t="str">
        <f>IF(AND(CE17="NEMA",CI17=""),MAX(CT$10:CT16)+1,"")</f>
        <v/>
      </c>
      <c r="CU17" t="s">
        <v>1</v>
      </c>
      <c r="CV17" s="120" t="str">
        <f t="shared" si="63"/>
        <v>M</v>
      </c>
      <c r="CW17" t="s">
        <v>1</v>
      </c>
      <c r="CX17" s="105" t="str">
        <f>IF(CT17="","",IF(BO17&lt;&gt;"CRO","","INSERT INTO osoba (id,reg_broj,oib,spol_id,dat_rodjenja) VALUES ("&amp;CT17&amp;",(SELECT max(reg_broj)+1 FROM osoba),Null,'"&amp;CV17&amp;"',Null); INSERT INTO osoba_log (id,reg_broj,oib,spol_id,dat_rodjenja,dnevnik_id) SELECT id,reg_broj,oib,spol_id,dat_rodjenja,"&amp;CT$2&amp;" FROM osoba WHERE id = "&amp;CT17&amp;";"))</f>
        <v/>
      </c>
      <c r="CY17" s="125" t="str">
        <f>IF(CT17="","","INSERT INTO imeprezime (id,osoba_id,rbr,ime,prezime,klub_id,identitet_id,sintaksa_id,info,aktivno,dnevnik_id) VALUES ("&amp;CT17&amp;","&amp;IF(CX17="","Null",CT17)&amp;",1,'"&amp;BA17&amp;"','"&amp;BB17&amp;"',(SELECT id FROM klub WHERE naziv = '"&amp;BI17&amp;"'),Null,1,'',1,"&amp;CT$2&amp;");")</f>
        <v/>
      </c>
      <c r="CZ17" t="s">
        <v>1</v>
      </c>
      <c r="DA17" s="29" t="str">
        <f t="shared" si="90"/>
        <v/>
      </c>
      <c r="DB17" t="s">
        <v>1</v>
      </c>
      <c r="DC17" s="105" t="str">
        <f>IF(OR(BP17="",BP17&lt;&gt;"NEMA"),"",BO17)</f>
        <v/>
      </c>
      <c r="DD17" s="125" t="str">
        <f>IF(DC17="","",MAX(DD$10:DD16)+1)</f>
        <v/>
      </c>
      <c r="DE17" t="s">
        <v>1</v>
      </c>
      <c r="DF17" s="90"/>
      <c r="DG17" t="s">
        <v>1</v>
      </c>
      <c r="DH17" s="29" t="str">
        <f t="shared" si="64"/>
        <v/>
      </c>
      <c r="DI17" t="s">
        <v>1</v>
      </c>
      <c r="DJ17" s="166" t="str">
        <f>IF(BJ17&lt;&gt;"NEMA","",IF(IFERROR(MATCH(BI17,BI$10:BI16,0),0)&lt;&gt;0,"",BI17))</f>
        <v/>
      </c>
      <c r="DK17" t="s">
        <v>1</v>
      </c>
      <c r="DL17" s="90"/>
      <c r="DM17" t="s">
        <v>1</v>
      </c>
      <c r="DN17" s="105" t="str">
        <f t="shared" si="91"/>
        <v/>
      </c>
      <c r="DO17" s="73" t="str">
        <f>IF(DN17="","",MAX(DO$10:DO16)+1)</f>
        <v/>
      </c>
      <c r="DP17" s="73" t="str">
        <f>IF(DN17="","",IF(BP17="","",IF(BP17="NEMA",DD17,BP17)))</f>
        <v/>
      </c>
      <c r="DQ17" s="73" t="str">
        <f t="shared" si="92"/>
        <v/>
      </c>
      <c r="DR17" s="73" t="str">
        <f>IF(DL17="","",MAX(DR$10:DR16)+1)</f>
        <v/>
      </c>
      <c r="DS17" s="177" t="str">
        <f t="shared" si="66"/>
        <v/>
      </c>
      <c r="DT17" s="125" t="str">
        <f t="shared" si="93"/>
        <v/>
      </c>
      <c r="DU17" t="s">
        <v>1</v>
      </c>
      <c r="DV17" s="29" t="str">
        <f t="shared" si="94"/>
        <v/>
      </c>
      <c r="DW17" t="s">
        <v>1</v>
      </c>
      <c r="DX17" s="166" t="str">
        <f>IF(BX17="","",IF(BY17&lt;&gt;"NEMA","ime-pre-klu"&amp;IF(BJ17="","","(ali)")&amp;"-kat",IF(CB17&lt;&gt;"NEMA","ime-pre-klu"&amp;IF(BJ17="","","(ali)"),IF(CE17&lt;&gt;"NEMA","ime-pre",IF(CT17&lt;&gt;"","novo",""))))&amp;IF(AND(BE17="0",BD17&gt;max_minuta*60),"-ot",""))</f>
        <v/>
      </c>
      <c r="DY17" t="s">
        <v>1</v>
      </c>
      <c r="DZ17" s="111" t="str">
        <f>IF(BX17="","",MAX(DZ$10:DZ16)+1)</f>
        <v/>
      </c>
      <c r="EA17" s="134" t="str">
        <f t="shared" si="67"/>
        <v/>
      </c>
      <c r="EB17" s="134" t="str">
        <f>IF(CH17&lt;&gt;"",CH17,CT17)</f>
        <v/>
      </c>
      <c r="EC17" s="134" t="str">
        <f t="shared" si="68"/>
        <v/>
      </c>
      <c r="ED17" s="134" t="str">
        <f t="shared" si="69"/>
        <v/>
      </c>
      <c r="EE17" s="134" t="str">
        <f>IF(CD17="","",IF(OR(BY17="",BY17="NEMA"),0,1))</f>
        <v/>
      </c>
      <c r="EF17" s="134" t="str">
        <f t="shared" si="70"/>
        <v/>
      </c>
      <c r="EG17" s="134"/>
      <c r="EH17" s="134"/>
      <c r="EI17" s="134"/>
      <c r="EJ17" s="106" t="str">
        <f t="shared" si="71"/>
        <v/>
      </c>
      <c r="EK17" t="s">
        <v>1</v>
      </c>
    </row>
    <row r="18" spans="2:141" x14ac:dyDescent="0.25">
      <c r="B18" s="148" t="s">
        <v>1085</v>
      </c>
      <c r="C18" t="s">
        <v>1</v>
      </c>
      <c r="D18" s="159">
        <f t="shared" si="72"/>
        <v>0</v>
      </c>
      <c r="E18" s="160">
        <f t="shared" ref="E18:AW18" si="100">IF($B18="","",FIND(";",$B18,D18+1))</f>
        <v>1</v>
      </c>
      <c r="F18" s="160">
        <f t="shared" si="100"/>
        <v>9</v>
      </c>
      <c r="G18" s="160">
        <f t="shared" si="100"/>
        <v>15</v>
      </c>
      <c r="H18" s="160">
        <f t="shared" si="100"/>
        <v>25</v>
      </c>
      <c r="I18" s="160">
        <f t="shared" si="100"/>
        <v>31</v>
      </c>
      <c r="J18" s="160">
        <f t="shared" si="100"/>
        <v>32</v>
      </c>
      <c r="K18" s="160">
        <f t="shared" si="100"/>
        <v>34</v>
      </c>
      <c r="L18" s="160">
        <f t="shared" si="100"/>
        <v>35</v>
      </c>
      <c r="M18" s="160">
        <f t="shared" si="100"/>
        <v>37</v>
      </c>
      <c r="N18" s="160">
        <f t="shared" si="100"/>
        <v>43</v>
      </c>
      <c r="O18" s="160">
        <f t="shared" si="100"/>
        <v>49</v>
      </c>
      <c r="P18" s="160">
        <f t="shared" si="100"/>
        <v>55</v>
      </c>
      <c r="Q18" s="160">
        <f t="shared" si="100"/>
        <v>57</v>
      </c>
      <c r="R18" s="160">
        <f t="shared" si="100"/>
        <v>59</v>
      </c>
      <c r="S18" s="160">
        <f t="shared" si="100"/>
        <v>65</v>
      </c>
      <c r="T18" s="160">
        <f t="shared" si="100"/>
        <v>78</v>
      </c>
      <c r="U18" s="160">
        <f t="shared" si="100"/>
        <v>84</v>
      </c>
      <c r="V18" s="160">
        <f t="shared" si="100"/>
        <v>87</v>
      </c>
      <c r="W18" s="160">
        <f t="shared" si="100"/>
        <v>93</v>
      </c>
      <c r="X18" s="160">
        <f t="shared" si="100"/>
        <v>99</v>
      </c>
      <c r="Y18" s="160">
        <f t="shared" si="100"/>
        <v>100</v>
      </c>
      <c r="Z18" s="160">
        <f t="shared" si="100"/>
        <v>101</v>
      </c>
      <c r="AA18" s="160">
        <f t="shared" si="100"/>
        <v>102</v>
      </c>
      <c r="AB18" s="160">
        <f t="shared" si="100"/>
        <v>105</v>
      </c>
      <c r="AC18" s="160">
        <f t="shared" si="100"/>
        <v>108</v>
      </c>
      <c r="AD18" s="160">
        <f t="shared" si="100"/>
        <v>111</v>
      </c>
      <c r="AE18" s="160">
        <f t="shared" si="100"/>
        <v>114</v>
      </c>
      <c r="AF18" s="160">
        <f t="shared" si="100"/>
        <v>117</v>
      </c>
      <c r="AG18" s="160">
        <f t="shared" si="100"/>
        <v>120</v>
      </c>
      <c r="AH18" s="160">
        <f t="shared" si="100"/>
        <v>123</v>
      </c>
      <c r="AI18" s="160">
        <f t="shared" si="100"/>
        <v>126</v>
      </c>
      <c r="AJ18" s="160">
        <f t="shared" si="100"/>
        <v>129</v>
      </c>
      <c r="AK18" s="160">
        <f t="shared" si="100"/>
        <v>132</v>
      </c>
      <c r="AL18" s="160">
        <f t="shared" si="100"/>
        <v>135</v>
      </c>
      <c r="AM18" s="160">
        <f t="shared" si="100"/>
        <v>136</v>
      </c>
      <c r="AN18" s="160">
        <f t="shared" si="100"/>
        <v>138</v>
      </c>
      <c r="AO18" s="160">
        <f t="shared" si="100"/>
        <v>144</v>
      </c>
      <c r="AP18" s="160">
        <f t="shared" si="100"/>
        <v>146</v>
      </c>
      <c r="AQ18" s="160">
        <f t="shared" si="100"/>
        <v>148</v>
      </c>
      <c r="AR18" s="160">
        <f t="shared" si="100"/>
        <v>154</v>
      </c>
      <c r="AS18" s="160">
        <f t="shared" si="100"/>
        <v>161</v>
      </c>
      <c r="AT18" s="160">
        <f t="shared" si="100"/>
        <v>166</v>
      </c>
      <c r="AU18" s="160">
        <f t="shared" si="100"/>
        <v>168</v>
      </c>
      <c r="AV18" s="160">
        <f t="shared" si="100"/>
        <v>170</v>
      </c>
      <c r="AW18" s="161">
        <f t="shared" si="100"/>
        <v>171</v>
      </c>
      <c r="AX18" t="s">
        <v>1</v>
      </c>
      <c r="AY18" s="105" t="str">
        <f t="shared" si="74"/>
        <v>M14</v>
      </c>
      <c r="AZ18" s="134">
        <f t="shared" si="44"/>
        <v>111</v>
      </c>
      <c r="BA18" s="73" t="str">
        <f t="shared" si="75"/>
        <v>Teo</v>
      </c>
      <c r="BB18" s="73" t="str">
        <f t="shared" si="76"/>
        <v>Mahović</v>
      </c>
      <c r="BC18" s="134" t="str">
        <f t="shared" si="77"/>
        <v>21:01</v>
      </c>
      <c r="BD18" s="134">
        <f t="shared" si="78"/>
        <v>1261</v>
      </c>
      <c r="BE18" s="134" t="str">
        <f t="shared" si="79"/>
        <v>0</v>
      </c>
      <c r="BF18" s="134" t="str">
        <f t="shared" si="45"/>
        <v>0</v>
      </c>
      <c r="BG18" s="134">
        <f t="shared" si="80"/>
        <v>1</v>
      </c>
      <c r="BH18" s="73" t="str">
        <f t="shared" si="81"/>
        <v>JAP</v>
      </c>
      <c r="BI18" s="73" t="str">
        <f t="shared" si="82"/>
        <v>OK Japetic</v>
      </c>
      <c r="BJ18" s="134">
        <f t="shared" si="48"/>
        <v>1</v>
      </c>
      <c r="BK18" s="73" t="str" cm="1">
        <f t="array" ref="BK18">IF(BJ18="",""&amp;BI18,IF(BJ18="NEMA",BI18,INDEX(klub_naziv,MATCH(INDEX(klubAlias_klubid,BJ18),klub_id,0))))</f>
        <v>OK Japetić</v>
      </c>
      <c r="BL18" s="73" t="str" cm="1">
        <f t="array" ref="BL18">IFERROR(INDEX(registarNatjecatelji,CE18,4),"")</f>
        <v>OK Japetić</v>
      </c>
      <c r="BM18" s="134" t="str">
        <f t="shared" si="49"/>
        <v/>
      </c>
      <c r="BN18" s="73" t="str">
        <f t="shared" ref="BN12:BN75" si="101">IF(AND(BL18&lt;&gt;"",BL18&lt;&gt;BK18),BL18,""&amp;BK18)</f>
        <v>OK Japetić</v>
      </c>
      <c r="BO18" s="73" t="str">
        <f t="shared" ref="BO15:BO78" si="102">IF(B18="","",SUBSTITUTE(MID($B18,T18+1,U18-T18-1),"""",""))</f>
        <v>CRO</v>
      </c>
      <c r="BP18" s="134">
        <f t="shared" si="50"/>
        <v>1</v>
      </c>
      <c r="BQ18" s="73" t="str">
        <f t="shared" si="51"/>
        <v>M14</v>
      </c>
      <c r="BR18" s="73" t="str">
        <f t="shared" si="52"/>
        <v>M14-Ž14</v>
      </c>
      <c r="BS18" s="134">
        <f t="shared" si="53"/>
        <v>1002</v>
      </c>
      <c r="BT18" s="74" t="str">
        <f t="shared" si="54"/>
        <v>2.33</v>
      </c>
      <c r="BU18" s="74" t="str">
        <f t="shared" si="55"/>
        <v>75</v>
      </c>
      <c r="BV18" s="75" t="str">
        <f t="shared" si="56"/>
        <v>9</v>
      </c>
      <c r="BW18" t="s">
        <v>1</v>
      </c>
      <c r="BX18" s="105" t="str">
        <f t="shared" si="57"/>
        <v>Teo – Mahović – OK Japetić – M14</v>
      </c>
      <c r="BY18" s="106">
        <f t="shared" si="58"/>
        <v>106</v>
      </c>
      <c r="BZ18" t="s">
        <v>1</v>
      </c>
      <c r="CA18" s="105" t="str">
        <f t="shared" si="59"/>
        <v>Teo – Mahović – OK Japetić</v>
      </c>
      <c r="CB18" s="106">
        <f t="shared" si="60"/>
        <v>106</v>
      </c>
      <c r="CC18" t="s">
        <v>1</v>
      </c>
      <c r="CD18" s="105" t="str">
        <f t="shared" si="61"/>
        <v>Teo – Mahović</v>
      </c>
      <c r="CE18" s="106">
        <f t="shared" si="86"/>
        <v>106</v>
      </c>
      <c r="CF18" t="s">
        <v>1</v>
      </c>
      <c r="CG18" s="111">
        <f t="shared" si="87"/>
        <v>106</v>
      </c>
      <c r="CH18" s="134" cm="1">
        <f t="array" ref="CH18">IF(CG18="","",INDEX(imePrezime_id,CG18,0))</f>
        <v>1095</v>
      </c>
      <c r="CI18" s="106" t="str">
        <f>IF(OR(CD18="",CE18&lt;&gt;"NEMA"),"",IFERROR(INDEX(imeprezimealias_imeprezimeid,MATCH(BA18&amp;" "&amp;BB18,imeprezimealias_alias,0)),""))</f>
        <v/>
      </c>
      <c r="CJ18" t="s">
        <v>1</v>
      </c>
      <c r="CK18" s="29" t="str">
        <f t="shared" si="88"/>
        <v/>
      </c>
      <c r="CL18" t="s">
        <v>1</v>
      </c>
      <c r="CM18" s="90"/>
      <c r="CN18" t="s">
        <v>1</v>
      </c>
      <c r="CO18" s="111" t="str">
        <f>IF(CM18="","",MAX(CO$10:CO17)+1)</f>
        <v/>
      </c>
      <c r="CP18" s="106" t="str">
        <f>IF(CM18="","",INDEX(imePrezime_id,MATCH(IF(IFERROR(SEARCH("–",CM18),0)&lt;&gt;0,CM18,SUBSTITUTE(CM18," "," – ",1)),imePrezime,0)))</f>
        <v/>
      </c>
      <c r="CR18" s="29" t="str">
        <f t="shared" si="89"/>
        <v/>
      </c>
      <c r="CS18" t="s">
        <v>1</v>
      </c>
      <c r="CT18" s="115" t="str">
        <f>IF(AND(CE18="NEMA",CI18=""),MAX(CT$10:CT17)+1,"")</f>
        <v/>
      </c>
      <c r="CU18" t="s">
        <v>1</v>
      </c>
      <c r="CV18" s="120" t="str">
        <f t="shared" si="63"/>
        <v>M</v>
      </c>
      <c r="CW18" t="s">
        <v>1</v>
      </c>
      <c r="CX18" s="105" t="str">
        <f>IF(CT18="","",IF(BO18&lt;&gt;"CRO","","INSERT INTO osoba (id,reg_broj,oib,spol_id,dat_rodjenja) VALUES ("&amp;CT18&amp;",(SELECT max(reg_broj)+1 FROM osoba),Null,'"&amp;CV18&amp;"',Null); INSERT INTO osoba_log (id,reg_broj,oib,spol_id,dat_rodjenja,dnevnik_id) SELECT id,reg_broj,oib,spol_id,dat_rodjenja,"&amp;CT$2&amp;" FROM osoba WHERE id = "&amp;CT18&amp;";"))</f>
        <v/>
      </c>
      <c r="CY18" s="125" t="str">
        <f>IF(CT18="","","INSERT INTO imeprezime (id,osoba_id,rbr,ime,prezime,klub_id,identitet_id,sintaksa_id,info,aktivno,dnevnik_id) VALUES ("&amp;CT18&amp;","&amp;IF(CX18="","Null",CT18)&amp;",1,'"&amp;BA18&amp;"','"&amp;BB18&amp;"',(SELECT id FROM klub WHERE naziv = '"&amp;BI18&amp;"'),Null,1,'',1,"&amp;CT$2&amp;");")</f>
        <v/>
      </c>
      <c r="CZ18" t="s">
        <v>1</v>
      </c>
      <c r="DA18" s="29" t="str">
        <f t="shared" si="90"/>
        <v/>
      </c>
      <c r="DB18" t="s">
        <v>1</v>
      </c>
      <c r="DC18" s="105" t="str">
        <f>IF(OR(BP18="",BP18&lt;&gt;"NEMA"),"",BO18)</f>
        <v/>
      </c>
      <c r="DD18" s="125" t="str">
        <f>IF(DC18="","",MAX(DD$10:DD17)+1)</f>
        <v/>
      </c>
      <c r="DE18" t="s">
        <v>1</v>
      </c>
      <c r="DF18" s="90"/>
      <c r="DG18" t="s">
        <v>1</v>
      </c>
      <c r="DH18" s="29" t="str">
        <f t="shared" si="64"/>
        <v/>
      </c>
      <c r="DI18" t="s">
        <v>1</v>
      </c>
      <c r="DJ18" s="166" t="str">
        <f>IF(BJ18&lt;&gt;"NEMA","",IF(IFERROR(MATCH(BI18,BI$10:BI17,0),0)&lt;&gt;0,"",BI18))</f>
        <v/>
      </c>
      <c r="DK18" t="s">
        <v>1</v>
      </c>
      <c r="DL18" s="90"/>
      <c r="DM18" t="s">
        <v>1</v>
      </c>
      <c r="DN18" s="105" t="str">
        <f t="shared" si="91"/>
        <v/>
      </c>
      <c r="DO18" s="73" t="str">
        <f>IF(DN18="","",MAX(DO$10:DO17)+1)</f>
        <v/>
      </c>
      <c r="DP18" s="73" t="str">
        <f>IF(DN18="","",IF(BP18="","",IF(BP18="NEMA",DD18,BP18)))</f>
        <v/>
      </c>
      <c r="DQ18" s="73" t="str">
        <f t="shared" si="92"/>
        <v/>
      </c>
      <c r="DR18" s="73" t="str">
        <f>IF(DL18="","",MAX(DR$10:DR17)+1)</f>
        <v/>
      </c>
      <c r="DS18" s="177" t="str">
        <f t="shared" si="66"/>
        <v/>
      </c>
      <c r="DT18" s="125" t="str">
        <f t="shared" si="93"/>
        <v/>
      </c>
      <c r="DU18" t="s">
        <v>1</v>
      </c>
      <c r="DV18" s="29" t="str">
        <f t="shared" si="94"/>
        <v/>
      </c>
      <c r="DW18" t="s">
        <v>1</v>
      </c>
      <c r="DX18" s="166" t="str">
        <f>IF(BX18="","",IF(BY18&lt;&gt;"NEMA","ime-pre-klu"&amp;IF(BJ18="","","(ali)")&amp;"-kat",IF(CB18&lt;&gt;"NEMA","ime-pre-klu"&amp;IF(BJ18="","","(ali)"),IF(CE18&lt;&gt;"NEMA","ime-pre",IF(CT18&lt;&gt;"","novo",""))))&amp;IF(AND(BE18="0",BD18&gt;max_minuta*60),"-ot",""))</f>
        <v>ime-pre-klu(ali)-kat</v>
      </c>
      <c r="DY18" t="s">
        <v>1</v>
      </c>
      <c r="DZ18" s="111">
        <f>IF(BX18="","",MAX(DZ$10:DZ17)+1)</f>
        <v>1006</v>
      </c>
      <c r="EA18" s="134">
        <f t="shared" si="67"/>
        <v>1002</v>
      </c>
      <c r="EB18" s="134">
        <f>IF(CH18&lt;&gt;"",CH18,CT18)</f>
        <v>1095</v>
      </c>
      <c r="EC18" s="134">
        <f t="shared" si="68"/>
        <v>1261</v>
      </c>
      <c r="ED18" s="134">
        <f t="shared" si="69"/>
        <v>1</v>
      </c>
      <c r="EE18" s="134">
        <f>IF(CD18="","",IF(OR(BY18="",BY18="NEMA"),0,1))</f>
        <v>1</v>
      </c>
      <c r="EF18" s="134">
        <f t="shared" si="70"/>
        <v>3</v>
      </c>
      <c r="EG18" s="134"/>
      <c r="EH18" s="134"/>
      <c r="EI18" s="134"/>
      <c r="EJ18" s="106" t="str">
        <f t="shared" si="71"/>
        <v>0</v>
      </c>
      <c r="EK18" t="s">
        <v>1</v>
      </c>
    </row>
    <row r="19" spans="2:141" x14ac:dyDescent="0.25">
      <c r="B19" s="148" t="s">
        <v>1086</v>
      </c>
      <c r="C19" t="s">
        <v>1</v>
      </c>
      <c r="D19" s="159">
        <f t="shared" si="72"/>
        <v>0</v>
      </c>
      <c r="E19" s="160">
        <f t="shared" ref="E19:AW19" si="103">IF($B19="","",FIND(";",$B19,D19+1))</f>
        <v>1</v>
      </c>
      <c r="F19" s="160">
        <f t="shared" si="103"/>
        <v>9</v>
      </c>
      <c r="G19" s="160">
        <f t="shared" si="103"/>
        <v>15</v>
      </c>
      <c r="H19" s="160">
        <f t="shared" si="103"/>
        <v>27</v>
      </c>
      <c r="I19" s="160">
        <f t="shared" si="103"/>
        <v>36</v>
      </c>
      <c r="J19" s="160">
        <f t="shared" si="103"/>
        <v>37</v>
      </c>
      <c r="K19" s="160">
        <f t="shared" si="103"/>
        <v>39</v>
      </c>
      <c r="L19" s="160">
        <f t="shared" si="103"/>
        <v>40</v>
      </c>
      <c r="M19" s="160">
        <f t="shared" si="103"/>
        <v>42</v>
      </c>
      <c r="N19" s="160">
        <f t="shared" si="103"/>
        <v>48</v>
      </c>
      <c r="O19" s="160">
        <f t="shared" si="103"/>
        <v>54</v>
      </c>
      <c r="P19" s="160">
        <f t="shared" si="103"/>
        <v>60</v>
      </c>
      <c r="Q19" s="160">
        <f t="shared" si="103"/>
        <v>62</v>
      </c>
      <c r="R19" s="160">
        <f t="shared" si="103"/>
        <v>64</v>
      </c>
      <c r="S19" s="160">
        <f t="shared" si="103"/>
        <v>70</v>
      </c>
      <c r="T19" s="160">
        <f t="shared" si="103"/>
        <v>82</v>
      </c>
      <c r="U19" s="160">
        <f t="shared" si="103"/>
        <v>88</v>
      </c>
      <c r="V19" s="160">
        <f t="shared" si="103"/>
        <v>91</v>
      </c>
      <c r="W19" s="160">
        <f t="shared" si="103"/>
        <v>97</v>
      </c>
      <c r="X19" s="160">
        <f t="shared" si="103"/>
        <v>103</v>
      </c>
      <c r="Y19" s="160">
        <f t="shared" si="103"/>
        <v>104</v>
      </c>
      <c r="Z19" s="160">
        <f t="shared" si="103"/>
        <v>105</v>
      </c>
      <c r="AA19" s="160">
        <f t="shared" si="103"/>
        <v>106</v>
      </c>
      <c r="AB19" s="160">
        <f t="shared" si="103"/>
        <v>109</v>
      </c>
      <c r="AC19" s="160">
        <f t="shared" si="103"/>
        <v>112</v>
      </c>
      <c r="AD19" s="160">
        <f t="shared" si="103"/>
        <v>115</v>
      </c>
      <c r="AE19" s="160">
        <f t="shared" si="103"/>
        <v>118</v>
      </c>
      <c r="AF19" s="160">
        <f t="shared" si="103"/>
        <v>121</v>
      </c>
      <c r="AG19" s="160">
        <f t="shared" si="103"/>
        <v>124</v>
      </c>
      <c r="AH19" s="160">
        <f t="shared" si="103"/>
        <v>127</v>
      </c>
      <c r="AI19" s="160">
        <f t="shared" si="103"/>
        <v>130</v>
      </c>
      <c r="AJ19" s="160">
        <f t="shared" si="103"/>
        <v>133</v>
      </c>
      <c r="AK19" s="160">
        <f t="shared" si="103"/>
        <v>136</v>
      </c>
      <c r="AL19" s="160">
        <f t="shared" si="103"/>
        <v>139</v>
      </c>
      <c r="AM19" s="160">
        <f t="shared" si="103"/>
        <v>140</v>
      </c>
      <c r="AN19" s="160">
        <f t="shared" si="103"/>
        <v>142</v>
      </c>
      <c r="AO19" s="160">
        <f t="shared" si="103"/>
        <v>148</v>
      </c>
      <c r="AP19" s="160">
        <f t="shared" si="103"/>
        <v>150</v>
      </c>
      <c r="AQ19" s="160">
        <f t="shared" si="103"/>
        <v>152</v>
      </c>
      <c r="AR19" s="160">
        <f t="shared" si="103"/>
        <v>158</v>
      </c>
      <c r="AS19" s="160">
        <f t="shared" si="103"/>
        <v>165</v>
      </c>
      <c r="AT19" s="160">
        <f t="shared" si="103"/>
        <v>170</v>
      </c>
      <c r="AU19" s="160">
        <f t="shared" si="103"/>
        <v>172</v>
      </c>
      <c r="AV19" s="160">
        <f t="shared" si="103"/>
        <v>174</v>
      </c>
      <c r="AW19" s="161">
        <f t="shared" si="103"/>
        <v>175</v>
      </c>
      <c r="AX19" t="s">
        <v>1</v>
      </c>
      <c r="AY19" s="105" t="str">
        <f t="shared" si="74"/>
        <v>M14</v>
      </c>
      <c r="AZ19" s="134">
        <f t="shared" si="44"/>
        <v>111</v>
      </c>
      <c r="BA19" s="73" t="str">
        <f t="shared" si="75"/>
        <v>Martin</v>
      </c>
      <c r="BB19" s="73" t="str">
        <f t="shared" si="76"/>
        <v>Meštrović</v>
      </c>
      <c r="BC19" s="134" t="str">
        <f t="shared" si="77"/>
        <v>34:10</v>
      </c>
      <c r="BD19" s="134">
        <f t="shared" si="78"/>
        <v>2050</v>
      </c>
      <c r="BE19" s="134" t="str">
        <f t="shared" si="79"/>
        <v>0</v>
      </c>
      <c r="BF19" s="134" t="str">
        <f t="shared" si="45"/>
        <v>0</v>
      </c>
      <c r="BG19" s="134">
        <f t="shared" si="80"/>
        <v>1</v>
      </c>
      <c r="BH19" s="73" t="str">
        <f t="shared" si="81"/>
        <v>KAP</v>
      </c>
      <c r="BI19" s="73" t="str">
        <f t="shared" si="82"/>
        <v>OK Kapela</v>
      </c>
      <c r="BJ19" s="134" t="str">
        <f t="shared" si="48"/>
        <v/>
      </c>
      <c r="BK19" s="73" t="str" cm="1">
        <f t="array" ref="BK19">IF(BJ19="",""&amp;BI19,IF(BJ19="NEMA",BI19,INDEX(klub_naziv,MATCH(INDEX(klubAlias_klubid,BJ19),klub_id,0))))</f>
        <v>OK Kapela</v>
      </c>
      <c r="BL19" s="73" t="str" cm="1">
        <f t="array" ref="BL19">IFERROR(INDEX(registarNatjecatelji,CE19,4),"")</f>
        <v>OK Kapela</v>
      </c>
      <c r="BM19" s="134" t="str">
        <f t="shared" si="49"/>
        <v/>
      </c>
      <c r="BN19" s="73" t="str">
        <f t="shared" si="101"/>
        <v>OK Kapela</v>
      </c>
      <c r="BO19" s="73" t="str">
        <f t="shared" si="102"/>
        <v>CRO</v>
      </c>
      <c r="BP19" s="178">
        <f t="shared" si="50"/>
        <v>1</v>
      </c>
      <c r="BQ19" s="73" t="str">
        <f t="shared" si="51"/>
        <v>M14</v>
      </c>
      <c r="BR19" s="73" t="str">
        <f t="shared" si="52"/>
        <v>M14-Ž14</v>
      </c>
      <c r="BS19" s="134">
        <f t="shared" si="53"/>
        <v>1002</v>
      </c>
      <c r="BT19" s="74" t="str">
        <f t="shared" si="54"/>
        <v>2.33</v>
      </c>
      <c r="BU19" s="74" t="str">
        <f t="shared" si="55"/>
        <v>75</v>
      </c>
      <c r="BV19" s="75" t="str">
        <f t="shared" si="56"/>
        <v>9</v>
      </c>
      <c r="BW19" t="s">
        <v>1</v>
      </c>
      <c r="BX19" s="105" t="str">
        <f t="shared" si="57"/>
        <v>Martin – Meštrović – OK Kapela – M14</v>
      </c>
      <c r="BY19" s="106">
        <f t="shared" si="58"/>
        <v>272</v>
      </c>
      <c r="BZ19" t="s">
        <v>1</v>
      </c>
      <c r="CA19" s="105" t="str">
        <f t="shared" si="59"/>
        <v>Martin – Meštrović – OK Kapela</v>
      </c>
      <c r="CB19" s="106">
        <f t="shared" si="60"/>
        <v>272</v>
      </c>
      <c r="CC19" t="s">
        <v>1</v>
      </c>
      <c r="CD19" s="105" t="str">
        <f t="shared" si="61"/>
        <v>Martin – Meštrović</v>
      </c>
      <c r="CE19" s="106">
        <f t="shared" si="86"/>
        <v>272</v>
      </c>
      <c r="CF19" t="s">
        <v>1</v>
      </c>
      <c r="CG19" s="111">
        <f t="shared" si="87"/>
        <v>272</v>
      </c>
      <c r="CH19" s="134" cm="1">
        <f t="array" ref="CH19">IF(CG19="","",INDEX(imePrezime_id,CG19,0))</f>
        <v>1108</v>
      </c>
      <c r="CI19" s="106" t="str">
        <f>IF(OR(CD19="",CE19&lt;&gt;"NEMA"),"",IFERROR(INDEX(imeprezimealias_imeprezimeid,MATCH(BA19&amp;" "&amp;BB19,imeprezimealias_alias,0)),""))</f>
        <v/>
      </c>
      <c r="CJ19" t="s">
        <v>1</v>
      </c>
      <c r="CK19" s="29" t="str">
        <f t="shared" si="88"/>
        <v/>
      </c>
      <c r="CL19" t="s">
        <v>1</v>
      </c>
      <c r="CM19" s="90"/>
      <c r="CN19" t="s">
        <v>1</v>
      </c>
      <c r="CO19" s="111" t="str">
        <f>IF(CM19="","",MAX(CO$10:CO18)+1)</f>
        <v/>
      </c>
      <c r="CP19" s="106" t="str">
        <f>IF(CM19="","",INDEX(imePrezime_id,MATCH(IF(IFERROR(SEARCH("–",CM19),0)&lt;&gt;0,CM19,SUBSTITUTE(CM19," "," – ",1)),imePrezime,0)))</f>
        <v/>
      </c>
      <c r="CR19" s="29" t="str">
        <f t="shared" si="89"/>
        <v/>
      </c>
      <c r="CS19" t="s">
        <v>1</v>
      </c>
      <c r="CT19" s="115" t="str">
        <f>IF(AND(CE19="NEMA",CI19=""),MAX(CT$10:CT18)+1,"")</f>
        <v/>
      </c>
      <c r="CU19" t="s">
        <v>1</v>
      </c>
      <c r="CV19" s="120" t="str">
        <f t="shared" si="63"/>
        <v>M</v>
      </c>
      <c r="CW19" t="s">
        <v>1</v>
      </c>
      <c r="CX19" s="105" t="str">
        <f>IF(CT19="","",IF(BO19&lt;&gt;"CRO","","INSERT INTO osoba (id,reg_broj,oib,spol_id,dat_rodjenja) VALUES ("&amp;CT19&amp;",(SELECT max(reg_broj)+1 FROM osoba),Null,'"&amp;CV19&amp;"',Null); INSERT INTO osoba_log (id,reg_broj,oib,spol_id,dat_rodjenja,dnevnik_id) SELECT id,reg_broj,oib,spol_id,dat_rodjenja,"&amp;CT$2&amp;" FROM osoba WHERE id = "&amp;CT19&amp;";"))</f>
        <v/>
      </c>
      <c r="CY19" s="125" t="str">
        <f>IF(CT19="","","INSERT INTO imeprezime (id,osoba_id,rbr,ime,prezime,klub_id,identitet_id,sintaksa_id,info,aktivno,dnevnik_id) VALUES ("&amp;CT19&amp;","&amp;IF(CX19="","Null",CT19)&amp;",1,'"&amp;BA19&amp;"','"&amp;BB19&amp;"',(SELECT id FROM klub WHERE naziv = '"&amp;BI19&amp;"'),Null,1,'',1,"&amp;CT$2&amp;");")</f>
        <v/>
      </c>
      <c r="CZ19" t="s">
        <v>1</v>
      </c>
      <c r="DA19" s="29" t="str">
        <f t="shared" si="90"/>
        <v/>
      </c>
      <c r="DB19" t="s">
        <v>1</v>
      </c>
      <c r="DC19" s="105" t="str">
        <f>IF(OR(BP19="",BP19&lt;&gt;"NEMA"),"",BO19)</f>
        <v/>
      </c>
      <c r="DD19" s="125" t="str">
        <f>IF(DC19="","",MAX(DD$10:DD18)+1)</f>
        <v/>
      </c>
      <c r="DE19" t="s">
        <v>1</v>
      </c>
      <c r="DF19" s="90"/>
      <c r="DG19" t="s">
        <v>1</v>
      </c>
      <c r="DH19" s="29" t="str">
        <f t="shared" si="64"/>
        <v/>
      </c>
      <c r="DI19" t="s">
        <v>1</v>
      </c>
      <c r="DJ19" s="166" t="str">
        <f>IF(BJ19&lt;&gt;"NEMA","",IF(IFERROR(MATCH(BI19,BI$10:BI18,0),0)&lt;&gt;0,"",BI19))</f>
        <v/>
      </c>
      <c r="DK19" t="s">
        <v>1</v>
      </c>
      <c r="DL19" s="90"/>
      <c r="DM19" t="s">
        <v>1</v>
      </c>
      <c r="DN19" s="105" t="str">
        <f t="shared" si="91"/>
        <v/>
      </c>
      <c r="DO19" s="73" t="str">
        <f>IF(DN19="","",MAX(DO$10:DO18)+1)</f>
        <v/>
      </c>
      <c r="DP19" s="73" t="str">
        <f>IF(DN19="","",IF(BP19="","",IF(BP19="NEMA",DD19,BP19)))</f>
        <v/>
      </c>
      <c r="DQ19" s="73" t="str">
        <f t="shared" si="92"/>
        <v/>
      </c>
      <c r="DR19" s="73" t="str">
        <f>IF(DL19="","",MAX(DR$10:DR18)+1)</f>
        <v/>
      </c>
      <c r="DS19" s="177" t="str">
        <f t="shared" si="66"/>
        <v/>
      </c>
      <c r="DT19" s="125" t="str">
        <f t="shared" si="93"/>
        <v/>
      </c>
      <c r="DU19" t="s">
        <v>1</v>
      </c>
      <c r="DV19" s="29" t="str">
        <f t="shared" si="94"/>
        <v/>
      </c>
      <c r="DW19" t="s">
        <v>1</v>
      </c>
      <c r="DX19" s="166" t="str">
        <f>IF(BX19="","",IF(BY19&lt;&gt;"NEMA","ime-pre-klu"&amp;IF(BJ19="","","(ali)")&amp;"-kat",IF(CB19&lt;&gt;"NEMA","ime-pre-klu"&amp;IF(BJ19="","","(ali)"),IF(CE19&lt;&gt;"NEMA","ime-pre",IF(CT19&lt;&gt;"","novo",""))))&amp;IF(AND(BE19="0",BD19&gt;max_minuta*60),"-ot",""))</f>
        <v>ime-pre-klu-kat</v>
      </c>
      <c r="DY19" t="s">
        <v>1</v>
      </c>
      <c r="DZ19" s="111">
        <f>IF(BX19="","",MAX(DZ$10:DZ18)+1)</f>
        <v>1007</v>
      </c>
      <c r="EA19" s="134">
        <f t="shared" si="67"/>
        <v>1002</v>
      </c>
      <c r="EB19" s="134">
        <f>IF(CH19&lt;&gt;"",CH19,CT19)</f>
        <v>1108</v>
      </c>
      <c r="EC19" s="134">
        <f t="shared" si="68"/>
        <v>2050</v>
      </c>
      <c r="ED19" s="134">
        <f t="shared" si="69"/>
        <v>1</v>
      </c>
      <c r="EE19" s="134">
        <f>IF(CD19="","",IF(OR(BY19="",BY19="NEMA"),0,1))</f>
        <v>1</v>
      </c>
      <c r="EF19" s="134">
        <f t="shared" si="70"/>
        <v>1</v>
      </c>
      <c r="EG19" s="134"/>
      <c r="EH19" s="134"/>
      <c r="EI19" s="134"/>
      <c r="EJ19" s="106" t="str">
        <f t="shared" si="71"/>
        <v>0</v>
      </c>
      <c r="EK19" t="s">
        <v>1</v>
      </c>
    </row>
    <row r="20" spans="2:141" x14ac:dyDescent="0.25">
      <c r="B20" s="148" t="s">
        <v>1087</v>
      </c>
      <c r="C20" t="s">
        <v>1</v>
      </c>
      <c r="D20" s="159">
        <f t="shared" si="72"/>
        <v>0</v>
      </c>
      <c r="E20" s="160">
        <f t="shared" ref="E20:AW20" si="104">IF($B20="","",FIND(";",$B20,D20+1))</f>
        <v>1</v>
      </c>
      <c r="F20" s="160">
        <f t="shared" si="104"/>
        <v>8</v>
      </c>
      <c r="G20" s="160">
        <f t="shared" si="104"/>
        <v>14</v>
      </c>
      <c r="H20" s="160">
        <f t="shared" si="104"/>
        <v>23</v>
      </c>
      <c r="I20" s="160">
        <f t="shared" si="104"/>
        <v>31</v>
      </c>
      <c r="J20" s="160">
        <f t="shared" si="104"/>
        <v>32</v>
      </c>
      <c r="K20" s="160">
        <f t="shared" si="104"/>
        <v>34</v>
      </c>
      <c r="L20" s="160">
        <f t="shared" si="104"/>
        <v>35</v>
      </c>
      <c r="M20" s="160">
        <f t="shared" si="104"/>
        <v>37</v>
      </c>
      <c r="N20" s="160">
        <f t="shared" si="104"/>
        <v>43</v>
      </c>
      <c r="O20" s="160">
        <f t="shared" si="104"/>
        <v>49</v>
      </c>
      <c r="P20" s="160">
        <f t="shared" si="104"/>
        <v>55</v>
      </c>
      <c r="Q20" s="160">
        <f t="shared" si="104"/>
        <v>57</v>
      </c>
      <c r="R20" s="160">
        <f t="shared" si="104"/>
        <v>59</v>
      </c>
      <c r="S20" s="160">
        <f t="shared" si="104"/>
        <v>65</v>
      </c>
      <c r="T20" s="160">
        <f t="shared" si="104"/>
        <v>78</v>
      </c>
      <c r="U20" s="160">
        <f t="shared" si="104"/>
        <v>84</v>
      </c>
      <c r="V20" s="160">
        <f t="shared" si="104"/>
        <v>87</v>
      </c>
      <c r="W20" s="160">
        <f t="shared" si="104"/>
        <v>93</v>
      </c>
      <c r="X20" s="160">
        <f t="shared" si="104"/>
        <v>99</v>
      </c>
      <c r="Y20" s="160">
        <f t="shared" si="104"/>
        <v>100</v>
      </c>
      <c r="Z20" s="160">
        <f t="shared" si="104"/>
        <v>101</v>
      </c>
      <c r="AA20" s="160">
        <f t="shared" si="104"/>
        <v>102</v>
      </c>
      <c r="AB20" s="160">
        <f t="shared" si="104"/>
        <v>105</v>
      </c>
      <c r="AC20" s="160">
        <f t="shared" si="104"/>
        <v>108</v>
      </c>
      <c r="AD20" s="160">
        <f t="shared" si="104"/>
        <v>111</v>
      </c>
      <c r="AE20" s="160">
        <f t="shared" si="104"/>
        <v>114</v>
      </c>
      <c r="AF20" s="160">
        <f t="shared" si="104"/>
        <v>117</v>
      </c>
      <c r="AG20" s="160">
        <f t="shared" si="104"/>
        <v>120</v>
      </c>
      <c r="AH20" s="160">
        <f t="shared" si="104"/>
        <v>123</v>
      </c>
      <c r="AI20" s="160">
        <f t="shared" si="104"/>
        <v>126</v>
      </c>
      <c r="AJ20" s="160">
        <f t="shared" si="104"/>
        <v>129</v>
      </c>
      <c r="AK20" s="160">
        <f t="shared" si="104"/>
        <v>132</v>
      </c>
      <c r="AL20" s="160">
        <f t="shared" si="104"/>
        <v>135</v>
      </c>
      <c r="AM20" s="160">
        <f t="shared" si="104"/>
        <v>136</v>
      </c>
      <c r="AN20" s="160">
        <f t="shared" si="104"/>
        <v>138</v>
      </c>
      <c r="AO20" s="160">
        <f t="shared" si="104"/>
        <v>144</v>
      </c>
      <c r="AP20" s="160">
        <f t="shared" si="104"/>
        <v>146</v>
      </c>
      <c r="AQ20" s="160">
        <f t="shared" si="104"/>
        <v>148</v>
      </c>
      <c r="AR20" s="160">
        <f t="shared" si="104"/>
        <v>154</v>
      </c>
      <c r="AS20" s="160">
        <f t="shared" si="104"/>
        <v>161</v>
      </c>
      <c r="AT20" s="160">
        <f t="shared" si="104"/>
        <v>166</v>
      </c>
      <c r="AU20" s="160">
        <f t="shared" si="104"/>
        <v>168</v>
      </c>
      <c r="AV20" s="160">
        <f t="shared" si="104"/>
        <v>170</v>
      </c>
      <c r="AW20" s="161">
        <f t="shared" si="104"/>
        <v>171</v>
      </c>
      <c r="AX20" t="s">
        <v>1</v>
      </c>
      <c r="AY20" s="105" t="str">
        <f t="shared" si="74"/>
        <v>M14</v>
      </c>
      <c r="AZ20" s="134">
        <f t="shared" si="44"/>
        <v>111</v>
      </c>
      <c r="BA20" s="73" t="str">
        <f t="shared" si="75"/>
        <v>Karlo</v>
      </c>
      <c r="BB20" s="73" t="str">
        <f t="shared" si="76"/>
        <v>Lesjak</v>
      </c>
      <c r="BC20" s="134" t="str">
        <f t="shared" si="77"/>
        <v>36:53</v>
      </c>
      <c r="BD20" s="134">
        <f t="shared" si="78"/>
        <v>2213</v>
      </c>
      <c r="BE20" s="134" t="str">
        <f t="shared" si="79"/>
        <v>0</v>
      </c>
      <c r="BF20" s="134" t="str">
        <f t="shared" si="45"/>
        <v>0</v>
      </c>
      <c r="BG20" s="134">
        <f t="shared" si="80"/>
        <v>1</v>
      </c>
      <c r="BH20" s="73" t="str">
        <f t="shared" si="81"/>
        <v>JAP</v>
      </c>
      <c r="BI20" s="73" t="str">
        <f t="shared" si="82"/>
        <v>OK Japetic</v>
      </c>
      <c r="BJ20" s="134">
        <f t="shared" si="48"/>
        <v>1</v>
      </c>
      <c r="BK20" s="73" t="str" cm="1">
        <f t="array" ref="BK20">IF(BJ20="",""&amp;BI20,IF(BJ20="NEMA",BI20,INDEX(klub_naziv,MATCH(INDEX(klubAlias_klubid,BJ20),klub_id,0))))</f>
        <v>OK Japetić</v>
      </c>
      <c r="BL20" s="73" t="str" cm="1">
        <f t="array" ref="BL20">IFERROR(INDEX(registarNatjecatelji,CE20,4),"")</f>
        <v>OK Japetić</v>
      </c>
      <c r="BM20" s="134" t="str">
        <f t="shared" si="49"/>
        <v/>
      </c>
      <c r="BN20" s="73" t="str">
        <f t="shared" si="101"/>
        <v>OK Japetić</v>
      </c>
      <c r="BO20" s="73" t="str">
        <f t="shared" si="102"/>
        <v>CRO</v>
      </c>
      <c r="BP20" s="134">
        <f t="shared" si="50"/>
        <v>1</v>
      </c>
      <c r="BQ20" s="73" t="str">
        <f t="shared" si="51"/>
        <v>M14</v>
      </c>
      <c r="BR20" s="73" t="str">
        <f t="shared" si="52"/>
        <v>M14-Ž14</v>
      </c>
      <c r="BS20" s="134">
        <f t="shared" si="53"/>
        <v>1002</v>
      </c>
      <c r="BT20" s="74" t="str">
        <f t="shared" si="54"/>
        <v>2.33</v>
      </c>
      <c r="BU20" s="74" t="str">
        <f t="shared" si="55"/>
        <v>75</v>
      </c>
      <c r="BV20" s="75" t="str">
        <f t="shared" si="56"/>
        <v>9</v>
      </c>
      <c r="BW20" t="s">
        <v>1</v>
      </c>
      <c r="BX20" s="105" t="str">
        <f t="shared" si="57"/>
        <v>Karlo – Lesjak – OK Japetić – M14</v>
      </c>
      <c r="BY20" s="106">
        <f t="shared" si="58"/>
        <v>103</v>
      </c>
      <c r="BZ20" t="s">
        <v>1</v>
      </c>
      <c r="CA20" s="105" t="str">
        <f t="shared" si="59"/>
        <v>Karlo – Lesjak – OK Japetić</v>
      </c>
      <c r="CB20" s="106">
        <f t="shared" si="60"/>
        <v>103</v>
      </c>
      <c r="CC20" t="s">
        <v>1</v>
      </c>
      <c r="CD20" s="105" t="str">
        <f t="shared" si="61"/>
        <v>Karlo – Lesjak</v>
      </c>
      <c r="CE20" s="106">
        <f t="shared" si="86"/>
        <v>103</v>
      </c>
      <c r="CF20" t="s">
        <v>1</v>
      </c>
      <c r="CG20" s="111">
        <f t="shared" si="87"/>
        <v>103</v>
      </c>
      <c r="CH20" s="134" cm="1">
        <f t="array" ref="CH20">IF(CG20="","",INDEX(imePrezime_id,CG20,0))</f>
        <v>1553</v>
      </c>
      <c r="CI20" s="106" t="str">
        <f>IF(OR(CD20="",CE20&lt;&gt;"NEMA"),"",IFERROR(INDEX(imeprezimealias_imeprezimeid,MATCH(BA20&amp;" "&amp;BB20,imeprezimealias_alias,0)),""))</f>
        <v/>
      </c>
      <c r="CJ20" t="s">
        <v>1</v>
      </c>
      <c r="CK20" s="29" t="str">
        <f t="shared" si="88"/>
        <v/>
      </c>
      <c r="CL20" t="s">
        <v>1</v>
      </c>
      <c r="CM20" s="90"/>
      <c r="CN20" t="s">
        <v>1</v>
      </c>
      <c r="CO20" s="111" t="str">
        <f>IF(CM20="","",MAX(CO$10:CO19)+1)</f>
        <v/>
      </c>
      <c r="CP20" s="106" t="str">
        <f>IF(CM20="","",INDEX(imePrezime_id,MATCH(IF(IFERROR(SEARCH("–",CM20),0)&lt;&gt;0,CM20,SUBSTITUTE(CM20," "," – ",1)),imePrezime,0)))</f>
        <v/>
      </c>
      <c r="CR20" s="29" t="str">
        <f t="shared" si="89"/>
        <v/>
      </c>
      <c r="CS20" t="s">
        <v>1</v>
      </c>
      <c r="CT20" s="115" t="str">
        <f>IF(AND(CE20="NEMA",CI20=""),MAX(CT$10:CT19)+1,"")</f>
        <v/>
      </c>
      <c r="CU20" t="s">
        <v>1</v>
      </c>
      <c r="CV20" s="120" t="str">
        <f t="shared" si="63"/>
        <v>M</v>
      </c>
      <c r="CW20" t="s">
        <v>1</v>
      </c>
      <c r="CX20" s="105" t="str">
        <f>IF(CT20="","",IF(BO20&lt;&gt;"CRO","","INSERT INTO osoba (id,reg_broj,oib,spol_id,dat_rodjenja) VALUES ("&amp;CT20&amp;",(SELECT max(reg_broj)+1 FROM osoba),Null,'"&amp;CV20&amp;"',Null); INSERT INTO osoba_log (id,reg_broj,oib,spol_id,dat_rodjenja,dnevnik_id) SELECT id,reg_broj,oib,spol_id,dat_rodjenja,"&amp;CT$2&amp;" FROM osoba WHERE id = "&amp;CT20&amp;";"))</f>
        <v/>
      </c>
      <c r="CY20" s="125" t="str">
        <f>IF(CT20="","","INSERT INTO imeprezime (id,osoba_id,rbr,ime,prezime,klub_id,identitet_id,sintaksa_id,info,aktivno,dnevnik_id) VALUES ("&amp;CT20&amp;","&amp;IF(CX20="","Null",CT20)&amp;",1,'"&amp;BA20&amp;"','"&amp;BB20&amp;"',(SELECT id FROM klub WHERE naziv = '"&amp;BI20&amp;"'),Null,1,'',1,"&amp;CT$2&amp;");")</f>
        <v/>
      </c>
      <c r="CZ20" t="s">
        <v>1</v>
      </c>
      <c r="DA20" s="29" t="str">
        <f t="shared" si="90"/>
        <v/>
      </c>
      <c r="DB20" t="s">
        <v>1</v>
      </c>
      <c r="DC20" s="105" t="str">
        <f>IF(OR(BP20="",BP20&lt;&gt;"NEMA"),"",BO20)</f>
        <v/>
      </c>
      <c r="DD20" s="125" t="str">
        <f>IF(DC20="","",MAX(DD$10:DD19)+1)</f>
        <v/>
      </c>
      <c r="DE20" t="s">
        <v>1</v>
      </c>
      <c r="DF20" s="90"/>
      <c r="DG20" t="s">
        <v>1</v>
      </c>
      <c r="DH20" s="29" t="str">
        <f t="shared" si="64"/>
        <v/>
      </c>
      <c r="DI20" t="s">
        <v>1</v>
      </c>
      <c r="DJ20" s="166" t="str">
        <f>IF(BJ20&lt;&gt;"NEMA","",IF(IFERROR(MATCH(BI20,BI$10:BI19,0),0)&lt;&gt;0,"",BI20))</f>
        <v/>
      </c>
      <c r="DK20" t="s">
        <v>1</v>
      </c>
      <c r="DL20" s="90"/>
      <c r="DM20" t="s">
        <v>1</v>
      </c>
      <c r="DN20" s="105" t="str">
        <f t="shared" si="91"/>
        <v/>
      </c>
      <c r="DO20" s="73" t="str">
        <f>IF(DN20="","",MAX(DO$10:DO19)+1)</f>
        <v/>
      </c>
      <c r="DP20" s="73" t="str">
        <f>IF(DN20="","",IF(BP20="","",IF(BP20="NEMA",DD20,BP20)))</f>
        <v/>
      </c>
      <c r="DQ20" s="73" t="str">
        <f t="shared" si="92"/>
        <v/>
      </c>
      <c r="DR20" s="73" t="str">
        <f>IF(DL20="","",MAX(DR$10:DR19)+1)</f>
        <v/>
      </c>
      <c r="DS20" s="177" t="str">
        <f t="shared" si="66"/>
        <v/>
      </c>
      <c r="DT20" s="125" t="str">
        <f t="shared" si="93"/>
        <v/>
      </c>
      <c r="DU20" t="s">
        <v>1</v>
      </c>
      <c r="DV20" s="29" t="str">
        <f t="shared" si="94"/>
        <v/>
      </c>
      <c r="DW20" t="s">
        <v>1</v>
      </c>
      <c r="DX20" s="166" t="str">
        <f>IF(BX20="","",IF(BY20&lt;&gt;"NEMA","ime-pre-klu"&amp;IF(BJ20="","","(ali)")&amp;"-kat",IF(CB20&lt;&gt;"NEMA","ime-pre-klu"&amp;IF(BJ20="","","(ali)"),IF(CE20&lt;&gt;"NEMA","ime-pre",IF(CT20&lt;&gt;"","novo",""))))&amp;IF(AND(BE20="0",BD20&gt;max_minuta*60),"-ot",""))</f>
        <v>ime-pre-klu(ali)-kat</v>
      </c>
      <c r="DY20" t="s">
        <v>1</v>
      </c>
      <c r="DZ20" s="111">
        <f>IF(BX20="","",MAX(DZ$10:DZ19)+1)</f>
        <v>1008</v>
      </c>
      <c r="EA20" s="134">
        <f t="shared" si="67"/>
        <v>1002</v>
      </c>
      <c r="EB20" s="134">
        <f>IF(CH20&lt;&gt;"",CH20,CT20)</f>
        <v>1553</v>
      </c>
      <c r="EC20" s="134">
        <f t="shared" si="68"/>
        <v>2213</v>
      </c>
      <c r="ED20" s="134">
        <f t="shared" si="69"/>
        <v>1</v>
      </c>
      <c r="EE20" s="134">
        <f>IF(CD20="","",IF(OR(BY20="",BY20="NEMA"),0,1))</f>
        <v>1</v>
      </c>
      <c r="EF20" s="134">
        <f t="shared" si="70"/>
        <v>3</v>
      </c>
      <c r="EG20" s="134"/>
      <c r="EH20" s="134"/>
      <c r="EI20" s="134"/>
      <c r="EJ20" s="106" t="str">
        <f t="shared" si="71"/>
        <v>0</v>
      </c>
      <c r="EK20" t="s">
        <v>1</v>
      </c>
    </row>
    <row r="21" spans="2:141" x14ac:dyDescent="0.25">
      <c r="B21" s="148" t="s">
        <v>1088</v>
      </c>
      <c r="C21" t="s">
        <v>1</v>
      </c>
      <c r="D21" s="159">
        <f t="shared" si="72"/>
        <v>0</v>
      </c>
      <c r="E21" s="160">
        <f t="shared" ref="E21:AW21" si="105">IF($B21="","",FIND(";",$B21,D21+1))</f>
        <v>1</v>
      </c>
      <c r="F21" s="160">
        <f t="shared" si="105"/>
        <v>2</v>
      </c>
      <c r="G21" s="160">
        <f t="shared" si="105"/>
        <v>8</v>
      </c>
      <c r="H21" s="160">
        <f t="shared" si="105"/>
        <v>11</v>
      </c>
      <c r="I21" s="160">
        <f t="shared" si="105"/>
        <v>20</v>
      </c>
      <c r="J21" s="160">
        <f t="shared" si="105"/>
        <v>21</v>
      </c>
      <c r="K21" s="160">
        <f t="shared" si="105"/>
        <v>23</v>
      </c>
      <c r="L21" s="160">
        <f t="shared" si="105"/>
        <v>24</v>
      </c>
      <c r="M21" s="160">
        <f t="shared" si="105"/>
        <v>26</v>
      </c>
      <c r="N21" s="160">
        <f t="shared" si="105"/>
        <v>32</v>
      </c>
      <c r="O21" s="160">
        <f t="shared" si="105"/>
        <v>33</v>
      </c>
      <c r="P21" s="160">
        <f t="shared" si="105"/>
        <v>34</v>
      </c>
      <c r="Q21" s="160">
        <f t="shared" si="105"/>
        <v>36</v>
      </c>
      <c r="R21" s="160">
        <f t="shared" si="105"/>
        <v>37</v>
      </c>
      <c r="S21" s="160">
        <f t="shared" si="105"/>
        <v>40</v>
      </c>
      <c r="T21" s="160">
        <f t="shared" si="105"/>
        <v>43</v>
      </c>
      <c r="U21" s="160">
        <f t="shared" si="105"/>
        <v>46</v>
      </c>
      <c r="V21" s="160">
        <f t="shared" si="105"/>
        <v>49</v>
      </c>
      <c r="W21" s="160">
        <f t="shared" si="105"/>
        <v>55</v>
      </c>
      <c r="X21" s="160">
        <f t="shared" si="105"/>
        <v>61</v>
      </c>
      <c r="Y21" s="160">
        <f t="shared" si="105"/>
        <v>62</v>
      </c>
      <c r="Z21" s="160">
        <f t="shared" si="105"/>
        <v>63</v>
      </c>
      <c r="AA21" s="160">
        <f t="shared" si="105"/>
        <v>64</v>
      </c>
      <c r="AB21" s="160">
        <f t="shared" si="105"/>
        <v>67</v>
      </c>
      <c r="AC21" s="160">
        <f t="shared" si="105"/>
        <v>70</v>
      </c>
      <c r="AD21" s="160">
        <f t="shared" si="105"/>
        <v>73</v>
      </c>
      <c r="AE21" s="160">
        <f t="shared" si="105"/>
        <v>76</v>
      </c>
      <c r="AF21" s="160">
        <f t="shared" si="105"/>
        <v>79</v>
      </c>
      <c r="AG21" s="160">
        <f t="shared" si="105"/>
        <v>82</v>
      </c>
      <c r="AH21" s="160">
        <f t="shared" si="105"/>
        <v>85</v>
      </c>
      <c r="AI21" s="160">
        <f t="shared" si="105"/>
        <v>88</v>
      </c>
      <c r="AJ21" s="160">
        <f t="shared" si="105"/>
        <v>91</v>
      </c>
      <c r="AK21" s="160">
        <f t="shared" si="105"/>
        <v>94</v>
      </c>
      <c r="AL21" s="160">
        <f t="shared" si="105"/>
        <v>97</v>
      </c>
      <c r="AM21" s="160">
        <f t="shared" si="105"/>
        <v>98</v>
      </c>
      <c r="AN21" s="160">
        <f t="shared" si="105"/>
        <v>100</v>
      </c>
      <c r="AO21" s="160">
        <f t="shared" si="105"/>
        <v>106</v>
      </c>
      <c r="AP21" s="160">
        <f t="shared" si="105"/>
        <v>108</v>
      </c>
      <c r="AQ21" s="160">
        <f t="shared" si="105"/>
        <v>110</v>
      </c>
      <c r="AR21" s="160">
        <f t="shared" si="105"/>
        <v>116</v>
      </c>
      <c r="AS21" s="160">
        <f t="shared" si="105"/>
        <v>123</v>
      </c>
      <c r="AT21" s="160">
        <f t="shared" si="105"/>
        <v>128</v>
      </c>
      <c r="AU21" s="160">
        <f t="shared" si="105"/>
        <v>130</v>
      </c>
      <c r="AV21" s="160">
        <f t="shared" si="105"/>
        <v>131</v>
      </c>
      <c r="AW21" s="161">
        <f t="shared" si="105"/>
        <v>132</v>
      </c>
      <c r="AX21" t="s">
        <v>1</v>
      </c>
      <c r="AY21" s="105" t="str">
        <f t="shared" si="74"/>
        <v>M14</v>
      </c>
      <c r="AZ21" s="134">
        <f t="shared" si="44"/>
        <v>111</v>
      </c>
      <c r="BA21" s="73" t="str">
        <f t="shared" si="75"/>
        <v>Vacant</v>
      </c>
      <c r="BB21" s="73" t="str">
        <f t="shared" si="76"/>
        <v/>
      </c>
      <c r="BC21" s="134" t="str">
        <f t="shared" si="77"/>
        <v/>
      </c>
      <c r="BD21" s="134" t="str">
        <f t="shared" si="78"/>
        <v/>
      </c>
      <c r="BE21" s="134" t="str">
        <f t="shared" si="79"/>
        <v>0</v>
      </c>
      <c r="BF21" s="134" t="str">
        <f t="shared" si="45"/>
        <v/>
      </c>
      <c r="BG21" s="134" t="str">
        <f t="shared" si="80"/>
        <v/>
      </c>
      <c r="BH21" s="73" t="str">
        <f t="shared" si="81"/>
        <v/>
      </c>
      <c r="BI21" s="73" t="str">
        <f t="shared" si="82"/>
        <v/>
      </c>
      <c r="BJ21" s="134" t="str">
        <f t="shared" si="48"/>
        <v/>
      </c>
      <c r="BK21" s="73" t="str" cm="1">
        <f t="array" ref="BK21">IF(BJ21="",""&amp;BI21,IF(BJ21="NEMA",BI21,INDEX(klub_naziv,MATCH(INDEX(klubAlias_klubid,BJ21),klub_id,0))))</f>
        <v/>
      </c>
      <c r="BL21" s="73" t="str" cm="1">
        <f t="array" ref="BL21">IFERROR(INDEX(registarNatjecatelji,CE21,4),"")</f>
        <v/>
      </c>
      <c r="BM21" s="134" t="str">
        <f t="shared" si="49"/>
        <v/>
      </c>
      <c r="BN21" s="73" t="str">
        <f t="shared" si="101"/>
        <v/>
      </c>
      <c r="BO21" s="73" t="str">
        <f t="shared" si="102"/>
        <v/>
      </c>
      <c r="BP21" s="134" t="str">
        <f t="shared" si="50"/>
        <v/>
      </c>
      <c r="BQ21" s="73" t="str">
        <f t="shared" si="51"/>
        <v>M14</v>
      </c>
      <c r="BR21" s="73" t="str">
        <f t="shared" si="52"/>
        <v>M14-Ž14</v>
      </c>
      <c r="BS21" s="134">
        <f t="shared" si="53"/>
        <v>1002</v>
      </c>
      <c r="BT21" s="74" t="str">
        <f t="shared" si="54"/>
        <v>2.33</v>
      </c>
      <c r="BU21" s="74" t="str">
        <f t="shared" si="55"/>
        <v>75</v>
      </c>
      <c r="BV21" s="75" t="str">
        <f t="shared" si="56"/>
        <v>9</v>
      </c>
      <c r="BW21" t="s">
        <v>1</v>
      </c>
      <c r="BX21" s="105" t="str">
        <f t="shared" si="57"/>
        <v/>
      </c>
      <c r="BY21" s="106" t="str">
        <f t="shared" si="58"/>
        <v/>
      </c>
      <c r="BZ21" t="s">
        <v>1</v>
      </c>
      <c r="CA21" s="105" t="str">
        <f t="shared" si="59"/>
        <v/>
      </c>
      <c r="CB21" s="106" t="str">
        <f t="shared" si="60"/>
        <v/>
      </c>
      <c r="CC21" t="s">
        <v>1</v>
      </c>
      <c r="CD21" s="105" t="str">
        <f t="shared" si="61"/>
        <v/>
      </c>
      <c r="CE21" s="106" t="str">
        <f t="shared" si="86"/>
        <v/>
      </c>
      <c r="CF21" t="s">
        <v>1</v>
      </c>
      <c r="CG21" s="111" t="str">
        <f t="shared" si="87"/>
        <v/>
      </c>
      <c r="CH21" s="134" t="str" cm="1">
        <f t="array" ref="CH21">IF(CG21="","",INDEX(imePrezime_id,CG21,0))</f>
        <v/>
      </c>
      <c r="CI21" s="106" t="str">
        <f>IF(OR(CD21="",CE21&lt;&gt;"NEMA"),"",IFERROR(INDEX(imeprezimealias_imeprezimeid,MATCH(BA21&amp;" "&amp;BB21,imeprezimealias_alias,0)),""))</f>
        <v/>
      </c>
      <c r="CJ21" t="s">
        <v>1</v>
      </c>
      <c r="CK21" s="29" t="str">
        <f t="shared" si="88"/>
        <v/>
      </c>
      <c r="CL21" t="s">
        <v>1</v>
      </c>
      <c r="CM21" s="90"/>
      <c r="CN21" t="s">
        <v>1</v>
      </c>
      <c r="CO21" s="111" t="str">
        <f>IF(CM21="","",MAX(CO$10:CO20)+1)</f>
        <v/>
      </c>
      <c r="CP21" s="106" t="str">
        <f>IF(CM21="","",INDEX(imePrezime_id,MATCH(IF(IFERROR(SEARCH("–",CM21),0)&lt;&gt;0,CM21,SUBSTITUTE(CM21," "," – ",1)),imePrezime,0)))</f>
        <v/>
      </c>
      <c r="CR21" s="29" t="str">
        <f t="shared" si="89"/>
        <v/>
      </c>
      <c r="CS21" t="s">
        <v>1</v>
      </c>
      <c r="CT21" s="115" t="str">
        <f>IF(AND(CE21="NEMA",CI21=""),MAX(CT$10:CT20)+1,"")</f>
        <v/>
      </c>
      <c r="CU21" t="s">
        <v>1</v>
      </c>
      <c r="CV21" s="120" t="str">
        <f t="shared" si="63"/>
        <v>M</v>
      </c>
      <c r="CW21" t="s">
        <v>1</v>
      </c>
      <c r="CX21" s="105" t="str">
        <f>IF(CT21="","",IF(BO21&lt;&gt;"CRO","","INSERT INTO osoba (id,reg_broj,oib,spol_id,dat_rodjenja) VALUES ("&amp;CT21&amp;",(SELECT max(reg_broj)+1 FROM osoba),Null,'"&amp;CV21&amp;"',Null); INSERT INTO osoba_log (id,reg_broj,oib,spol_id,dat_rodjenja,dnevnik_id) SELECT id,reg_broj,oib,spol_id,dat_rodjenja,"&amp;CT$2&amp;" FROM osoba WHERE id = "&amp;CT21&amp;";"))</f>
        <v/>
      </c>
      <c r="CY21" s="125" t="str">
        <f>IF(CT21="","","INSERT INTO imeprezime (id,osoba_id,rbr,ime,prezime,klub_id,identitet_id,sintaksa_id,info,aktivno,dnevnik_id) VALUES ("&amp;CT21&amp;","&amp;IF(CX21="","Null",CT21)&amp;",1,'"&amp;BA21&amp;"','"&amp;BB21&amp;"',(SELECT id FROM klub WHERE naziv = '"&amp;BI21&amp;"'),Null,1,'',1,"&amp;CT$2&amp;");")</f>
        <v/>
      </c>
      <c r="CZ21" t="s">
        <v>1</v>
      </c>
      <c r="DA21" s="29" t="str">
        <f t="shared" si="90"/>
        <v/>
      </c>
      <c r="DB21" t="s">
        <v>1</v>
      </c>
      <c r="DC21" s="105" t="str">
        <f>IF(OR(BP21="",BP21&lt;&gt;"NEMA"),"",BO21)</f>
        <v/>
      </c>
      <c r="DD21" s="125" t="str">
        <f>IF(DC21="","",MAX(DD$10:DD20)+1)</f>
        <v/>
      </c>
      <c r="DE21" t="s">
        <v>1</v>
      </c>
      <c r="DF21" s="90"/>
      <c r="DG21" t="s">
        <v>1</v>
      </c>
      <c r="DH21" s="29" t="str">
        <f t="shared" si="64"/>
        <v/>
      </c>
      <c r="DI21" t="s">
        <v>1</v>
      </c>
      <c r="DJ21" s="166" t="str">
        <f>IF(BJ21&lt;&gt;"NEMA","",IF(IFERROR(MATCH(BI21,BI$10:BI20,0),0)&lt;&gt;0,"",BI21))</f>
        <v/>
      </c>
      <c r="DK21" t="s">
        <v>1</v>
      </c>
      <c r="DL21" s="90"/>
      <c r="DM21" t="s">
        <v>1</v>
      </c>
      <c r="DN21" s="105" t="str">
        <f t="shared" si="91"/>
        <v/>
      </c>
      <c r="DO21" s="73" t="str">
        <f>IF(DN21="","",MAX(DO$10:DO20)+1)</f>
        <v/>
      </c>
      <c r="DP21" s="73" t="str">
        <f>IF(DN21="","",IF(BP21="","",IF(BP21="NEMA",DD21,BP21)))</f>
        <v/>
      </c>
      <c r="DQ21" s="73" t="str">
        <f t="shared" si="92"/>
        <v/>
      </c>
      <c r="DR21" s="73" t="str">
        <f>IF(DL21="","",MAX(DR$10:DR20)+1)</f>
        <v/>
      </c>
      <c r="DS21" s="177" t="str">
        <f t="shared" si="66"/>
        <v/>
      </c>
      <c r="DT21" s="125" t="str">
        <f t="shared" si="93"/>
        <v/>
      </c>
      <c r="DU21" t="s">
        <v>1</v>
      </c>
      <c r="DV21" s="29" t="str">
        <f t="shared" si="94"/>
        <v/>
      </c>
      <c r="DW21" t="s">
        <v>1</v>
      </c>
      <c r="DX21" s="166" t="str">
        <f>IF(BX21="","",IF(BY21&lt;&gt;"NEMA","ime-pre-klu"&amp;IF(BJ21="","","(ali)")&amp;"-kat",IF(CB21&lt;&gt;"NEMA","ime-pre-klu"&amp;IF(BJ21="","","(ali)"),IF(CE21&lt;&gt;"NEMA","ime-pre",IF(CT21&lt;&gt;"","novo",""))))&amp;IF(AND(BE21="0",BD21&gt;max_minuta*60),"-ot",""))</f>
        <v/>
      </c>
      <c r="DY21" t="s">
        <v>1</v>
      </c>
      <c r="DZ21" s="111" t="str">
        <f>IF(BX21="","",MAX(DZ$10:DZ20)+1)</f>
        <v/>
      </c>
      <c r="EA21" s="134" t="str">
        <f t="shared" si="67"/>
        <v/>
      </c>
      <c r="EB21" s="134" t="str">
        <f>IF(CH21&lt;&gt;"",CH21,CT21)</f>
        <v/>
      </c>
      <c r="EC21" s="134" t="str">
        <f t="shared" si="68"/>
        <v/>
      </c>
      <c r="ED21" s="134" t="str">
        <f t="shared" si="69"/>
        <v/>
      </c>
      <c r="EE21" s="134" t="str">
        <f>IF(CD21="","",IF(OR(BY21="",BY21="NEMA"),0,1))</f>
        <v/>
      </c>
      <c r="EF21" s="134" t="str">
        <f t="shared" si="70"/>
        <v/>
      </c>
      <c r="EG21" s="134"/>
      <c r="EH21" s="134"/>
      <c r="EI21" s="134"/>
      <c r="EJ21" s="106" t="str">
        <f t="shared" si="71"/>
        <v/>
      </c>
      <c r="EK21" t="s">
        <v>1</v>
      </c>
    </row>
    <row r="22" spans="2:141" x14ac:dyDescent="0.25">
      <c r="B22" s="148" t="s">
        <v>1089</v>
      </c>
      <c r="C22" t="s">
        <v>1</v>
      </c>
      <c r="D22" s="159">
        <f t="shared" si="72"/>
        <v>0</v>
      </c>
      <c r="E22" s="160">
        <f t="shared" ref="E22:AW22" si="106">IF($B22="","",FIND(";",$B22,D22+1))</f>
        <v>1</v>
      </c>
      <c r="F22" s="160">
        <f t="shared" si="106"/>
        <v>9</v>
      </c>
      <c r="G22" s="160">
        <f t="shared" si="106"/>
        <v>15</v>
      </c>
      <c r="H22" s="160">
        <f t="shared" si="106"/>
        <v>26</v>
      </c>
      <c r="I22" s="160">
        <f t="shared" si="106"/>
        <v>33</v>
      </c>
      <c r="J22" s="160">
        <f t="shared" si="106"/>
        <v>34</v>
      </c>
      <c r="K22" s="160">
        <f t="shared" si="106"/>
        <v>36</v>
      </c>
      <c r="L22" s="160">
        <f t="shared" si="106"/>
        <v>37</v>
      </c>
      <c r="M22" s="160">
        <f t="shared" si="106"/>
        <v>39</v>
      </c>
      <c r="N22" s="160">
        <f t="shared" si="106"/>
        <v>45</v>
      </c>
      <c r="O22" s="160">
        <f t="shared" si="106"/>
        <v>46</v>
      </c>
      <c r="P22" s="160">
        <f t="shared" si="106"/>
        <v>47</v>
      </c>
      <c r="Q22" s="160">
        <f t="shared" si="106"/>
        <v>49</v>
      </c>
      <c r="R22" s="160">
        <f t="shared" si="106"/>
        <v>51</v>
      </c>
      <c r="S22" s="160">
        <f t="shared" si="106"/>
        <v>65</v>
      </c>
      <c r="T22" s="160">
        <f t="shared" si="106"/>
        <v>79</v>
      </c>
      <c r="U22" s="160">
        <f t="shared" si="106"/>
        <v>85</v>
      </c>
      <c r="V22" s="160">
        <f t="shared" si="106"/>
        <v>88</v>
      </c>
      <c r="W22" s="160">
        <f t="shared" si="106"/>
        <v>94</v>
      </c>
      <c r="X22" s="160">
        <f t="shared" si="106"/>
        <v>100</v>
      </c>
      <c r="Y22" s="160">
        <f t="shared" si="106"/>
        <v>101</v>
      </c>
      <c r="Z22" s="160">
        <f t="shared" si="106"/>
        <v>102</v>
      </c>
      <c r="AA22" s="160">
        <f t="shared" si="106"/>
        <v>103</v>
      </c>
      <c r="AB22" s="160">
        <f t="shared" si="106"/>
        <v>106</v>
      </c>
      <c r="AC22" s="160">
        <f t="shared" si="106"/>
        <v>109</v>
      </c>
      <c r="AD22" s="160">
        <f t="shared" si="106"/>
        <v>112</v>
      </c>
      <c r="AE22" s="160">
        <f t="shared" si="106"/>
        <v>115</v>
      </c>
      <c r="AF22" s="160">
        <f t="shared" si="106"/>
        <v>118</v>
      </c>
      <c r="AG22" s="160">
        <f t="shared" si="106"/>
        <v>121</v>
      </c>
      <c r="AH22" s="160">
        <f t="shared" si="106"/>
        <v>124</v>
      </c>
      <c r="AI22" s="160">
        <f t="shared" si="106"/>
        <v>127</v>
      </c>
      <c r="AJ22" s="160">
        <f t="shared" si="106"/>
        <v>130</v>
      </c>
      <c r="AK22" s="160">
        <f t="shared" si="106"/>
        <v>133</v>
      </c>
      <c r="AL22" s="160">
        <f t="shared" si="106"/>
        <v>136</v>
      </c>
      <c r="AM22" s="160">
        <f t="shared" si="106"/>
        <v>137</v>
      </c>
      <c r="AN22" s="160">
        <f t="shared" si="106"/>
        <v>139</v>
      </c>
      <c r="AO22" s="160">
        <f t="shared" si="106"/>
        <v>145</v>
      </c>
      <c r="AP22" s="160">
        <f t="shared" si="106"/>
        <v>147</v>
      </c>
      <c r="AQ22" s="160">
        <f t="shared" si="106"/>
        <v>149</v>
      </c>
      <c r="AR22" s="160">
        <f t="shared" si="106"/>
        <v>155</v>
      </c>
      <c r="AS22" s="160">
        <f t="shared" si="106"/>
        <v>162</v>
      </c>
      <c r="AT22" s="160">
        <f t="shared" si="106"/>
        <v>167</v>
      </c>
      <c r="AU22" s="160">
        <f t="shared" si="106"/>
        <v>169</v>
      </c>
      <c r="AV22" s="160">
        <f t="shared" si="106"/>
        <v>170</v>
      </c>
      <c r="AW22" s="161">
        <f t="shared" si="106"/>
        <v>171</v>
      </c>
      <c r="AX22" t="s">
        <v>1</v>
      </c>
      <c r="AY22" s="105" t="str">
        <f t="shared" si="74"/>
        <v>M14</v>
      </c>
      <c r="AZ22" s="134">
        <f t="shared" si="44"/>
        <v>111</v>
      </c>
      <c r="BA22" s="73" t="str">
        <f t="shared" si="75"/>
        <v>Adam</v>
      </c>
      <c r="BB22" s="73" t="str">
        <f t="shared" si="76"/>
        <v>Anadolac</v>
      </c>
      <c r="BC22" s="134" t="str">
        <f t="shared" si="77"/>
        <v/>
      </c>
      <c r="BD22" s="134" t="str">
        <f t="shared" si="78"/>
        <v/>
      </c>
      <c r="BE22" s="134" t="str">
        <f t="shared" si="79"/>
        <v>2</v>
      </c>
      <c r="BF22" s="134" t="str">
        <f t="shared" si="45"/>
        <v>2</v>
      </c>
      <c r="BG22" s="134">
        <f t="shared" si="80"/>
        <v>4</v>
      </c>
      <c r="BH22" s="73" t="str">
        <f t="shared" si="81"/>
        <v>OK Varaždin</v>
      </c>
      <c r="BI22" s="73" t="str">
        <f t="shared" si="82"/>
        <v>OK Varaždin</v>
      </c>
      <c r="BJ22" s="134" t="str">
        <f t="shared" si="48"/>
        <v/>
      </c>
      <c r="BK22" s="73" t="str" cm="1">
        <f t="array" ref="BK22">IF(BJ22="",""&amp;BI22,IF(BJ22="NEMA",BI22,INDEX(klub_naziv,MATCH(INDEX(klubAlias_klubid,BJ22),klub_id,0))))</f>
        <v>OK Varaždin</v>
      </c>
      <c r="BL22" s="73" t="str" cm="1">
        <f t="array" ref="BL22">IFERROR(INDEX(registarNatjecatelji,CE22,4),"")</f>
        <v>OK Varaždin</v>
      </c>
      <c r="BM22" s="134" t="str">
        <f t="shared" si="49"/>
        <v/>
      </c>
      <c r="BN22" s="73" t="str">
        <f t="shared" si="101"/>
        <v>OK Varaždin</v>
      </c>
      <c r="BO22" s="73" t="str">
        <f t="shared" si="102"/>
        <v>CRO</v>
      </c>
      <c r="BP22" s="134">
        <f t="shared" si="50"/>
        <v>1</v>
      </c>
      <c r="BQ22" s="73" t="str">
        <f t="shared" si="51"/>
        <v>M14</v>
      </c>
      <c r="BR22" s="73" t="str">
        <f t="shared" si="52"/>
        <v>M14-Ž14</v>
      </c>
      <c r="BS22" s="134">
        <f t="shared" si="53"/>
        <v>1002</v>
      </c>
      <c r="BT22" s="74" t="str">
        <f t="shared" si="54"/>
        <v>2.33</v>
      </c>
      <c r="BU22" s="74" t="str">
        <f t="shared" si="55"/>
        <v>75</v>
      </c>
      <c r="BV22" s="75" t="str">
        <f t="shared" si="56"/>
        <v>9</v>
      </c>
      <c r="BW22" t="s">
        <v>1</v>
      </c>
      <c r="BX22" s="105" t="str">
        <f t="shared" si="57"/>
        <v>Adam – Anadolac – OK Varaždin – M14</v>
      </c>
      <c r="BY22" s="106">
        <f t="shared" si="58"/>
        <v>504</v>
      </c>
      <c r="BZ22" t="s">
        <v>1</v>
      </c>
      <c r="CA22" s="105" t="str">
        <f t="shared" si="59"/>
        <v>Adam – Anadolac – OK Varaždin</v>
      </c>
      <c r="CB22" s="106">
        <f t="shared" si="60"/>
        <v>504</v>
      </c>
      <c r="CC22" t="s">
        <v>1</v>
      </c>
      <c r="CD22" s="105" t="str">
        <f t="shared" si="61"/>
        <v>Adam – Anadolac</v>
      </c>
      <c r="CE22" s="106">
        <f t="shared" si="86"/>
        <v>504</v>
      </c>
      <c r="CF22" t="s">
        <v>1</v>
      </c>
      <c r="CG22" s="111">
        <f t="shared" si="87"/>
        <v>504</v>
      </c>
      <c r="CH22" s="134" cm="1">
        <f t="array" ref="CH22">IF(CG22="","",INDEX(imePrezime_id,CG22,0))</f>
        <v>1050</v>
      </c>
      <c r="CI22" s="106" t="str">
        <f>IF(OR(CD22="",CE22&lt;&gt;"NEMA"),"",IFERROR(INDEX(imeprezimealias_imeprezimeid,MATCH(BA22&amp;" "&amp;BB22,imeprezimealias_alias,0)),""))</f>
        <v/>
      </c>
      <c r="CJ22" t="s">
        <v>1</v>
      </c>
      <c r="CK22" s="29" t="str">
        <f t="shared" si="88"/>
        <v/>
      </c>
      <c r="CL22" t="s">
        <v>1</v>
      </c>
      <c r="CM22" s="90"/>
      <c r="CN22" t="s">
        <v>1</v>
      </c>
      <c r="CO22" s="111" t="str">
        <f>IF(CM22="","",MAX(CO$10:CO21)+1)</f>
        <v/>
      </c>
      <c r="CP22" s="106" t="str">
        <f>IF(CM22="","",INDEX(imePrezime_id,MATCH(IF(IFERROR(SEARCH("–",CM22),0)&lt;&gt;0,CM22,SUBSTITUTE(CM22," "," – ",1)),imePrezime,0)))</f>
        <v/>
      </c>
      <c r="CR22" s="29" t="str">
        <f t="shared" si="89"/>
        <v/>
      </c>
      <c r="CS22" t="s">
        <v>1</v>
      </c>
      <c r="CT22" s="115" t="str">
        <f>IF(AND(CE22="NEMA",CI22=""),MAX(CT$10:CT21)+1,"")</f>
        <v/>
      </c>
      <c r="CU22" t="s">
        <v>1</v>
      </c>
      <c r="CV22" s="120" t="str">
        <f t="shared" si="63"/>
        <v>M</v>
      </c>
      <c r="CW22" t="s">
        <v>1</v>
      </c>
      <c r="CX22" s="105" t="str">
        <f>IF(CT22="","",IF(BO22&lt;&gt;"CRO","","INSERT INTO osoba (id,reg_broj,oib,spol_id,dat_rodjenja) VALUES ("&amp;CT22&amp;",(SELECT max(reg_broj)+1 FROM osoba),Null,'"&amp;CV22&amp;"',Null); INSERT INTO osoba_log (id,reg_broj,oib,spol_id,dat_rodjenja,dnevnik_id) SELECT id,reg_broj,oib,spol_id,dat_rodjenja,"&amp;CT$2&amp;" FROM osoba WHERE id = "&amp;CT22&amp;";"))</f>
        <v/>
      </c>
      <c r="CY22" s="125" t="str">
        <f>IF(CT22="","","INSERT INTO imeprezime (id,osoba_id,rbr,ime,prezime,klub_id,identitet_id,sintaksa_id,info,aktivno,dnevnik_id) VALUES ("&amp;CT22&amp;","&amp;IF(CX22="","Null",CT22)&amp;",1,'"&amp;BA22&amp;"','"&amp;BB22&amp;"',(SELECT id FROM klub WHERE naziv = '"&amp;BI22&amp;"'),Null,1,'',1,"&amp;CT$2&amp;");")</f>
        <v/>
      </c>
      <c r="CZ22" t="s">
        <v>1</v>
      </c>
      <c r="DA22" s="29" t="str">
        <f t="shared" si="90"/>
        <v/>
      </c>
      <c r="DB22" t="s">
        <v>1</v>
      </c>
      <c r="DC22" s="105" t="str">
        <f>IF(OR(BP22="",BP22&lt;&gt;"NEMA"),"",BO22)</f>
        <v/>
      </c>
      <c r="DD22" s="125" t="str">
        <f>IF(DC22="","",MAX(DD$10:DD21)+1)</f>
        <v/>
      </c>
      <c r="DE22" t="s">
        <v>1</v>
      </c>
      <c r="DF22" s="90"/>
      <c r="DG22" t="s">
        <v>1</v>
      </c>
      <c r="DH22" s="29" t="str">
        <f t="shared" si="64"/>
        <v/>
      </c>
      <c r="DI22" t="s">
        <v>1</v>
      </c>
      <c r="DJ22" s="166" t="str">
        <f>IF(BJ22&lt;&gt;"NEMA","",IF(IFERROR(MATCH(BI22,BI$10:BI21,0),0)&lt;&gt;0,"",BI22))</f>
        <v/>
      </c>
      <c r="DK22" t="s">
        <v>1</v>
      </c>
      <c r="DL22" s="90"/>
      <c r="DM22" t="s">
        <v>1</v>
      </c>
      <c r="DN22" s="105" t="str">
        <f t="shared" si="91"/>
        <v/>
      </c>
      <c r="DO22" s="73" t="str">
        <f>IF(DN22="","",MAX(DO$10:DO21)+1)</f>
        <v/>
      </c>
      <c r="DP22" s="73" t="str">
        <f>IF(DN22="","",IF(BP22="","",IF(BP22="NEMA",DD22,BP22)))</f>
        <v/>
      </c>
      <c r="DQ22" s="73" t="str">
        <f t="shared" si="92"/>
        <v/>
      </c>
      <c r="DR22" s="73" t="str">
        <f>IF(DL22="","",MAX(DR$10:DR21)+1)</f>
        <v/>
      </c>
      <c r="DS22" s="177" t="str">
        <f t="shared" si="66"/>
        <v/>
      </c>
      <c r="DT22" s="125" t="str">
        <f t="shared" si="93"/>
        <v/>
      </c>
      <c r="DU22" t="s">
        <v>1</v>
      </c>
      <c r="DV22" s="29" t="str">
        <f t="shared" si="94"/>
        <v/>
      </c>
      <c r="DW22" t="s">
        <v>1</v>
      </c>
      <c r="DX22" s="166" t="str">
        <f>IF(BX22="","",IF(BY22&lt;&gt;"NEMA","ime-pre-klu"&amp;IF(BJ22="","","(ali)")&amp;"-kat",IF(CB22&lt;&gt;"NEMA","ime-pre-klu"&amp;IF(BJ22="","","(ali)"),IF(CE22&lt;&gt;"NEMA","ime-pre",IF(CT22&lt;&gt;"","novo",""))))&amp;IF(AND(BE22="0",BD22&gt;max_minuta*60),"-ot",""))</f>
        <v>ime-pre-klu-kat</v>
      </c>
      <c r="DY22" t="s">
        <v>1</v>
      </c>
      <c r="DZ22" s="111">
        <f>IF(BX22="","",MAX(DZ$10:DZ21)+1)</f>
        <v>1009</v>
      </c>
      <c r="EA22" s="134">
        <f t="shared" si="67"/>
        <v>1002</v>
      </c>
      <c r="EB22" s="134">
        <f>IF(CH22&lt;&gt;"",CH22,CT22)</f>
        <v>1050</v>
      </c>
      <c r="EC22" s="134" t="str">
        <f t="shared" si="68"/>
        <v/>
      </c>
      <c r="ED22" s="134">
        <f t="shared" si="69"/>
        <v>4</v>
      </c>
      <c r="EE22" s="134">
        <f>IF(CD22="","",IF(OR(BY22="",BY22="NEMA"),0,1))</f>
        <v>1</v>
      </c>
      <c r="EF22" s="134">
        <f t="shared" si="70"/>
        <v>1</v>
      </c>
      <c r="EG22" s="134"/>
      <c r="EH22" s="134"/>
      <c r="EI22" s="134"/>
      <c r="EJ22" s="106" t="str">
        <f t="shared" si="71"/>
        <v>2</v>
      </c>
      <c r="EK22" t="s">
        <v>1</v>
      </c>
    </row>
    <row r="23" spans="2:141" x14ac:dyDescent="0.25">
      <c r="B23" s="148" t="s">
        <v>1090</v>
      </c>
      <c r="C23" t="s">
        <v>1</v>
      </c>
      <c r="D23" s="159">
        <f t="shared" si="72"/>
        <v>0</v>
      </c>
      <c r="E23" s="160">
        <f t="shared" ref="E23:AW23" si="107">IF($B23="","",FIND(";",$B23,D23+1))</f>
        <v>1</v>
      </c>
      <c r="F23" s="160">
        <f t="shared" si="107"/>
        <v>2</v>
      </c>
      <c r="G23" s="160">
        <f t="shared" si="107"/>
        <v>8</v>
      </c>
      <c r="H23" s="160">
        <f t="shared" si="107"/>
        <v>11</v>
      </c>
      <c r="I23" s="160">
        <f t="shared" si="107"/>
        <v>20</v>
      </c>
      <c r="J23" s="160">
        <f t="shared" si="107"/>
        <v>21</v>
      </c>
      <c r="K23" s="160">
        <f t="shared" si="107"/>
        <v>23</v>
      </c>
      <c r="L23" s="160">
        <f t="shared" si="107"/>
        <v>24</v>
      </c>
      <c r="M23" s="160">
        <f t="shared" si="107"/>
        <v>26</v>
      </c>
      <c r="N23" s="160">
        <f t="shared" si="107"/>
        <v>32</v>
      </c>
      <c r="O23" s="160">
        <f t="shared" si="107"/>
        <v>33</v>
      </c>
      <c r="P23" s="160">
        <f t="shared" si="107"/>
        <v>34</v>
      </c>
      <c r="Q23" s="160">
        <f t="shared" si="107"/>
        <v>36</v>
      </c>
      <c r="R23" s="160">
        <f t="shared" si="107"/>
        <v>37</v>
      </c>
      <c r="S23" s="160">
        <f t="shared" si="107"/>
        <v>40</v>
      </c>
      <c r="T23" s="160">
        <f t="shared" si="107"/>
        <v>43</v>
      </c>
      <c r="U23" s="160">
        <f t="shared" si="107"/>
        <v>46</v>
      </c>
      <c r="V23" s="160">
        <f t="shared" si="107"/>
        <v>49</v>
      </c>
      <c r="W23" s="160">
        <f t="shared" si="107"/>
        <v>55</v>
      </c>
      <c r="X23" s="160">
        <f t="shared" si="107"/>
        <v>61</v>
      </c>
      <c r="Y23" s="160">
        <f t="shared" si="107"/>
        <v>62</v>
      </c>
      <c r="Z23" s="160">
        <f t="shared" si="107"/>
        <v>63</v>
      </c>
      <c r="AA23" s="160">
        <f t="shared" si="107"/>
        <v>64</v>
      </c>
      <c r="AB23" s="160">
        <f t="shared" si="107"/>
        <v>67</v>
      </c>
      <c r="AC23" s="160">
        <f t="shared" si="107"/>
        <v>70</v>
      </c>
      <c r="AD23" s="160">
        <f t="shared" si="107"/>
        <v>73</v>
      </c>
      <c r="AE23" s="160">
        <f t="shared" si="107"/>
        <v>76</v>
      </c>
      <c r="AF23" s="160">
        <f t="shared" si="107"/>
        <v>79</v>
      </c>
      <c r="AG23" s="160">
        <f t="shared" si="107"/>
        <v>82</v>
      </c>
      <c r="AH23" s="160">
        <f t="shared" si="107"/>
        <v>85</v>
      </c>
      <c r="AI23" s="160">
        <f t="shared" si="107"/>
        <v>88</v>
      </c>
      <c r="AJ23" s="160">
        <f t="shared" si="107"/>
        <v>91</v>
      </c>
      <c r="AK23" s="160">
        <f t="shared" si="107"/>
        <v>94</v>
      </c>
      <c r="AL23" s="160">
        <f t="shared" si="107"/>
        <v>97</v>
      </c>
      <c r="AM23" s="160">
        <f t="shared" si="107"/>
        <v>98</v>
      </c>
      <c r="AN23" s="160">
        <f t="shared" si="107"/>
        <v>100</v>
      </c>
      <c r="AO23" s="160">
        <f t="shared" si="107"/>
        <v>106</v>
      </c>
      <c r="AP23" s="160">
        <f t="shared" si="107"/>
        <v>108</v>
      </c>
      <c r="AQ23" s="160">
        <f t="shared" si="107"/>
        <v>110</v>
      </c>
      <c r="AR23" s="160">
        <f t="shared" si="107"/>
        <v>116</v>
      </c>
      <c r="AS23" s="160">
        <f t="shared" si="107"/>
        <v>123</v>
      </c>
      <c r="AT23" s="160">
        <f t="shared" si="107"/>
        <v>128</v>
      </c>
      <c r="AU23" s="160">
        <f t="shared" si="107"/>
        <v>130</v>
      </c>
      <c r="AV23" s="160">
        <f t="shared" si="107"/>
        <v>131</v>
      </c>
      <c r="AW23" s="161">
        <f t="shared" si="107"/>
        <v>132</v>
      </c>
      <c r="AX23" t="s">
        <v>1</v>
      </c>
      <c r="AY23" s="105" t="str">
        <f t="shared" si="74"/>
        <v>M14</v>
      </c>
      <c r="AZ23" s="134">
        <f t="shared" si="44"/>
        <v>111</v>
      </c>
      <c r="BA23" s="73" t="str">
        <f t="shared" si="75"/>
        <v>Vacant</v>
      </c>
      <c r="BB23" s="73" t="str">
        <f t="shared" si="76"/>
        <v/>
      </c>
      <c r="BC23" s="134" t="str">
        <f t="shared" si="77"/>
        <v/>
      </c>
      <c r="BD23" s="134" t="str">
        <f t="shared" si="78"/>
        <v/>
      </c>
      <c r="BE23" s="134" t="str">
        <f t="shared" si="79"/>
        <v>0</v>
      </c>
      <c r="BF23" s="134" t="str">
        <f t="shared" si="45"/>
        <v/>
      </c>
      <c r="BG23" s="134" t="str">
        <f t="shared" si="80"/>
        <v/>
      </c>
      <c r="BH23" s="73" t="str">
        <f t="shared" si="81"/>
        <v/>
      </c>
      <c r="BI23" s="73" t="str">
        <f t="shared" si="82"/>
        <v/>
      </c>
      <c r="BJ23" s="134" t="str">
        <f t="shared" si="48"/>
        <v/>
      </c>
      <c r="BK23" s="73" t="str" cm="1">
        <f t="array" ref="BK23">IF(BJ23="",""&amp;BI23,IF(BJ23="NEMA",BI23,INDEX(klub_naziv,MATCH(INDEX(klubAlias_klubid,BJ23),klub_id,0))))</f>
        <v/>
      </c>
      <c r="BL23" s="73" t="str" cm="1">
        <f t="array" ref="BL23">IFERROR(INDEX(registarNatjecatelji,CE23,4),"")</f>
        <v/>
      </c>
      <c r="BM23" s="134" t="str">
        <f t="shared" si="49"/>
        <v/>
      </c>
      <c r="BN23" s="73" t="str">
        <f t="shared" si="101"/>
        <v/>
      </c>
      <c r="BO23" s="73" t="str">
        <f t="shared" si="102"/>
        <v/>
      </c>
      <c r="BP23" s="134" t="str">
        <f t="shared" si="50"/>
        <v/>
      </c>
      <c r="BQ23" s="73" t="str">
        <f t="shared" si="51"/>
        <v>M14</v>
      </c>
      <c r="BR23" s="73" t="str">
        <f t="shared" si="52"/>
        <v>M14-Ž14</v>
      </c>
      <c r="BS23" s="134">
        <f t="shared" si="53"/>
        <v>1002</v>
      </c>
      <c r="BT23" s="74" t="str">
        <f t="shared" si="54"/>
        <v>2.33</v>
      </c>
      <c r="BU23" s="74" t="str">
        <f t="shared" si="55"/>
        <v>75</v>
      </c>
      <c r="BV23" s="75" t="str">
        <f t="shared" si="56"/>
        <v>9</v>
      </c>
      <c r="BW23" t="s">
        <v>1</v>
      </c>
      <c r="BX23" s="105" t="str">
        <f t="shared" si="57"/>
        <v/>
      </c>
      <c r="BY23" s="106" t="str">
        <f t="shared" si="58"/>
        <v/>
      </c>
      <c r="BZ23" t="s">
        <v>1</v>
      </c>
      <c r="CA23" s="105" t="str">
        <f t="shared" si="59"/>
        <v/>
      </c>
      <c r="CB23" s="106" t="str">
        <f t="shared" si="60"/>
        <v/>
      </c>
      <c r="CC23" t="s">
        <v>1</v>
      </c>
      <c r="CD23" s="105" t="str">
        <f t="shared" si="61"/>
        <v/>
      </c>
      <c r="CE23" s="106" t="str">
        <f t="shared" si="86"/>
        <v/>
      </c>
      <c r="CF23" t="s">
        <v>1</v>
      </c>
      <c r="CG23" s="111" t="str">
        <f t="shared" si="87"/>
        <v/>
      </c>
      <c r="CH23" s="134" t="str" cm="1">
        <f t="array" ref="CH23">IF(CG23="","",INDEX(imePrezime_id,CG23,0))</f>
        <v/>
      </c>
      <c r="CI23" s="106" t="str">
        <f>IF(OR(CD23="",CE23&lt;&gt;"NEMA"),"",IFERROR(INDEX(imeprezimealias_imeprezimeid,MATCH(BA23&amp;" "&amp;BB23,imeprezimealias_alias,0)),""))</f>
        <v/>
      </c>
      <c r="CJ23" t="s">
        <v>1</v>
      </c>
      <c r="CK23" s="29" t="str">
        <f t="shared" si="88"/>
        <v/>
      </c>
      <c r="CL23" t="s">
        <v>1</v>
      </c>
      <c r="CM23" s="90"/>
      <c r="CN23" t="s">
        <v>1</v>
      </c>
      <c r="CO23" s="111" t="str">
        <f>IF(CM23="","",MAX(CO$10:CO22)+1)</f>
        <v/>
      </c>
      <c r="CP23" s="106" t="str">
        <f>IF(CM23="","",INDEX(imePrezime_id,MATCH(IF(IFERROR(SEARCH("–",CM23),0)&lt;&gt;0,CM23,SUBSTITUTE(CM23," "," – ",1)),imePrezime,0)))</f>
        <v/>
      </c>
      <c r="CR23" s="29" t="str">
        <f t="shared" si="89"/>
        <v/>
      </c>
      <c r="CS23" t="s">
        <v>1</v>
      </c>
      <c r="CT23" s="115" t="str">
        <f>IF(AND(CE23="NEMA",CI23=""),MAX(CT$10:CT22)+1,"")</f>
        <v/>
      </c>
      <c r="CU23" t="s">
        <v>1</v>
      </c>
      <c r="CV23" s="120" t="str">
        <f t="shared" si="63"/>
        <v>M</v>
      </c>
      <c r="CW23" t="s">
        <v>1</v>
      </c>
      <c r="CX23" s="105" t="str">
        <f>IF(CT23="","",IF(BO23&lt;&gt;"CRO","","INSERT INTO osoba (id,reg_broj,oib,spol_id,dat_rodjenja) VALUES ("&amp;CT23&amp;",(SELECT max(reg_broj)+1 FROM osoba),Null,'"&amp;CV23&amp;"',Null); INSERT INTO osoba_log (id,reg_broj,oib,spol_id,dat_rodjenja,dnevnik_id) SELECT id,reg_broj,oib,spol_id,dat_rodjenja,"&amp;CT$2&amp;" FROM osoba WHERE id = "&amp;CT23&amp;";"))</f>
        <v/>
      </c>
      <c r="CY23" s="125" t="str">
        <f>IF(CT23="","","INSERT INTO imeprezime (id,osoba_id,rbr,ime,prezime,klub_id,identitet_id,sintaksa_id,info,aktivno,dnevnik_id) VALUES ("&amp;CT23&amp;","&amp;IF(CX23="","Null",CT23)&amp;",1,'"&amp;BA23&amp;"','"&amp;BB23&amp;"',(SELECT id FROM klub WHERE naziv = '"&amp;BI23&amp;"'),Null,1,'',1,"&amp;CT$2&amp;");")</f>
        <v/>
      </c>
      <c r="CZ23" t="s">
        <v>1</v>
      </c>
      <c r="DA23" s="29" t="str">
        <f t="shared" si="90"/>
        <v/>
      </c>
      <c r="DB23" t="s">
        <v>1</v>
      </c>
      <c r="DC23" s="105" t="str">
        <f>IF(OR(BP23="",BP23&lt;&gt;"NEMA"),"",BO23)</f>
        <v/>
      </c>
      <c r="DD23" s="125" t="str">
        <f>IF(DC23="","",MAX(DD$10:DD22)+1)</f>
        <v/>
      </c>
      <c r="DE23" t="s">
        <v>1</v>
      </c>
      <c r="DF23" s="90"/>
      <c r="DG23" t="s">
        <v>1</v>
      </c>
      <c r="DH23" s="29" t="str">
        <f t="shared" si="64"/>
        <v/>
      </c>
      <c r="DI23" t="s">
        <v>1</v>
      </c>
      <c r="DJ23" s="166" t="str">
        <f>IF(BJ23&lt;&gt;"NEMA","",IF(IFERROR(MATCH(BI23,BI$10:BI22,0),0)&lt;&gt;0,"",BI23))</f>
        <v/>
      </c>
      <c r="DK23" t="s">
        <v>1</v>
      </c>
      <c r="DL23" s="90"/>
      <c r="DM23" t="s">
        <v>1</v>
      </c>
      <c r="DN23" s="105" t="str">
        <f t="shared" si="91"/>
        <v/>
      </c>
      <c r="DO23" s="73" t="str">
        <f>IF(DN23="","",MAX(DO$10:DO22)+1)</f>
        <v/>
      </c>
      <c r="DP23" s="73" t="str">
        <f>IF(DN23="","",IF(BP23="","",IF(BP23="NEMA",DD23,BP23)))</f>
        <v/>
      </c>
      <c r="DQ23" s="73" t="str">
        <f t="shared" si="92"/>
        <v/>
      </c>
      <c r="DR23" s="73" t="str">
        <f>IF(DL23="","",MAX(DR$10:DR22)+1)</f>
        <v/>
      </c>
      <c r="DS23" s="177" t="str">
        <f t="shared" si="66"/>
        <v/>
      </c>
      <c r="DT23" s="125" t="str">
        <f t="shared" si="93"/>
        <v/>
      </c>
      <c r="DU23" t="s">
        <v>1</v>
      </c>
      <c r="DV23" s="29" t="str">
        <f t="shared" si="94"/>
        <v/>
      </c>
      <c r="DW23" t="s">
        <v>1</v>
      </c>
      <c r="DX23" s="166" t="str">
        <f>IF(BX23="","",IF(BY23&lt;&gt;"NEMA","ime-pre-klu"&amp;IF(BJ23="","","(ali)")&amp;"-kat",IF(CB23&lt;&gt;"NEMA","ime-pre-klu"&amp;IF(BJ23="","","(ali)"),IF(CE23&lt;&gt;"NEMA","ime-pre",IF(CT23&lt;&gt;"","novo",""))))&amp;IF(AND(BE23="0",BD23&gt;max_minuta*60),"-ot",""))</f>
        <v/>
      </c>
      <c r="DY23" t="s">
        <v>1</v>
      </c>
      <c r="DZ23" s="111" t="str">
        <f>IF(BX23="","",MAX(DZ$10:DZ22)+1)</f>
        <v/>
      </c>
      <c r="EA23" s="134" t="str">
        <f t="shared" si="67"/>
        <v/>
      </c>
      <c r="EB23" s="134" t="str">
        <f>IF(CH23&lt;&gt;"",CH23,CT23)</f>
        <v/>
      </c>
      <c r="EC23" s="134" t="str">
        <f t="shared" si="68"/>
        <v/>
      </c>
      <c r="ED23" s="134" t="str">
        <f t="shared" si="69"/>
        <v/>
      </c>
      <c r="EE23" s="134" t="str">
        <f>IF(CD23="","",IF(OR(BY23="",BY23="NEMA"),0,1))</f>
        <v/>
      </c>
      <c r="EF23" s="134" t="str">
        <f t="shared" si="70"/>
        <v/>
      </c>
      <c r="EG23" s="134"/>
      <c r="EH23" s="134"/>
      <c r="EI23" s="134"/>
      <c r="EJ23" s="106" t="str">
        <f t="shared" si="71"/>
        <v/>
      </c>
      <c r="EK23" t="s">
        <v>1</v>
      </c>
    </row>
    <row r="24" spans="2:141" x14ac:dyDescent="0.25">
      <c r="B24" s="148" t="s">
        <v>1091</v>
      </c>
      <c r="C24" t="s">
        <v>1</v>
      </c>
      <c r="D24" s="159">
        <f t="shared" si="72"/>
        <v>0</v>
      </c>
      <c r="E24" s="160">
        <f t="shared" ref="E24:AW24" si="108">IF($B24="","",FIND(";",$B24,D24+1))</f>
        <v>1</v>
      </c>
      <c r="F24" s="160">
        <f t="shared" si="108"/>
        <v>8</v>
      </c>
      <c r="G24" s="160">
        <f t="shared" si="108"/>
        <v>14</v>
      </c>
      <c r="H24" s="160">
        <f t="shared" si="108"/>
        <v>23</v>
      </c>
      <c r="I24" s="160">
        <f t="shared" si="108"/>
        <v>31</v>
      </c>
      <c r="J24" s="160">
        <f t="shared" si="108"/>
        <v>32</v>
      </c>
      <c r="K24" s="160">
        <f t="shared" si="108"/>
        <v>34</v>
      </c>
      <c r="L24" s="160">
        <f t="shared" si="108"/>
        <v>35</v>
      </c>
      <c r="M24" s="160">
        <f t="shared" si="108"/>
        <v>37</v>
      </c>
      <c r="N24" s="160">
        <f t="shared" si="108"/>
        <v>43</v>
      </c>
      <c r="O24" s="160">
        <f t="shared" si="108"/>
        <v>49</v>
      </c>
      <c r="P24" s="160">
        <f t="shared" si="108"/>
        <v>55</v>
      </c>
      <c r="Q24" s="160">
        <f t="shared" si="108"/>
        <v>57</v>
      </c>
      <c r="R24" s="160">
        <f t="shared" si="108"/>
        <v>59</v>
      </c>
      <c r="S24" s="160">
        <f t="shared" si="108"/>
        <v>65</v>
      </c>
      <c r="T24" s="160">
        <f t="shared" si="108"/>
        <v>78</v>
      </c>
      <c r="U24" s="160">
        <f t="shared" si="108"/>
        <v>84</v>
      </c>
      <c r="V24" s="160">
        <f t="shared" si="108"/>
        <v>86</v>
      </c>
      <c r="W24" s="160">
        <f t="shared" si="108"/>
        <v>92</v>
      </c>
      <c r="X24" s="160">
        <f t="shared" si="108"/>
        <v>98</v>
      </c>
      <c r="Y24" s="160">
        <f t="shared" si="108"/>
        <v>99</v>
      </c>
      <c r="Z24" s="160">
        <f t="shared" si="108"/>
        <v>100</v>
      </c>
      <c r="AA24" s="160">
        <f t="shared" si="108"/>
        <v>101</v>
      </c>
      <c r="AB24" s="160">
        <f t="shared" si="108"/>
        <v>104</v>
      </c>
      <c r="AC24" s="160">
        <f t="shared" si="108"/>
        <v>107</v>
      </c>
      <c r="AD24" s="160">
        <f t="shared" si="108"/>
        <v>110</v>
      </c>
      <c r="AE24" s="160">
        <f t="shared" si="108"/>
        <v>113</v>
      </c>
      <c r="AF24" s="160">
        <f t="shared" si="108"/>
        <v>116</v>
      </c>
      <c r="AG24" s="160">
        <f t="shared" si="108"/>
        <v>119</v>
      </c>
      <c r="AH24" s="160">
        <f t="shared" si="108"/>
        <v>122</v>
      </c>
      <c r="AI24" s="160">
        <f t="shared" si="108"/>
        <v>125</v>
      </c>
      <c r="AJ24" s="160">
        <f t="shared" si="108"/>
        <v>128</v>
      </c>
      <c r="AK24" s="160">
        <f t="shared" si="108"/>
        <v>131</v>
      </c>
      <c r="AL24" s="160">
        <f t="shared" si="108"/>
        <v>134</v>
      </c>
      <c r="AM24" s="160">
        <f t="shared" si="108"/>
        <v>135</v>
      </c>
      <c r="AN24" s="160">
        <f t="shared" si="108"/>
        <v>137</v>
      </c>
      <c r="AO24" s="160">
        <f t="shared" si="108"/>
        <v>143</v>
      </c>
      <c r="AP24" s="160">
        <f t="shared" si="108"/>
        <v>145</v>
      </c>
      <c r="AQ24" s="160">
        <f t="shared" si="108"/>
        <v>147</v>
      </c>
      <c r="AR24" s="160">
        <f t="shared" si="108"/>
        <v>153</v>
      </c>
      <c r="AS24" s="160">
        <f t="shared" si="108"/>
        <v>160</v>
      </c>
      <c r="AT24" s="160">
        <f t="shared" si="108"/>
        <v>166</v>
      </c>
      <c r="AU24" s="160">
        <f t="shared" si="108"/>
        <v>169</v>
      </c>
      <c r="AV24" s="160">
        <f t="shared" si="108"/>
        <v>171</v>
      </c>
      <c r="AW24" s="161">
        <f t="shared" si="108"/>
        <v>172</v>
      </c>
      <c r="AX24" t="s">
        <v>1</v>
      </c>
      <c r="AY24" s="105" t="str">
        <f t="shared" si="74"/>
        <v>M16</v>
      </c>
      <c r="AZ24" s="134">
        <f t="shared" si="44"/>
        <v>110</v>
      </c>
      <c r="BA24" s="73" t="str">
        <f t="shared" si="75"/>
        <v>Jakov</v>
      </c>
      <c r="BB24" s="73" t="str">
        <f t="shared" si="76"/>
        <v>Lesjak</v>
      </c>
      <c r="BC24" s="134" t="str">
        <f t="shared" si="77"/>
        <v>31:22</v>
      </c>
      <c r="BD24" s="134">
        <f t="shared" si="78"/>
        <v>1882</v>
      </c>
      <c r="BE24" s="134" t="str">
        <f t="shared" si="79"/>
        <v>0</v>
      </c>
      <c r="BF24" s="134" t="str">
        <f t="shared" si="45"/>
        <v>0</v>
      </c>
      <c r="BG24" s="134">
        <f t="shared" si="80"/>
        <v>1</v>
      </c>
      <c r="BH24" s="73" t="str">
        <f t="shared" si="81"/>
        <v>JAP</v>
      </c>
      <c r="BI24" s="73" t="str">
        <f t="shared" si="82"/>
        <v>OK Japetic</v>
      </c>
      <c r="BJ24" s="134">
        <f t="shared" si="48"/>
        <v>1</v>
      </c>
      <c r="BK24" s="73" t="str" cm="1">
        <f t="array" ref="BK24">IF(BJ24="",""&amp;BI24,IF(BJ24="NEMA",BI24,INDEX(klub_naziv,MATCH(INDEX(klubAlias_klubid,BJ24),klub_id,0))))</f>
        <v>OK Japetić</v>
      </c>
      <c r="BL24" s="73" t="str" cm="1">
        <f t="array" ref="BL24">IFERROR(INDEX(registarNatjecatelji,CE24,4),"")</f>
        <v>OK Japetić</v>
      </c>
      <c r="BM24" s="134" t="str">
        <f t="shared" si="49"/>
        <v/>
      </c>
      <c r="BN24" s="73" t="str">
        <f t="shared" si="101"/>
        <v>OK Japetić</v>
      </c>
      <c r="BO24" s="73" t="str">
        <f t="shared" si="102"/>
        <v>CRO</v>
      </c>
      <c r="BP24" s="134">
        <f t="shared" si="50"/>
        <v>1</v>
      </c>
      <c r="BQ24" s="73" t="str">
        <f t="shared" si="51"/>
        <v>M16</v>
      </c>
      <c r="BR24" s="73" t="str">
        <f t="shared" si="52"/>
        <v>M16-M21B</v>
      </c>
      <c r="BS24" s="134">
        <f t="shared" si="53"/>
        <v>1003</v>
      </c>
      <c r="BT24" s="74" t="str">
        <f t="shared" si="54"/>
        <v>2.94</v>
      </c>
      <c r="BU24" s="74" t="str">
        <f t="shared" si="55"/>
        <v>110</v>
      </c>
      <c r="BV24" s="75" t="str">
        <f t="shared" si="56"/>
        <v>12</v>
      </c>
      <c r="BW24" t="s">
        <v>1</v>
      </c>
      <c r="BX24" s="105" t="str">
        <f t="shared" si="57"/>
        <v>Jakov – Lesjak – OK Japetić – M16</v>
      </c>
      <c r="BY24" s="106">
        <f t="shared" si="58"/>
        <v>101</v>
      </c>
      <c r="BZ24" t="s">
        <v>1</v>
      </c>
      <c r="CA24" s="105" t="str">
        <f t="shared" si="59"/>
        <v>Jakov – Lesjak – OK Japetić</v>
      </c>
      <c r="CB24" s="106">
        <f t="shared" si="60"/>
        <v>101</v>
      </c>
      <c r="CC24" t="s">
        <v>1</v>
      </c>
      <c r="CD24" s="105" t="str">
        <f t="shared" si="61"/>
        <v>Jakov – Lesjak</v>
      </c>
      <c r="CE24" s="106">
        <f t="shared" si="86"/>
        <v>101</v>
      </c>
      <c r="CF24" t="s">
        <v>1</v>
      </c>
      <c r="CG24" s="111">
        <f t="shared" si="87"/>
        <v>101</v>
      </c>
      <c r="CH24" s="134" cm="1">
        <f t="array" ref="CH24">IF(CG24="","",INDEX(imePrezime_id,CG24,0))</f>
        <v>1434</v>
      </c>
      <c r="CI24" s="106" t="str">
        <f>IF(OR(CD24="",CE24&lt;&gt;"NEMA"),"",IFERROR(INDEX(imeprezimealias_imeprezimeid,MATCH(BA24&amp;" "&amp;BB24,imeprezimealias_alias,0)),""))</f>
        <v/>
      </c>
      <c r="CJ24" t="s">
        <v>1</v>
      </c>
      <c r="CK24" s="29" t="str">
        <f t="shared" si="88"/>
        <v/>
      </c>
      <c r="CL24" t="s">
        <v>1</v>
      </c>
      <c r="CM24" s="90"/>
      <c r="CN24" t="s">
        <v>1</v>
      </c>
      <c r="CO24" s="111" t="str">
        <f>IF(CM24="","",MAX(CO$10:CO23)+1)</f>
        <v/>
      </c>
      <c r="CP24" s="106" t="str">
        <f>IF(CM24="","",INDEX(imePrezime_id,MATCH(IF(IFERROR(SEARCH("–",CM24),0)&lt;&gt;0,CM24,SUBSTITUTE(CM24," "," – ",1)),imePrezime,0)))</f>
        <v/>
      </c>
      <c r="CR24" s="29" t="str">
        <f t="shared" si="89"/>
        <v/>
      </c>
      <c r="CS24" t="s">
        <v>1</v>
      </c>
      <c r="CT24" s="115" t="str">
        <f>IF(AND(CE24="NEMA",CI24=""),MAX(CT$10:CT23)+1,"")</f>
        <v/>
      </c>
      <c r="CU24" t="s">
        <v>1</v>
      </c>
      <c r="CV24" s="120" t="str">
        <f t="shared" si="63"/>
        <v>M</v>
      </c>
      <c r="CW24" t="s">
        <v>1</v>
      </c>
      <c r="CX24" s="105" t="str">
        <f>IF(CT24="","",IF(BO24&lt;&gt;"CRO","","INSERT INTO osoba (id,reg_broj,oib,spol_id,dat_rodjenja) VALUES ("&amp;CT24&amp;",(SELECT max(reg_broj)+1 FROM osoba),Null,'"&amp;CV24&amp;"',Null); INSERT INTO osoba_log (id,reg_broj,oib,spol_id,dat_rodjenja,dnevnik_id) SELECT id,reg_broj,oib,spol_id,dat_rodjenja,"&amp;CT$2&amp;" FROM osoba WHERE id = "&amp;CT24&amp;";"))</f>
        <v/>
      </c>
      <c r="CY24" s="125" t="str">
        <f>IF(CT24="","","INSERT INTO imeprezime (id,osoba_id,rbr,ime,prezime,klub_id,identitet_id,sintaksa_id,info,aktivno,dnevnik_id) VALUES ("&amp;CT24&amp;","&amp;IF(CX24="","Null",CT24)&amp;",1,'"&amp;BA24&amp;"','"&amp;BB24&amp;"',(SELECT id FROM klub WHERE naziv = '"&amp;BI24&amp;"'),Null,1,'',1,"&amp;CT$2&amp;");")</f>
        <v/>
      </c>
      <c r="CZ24" t="s">
        <v>1</v>
      </c>
      <c r="DA24" s="29" t="str">
        <f t="shared" si="90"/>
        <v/>
      </c>
      <c r="DB24" t="s">
        <v>1</v>
      </c>
      <c r="DC24" s="105" t="str">
        <f>IF(OR(BP24="",BP24&lt;&gt;"NEMA"),"",BO24)</f>
        <v/>
      </c>
      <c r="DD24" s="125" t="str">
        <f>IF(DC24="","",MAX(DD$10:DD23)+1)</f>
        <v/>
      </c>
      <c r="DE24" t="s">
        <v>1</v>
      </c>
      <c r="DF24" s="90"/>
      <c r="DG24" t="s">
        <v>1</v>
      </c>
      <c r="DH24" s="29" t="str">
        <f t="shared" si="64"/>
        <v/>
      </c>
      <c r="DI24" t="s">
        <v>1</v>
      </c>
      <c r="DJ24" s="166" t="str">
        <f>IF(BJ24&lt;&gt;"NEMA","",IF(IFERROR(MATCH(BI24,BI$10:BI23,0),0)&lt;&gt;0,"",BI24))</f>
        <v/>
      </c>
      <c r="DK24" t="s">
        <v>1</v>
      </c>
      <c r="DL24" s="90"/>
      <c r="DM24" t="s">
        <v>1</v>
      </c>
      <c r="DN24" s="105" t="str">
        <f t="shared" si="91"/>
        <v/>
      </c>
      <c r="DO24" s="73" t="str">
        <f>IF(DN24="","",MAX(DO$10:DO23)+1)</f>
        <v/>
      </c>
      <c r="DP24" s="73" t="str">
        <f>IF(DN24="","",IF(BP24="","",IF(BP24="NEMA",DD24,BP24)))</f>
        <v/>
      </c>
      <c r="DQ24" s="73" t="str">
        <f t="shared" si="92"/>
        <v/>
      </c>
      <c r="DR24" s="73" t="str">
        <f>IF(DL24="","",MAX(DR$10:DR23)+1)</f>
        <v/>
      </c>
      <c r="DS24" s="177" t="str">
        <f t="shared" si="66"/>
        <v/>
      </c>
      <c r="DT24" s="125" t="str">
        <f t="shared" si="93"/>
        <v/>
      </c>
      <c r="DU24" t="s">
        <v>1</v>
      </c>
      <c r="DV24" s="29" t="str">
        <f t="shared" si="94"/>
        <v/>
      </c>
      <c r="DW24" t="s">
        <v>1</v>
      </c>
      <c r="DX24" s="166" t="str">
        <f>IF(BX24="","",IF(BY24&lt;&gt;"NEMA","ime-pre-klu"&amp;IF(BJ24="","","(ali)")&amp;"-kat",IF(CB24&lt;&gt;"NEMA","ime-pre-klu"&amp;IF(BJ24="","","(ali)"),IF(CE24&lt;&gt;"NEMA","ime-pre",IF(CT24&lt;&gt;"","novo",""))))&amp;IF(AND(BE24="0",BD24&gt;max_minuta*60),"-ot",""))</f>
        <v>ime-pre-klu(ali)-kat</v>
      </c>
      <c r="DY24" t="s">
        <v>1</v>
      </c>
      <c r="DZ24" s="111">
        <f>IF(BX24="","",MAX(DZ$10:DZ23)+1)</f>
        <v>1010</v>
      </c>
      <c r="EA24" s="134">
        <f t="shared" si="67"/>
        <v>1003</v>
      </c>
      <c r="EB24" s="134">
        <f>IF(CH24&lt;&gt;"",CH24,CT24)</f>
        <v>1434</v>
      </c>
      <c r="EC24" s="134">
        <f t="shared" si="68"/>
        <v>1882</v>
      </c>
      <c r="ED24" s="134">
        <f t="shared" si="69"/>
        <v>1</v>
      </c>
      <c r="EE24" s="134">
        <f>IF(CD24="","",IF(OR(BY24="",BY24="NEMA"),0,1))</f>
        <v>1</v>
      </c>
      <c r="EF24" s="134">
        <f t="shared" si="70"/>
        <v>3</v>
      </c>
      <c r="EG24" s="134"/>
      <c r="EH24" s="134"/>
      <c r="EI24" s="134"/>
      <c r="EJ24" s="106" t="str">
        <f t="shared" si="71"/>
        <v>0</v>
      </c>
      <c r="EK24" t="s">
        <v>1</v>
      </c>
    </row>
    <row r="25" spans="2:141" x14ac:dyDescent="0.25">
      <c r="B25" s="148" t="s">
        <v>1092</v>
      </c>
      <c r="C25" t="s">
        <v>1</v>
      </c>
      <c r="D25" s="159">
        <f t="shared" si="72"/>
        <v>0</v>
      </c>
      <c r="E25" s="160">
        <f t="shared" ref="E25:AW25" si="109">IF($B25="","",FIND(";",$B25,D25+1))</f>
        <v>1</v>
      </c>
      <c r="F25" s="160">
        <f t="shared" si="109"/>
        <v>9</v>
      </c>
      <c r="G25" s="160">
        <f t="shared" si="109"/>
        <v>15</v>
      </c>
      <c r="H25" s="160">
        <f t="shared" si="109"/>
        <v>26</v>
      </c>
      <c r="I25" s="160">
        <f t="shared" si="109"/>
        <v>34</v>
      </c>
      <c r="J25" s="160">
        <f t="shared" si="109"/>
        <v>35</v>
      </c>
      <c r="K25" s="160">
        <f t="shared" si="109"/>
        <v>37</v>
      </c>
      <c r="L25" s="160">
        <f t="shared" si="109"/>
        <v>38</v>
      </c>
      <c r="M25" s="160">
        <f t="shared" si="109"/>
        <v>40</v>
      </c>
      <c r="N25" s="160">
        <f t="shared" si="109"/>
        <v>46</v>
      </c>
      <c r="O25" s="160">
        <f t="shared" si="109"/>
        <v>52</v>
      </c>
      <c r="P25" s="160">
        <f t="shared" si="109"/>
        <v>58</v>
      </c>
      <c r="Q25" s="160">
        <f t="shared" si="109"/>
        <v>60</v>
      </c>
      <c r="R25" s="160">
        <f t="shared" si="109"/>
        <v>62</v>
      </c>
      <c r="S25" s="160">
        <f t="shared" si="109"/>
        <v>73</v>
      </c>
      <c r="T25" s="160">
        <f t="shared" si="109"/>
        <v>87</v>
      </c>
      <c r="U25" s="160">
        <f t="shared" si="109"/>
        <v>93</v>
      </c>
      <c r="V25" s="160">
        <f t="shared" si="109"/>
        <v>95</v>
      </c>
      <c r="W25" s="160">
        <f t="shared" si="109"/>
        <v>101</v>
      </c>
      <c r="X25" s="160">
        <f t="shared" si="109"/>
        <v>107</v>
      </c>
      <c r="Y25" s="160">
        <f t="shared" si="109"/>
        <v>108</v>
      </c>
      <c r="Z25" s="160">
        <f t="shared" si="109"/>
        <v>109</v>
      </c>
      <c r="AA25" s="160">
        <f t="shared" si="109"/>
        <v>110</v>
      </c>
      <c r="AB25" s="160">
        <f t="shared" si="109"/>
        <v>113</v>
      </c>
      <c r="AC25" s="160">
        <f t="shared" si="109"/>
        <v>116</v>
      </c>
      <c r="AD25" s="160">
        <f t="shared" si="109"/>
        <v>119</v>
      </c>
      <c r="AE25" s="160">
        <f t="shared" si="109"/>
        <v>122</v>
      </c>
      <c r="AF25" s="160">
        <f t="shared" si="109"/>
        <v>125</v>
      </c>
      <c r="AG25" s="160">
        <f t="shared" si="109"/>
        <v>128</v>
      </c>
      <c r="AH25" s="160">
        <f t="shared" si="109"/>
        <v>131</v>
      </c>
      <c r="AI25" s="160">
        <f t="shared" si="109"/>
        <v>134</v>
      </c>
      <c r="AJ25" s="160">
        <f t="shared" si="109"/>
        <v>137</v>
      </c>
      <c r="AK25" s="160">
        <f t="shared" si="109"/>
        <v>140</v>
      </c>
      <c r="AL25" s="160">
        <f t="shared" si="109"/>
        <v>143</v>
      </c>
      <c r="AM25" s="160">
        <f t="shared" si="109"/>
        <v>144</v>
      </c>
      <c r="AN25" s="160">
        <f t="shared" si="109"/>
        <v>146</v>
      </c>
      <c r="AO25" s="160">
        <f t="shared" si="109"/>
        <v>152</v>
      </c>
      <c r="AP25" s="160">
        <f t="shared" si="109"/>
        <v>154</v>
      </c>
      <c r="AQ25" s="160">
        <f t="shared" si="109"/>
        <v>156</v>
      </c>
      <c r="AR25" s="160">
        <f t="shared" si="109"/>
        <v>162</v>
      </c>
      <c r="AS25" s="160">
        <f t="shared" si="109"/>
        <v>169</v>
      </c>
      <c r="AT25" s="160">
        <f t="shared" si="109"/>
        <v>175</v>
      </c>
      <c r="AU25" s="160">
        <f t="shared" si="109"/>
        <v>178</v>
      </c>
      <c r="AV25" s="160">
        <f t="shared" si="109"/>
        <v>180</v>
      </c>
      <c r="AW25" s="161">
        <f t="shared" si="109"/>
        <v>181</v>
      </c>
      <c r="AX25" t="s">
        <v>1</v>
      </c>
      <c r="AY25" s="105" t="str">
        <f t="shared" si="74"/>
        <v>M16</v>
      </c>
      <c r="AZ25" s="134">
        <f t="shared" si="44"/>
        <v>110</v>
      </c>
      <c r="BA25" s="73" t="str">
        <f t="shared" si="75"/>
        <v>Vibor</v>
      </c>
      <c r="BB25" s="73" t="str">
        <f t="shared" si="76"/>
        <v>Strmečki</v>
      </c>
      <c r="BC25" s="134" t="str">
        <f t="shared" si="77"/>
        <v>33:30</v>
      </c>
      <c r="BD25" s="134">
        <f t="shared" si="78"/>
        <v>2010</v>
      </c>
      <c r="BE25" s="134" t="str">
        <f t="shared" si="79"/>
        <v>0</v>
      </c>
      <c r="BF25" s="134" t="str">
        <f t="shared" si="45"/>
        <v>0</v>
      </c>
      <c r="BG25" s="134">
        <f t="shared" si="80"/>
        <v>1</v>
      </c>
      <c r="BH25" s="73" t="str">
        <f t="shared" si="81"/>
        <v>Maksimir</v>
      </c>
      <c r="BI25" s="73" t="str">
        <f t="shared" si="82"/>
        <v>OK Maksimir</v>
      </c>
      <c r="BJ25" s="134" t="str">
        <f t="shared" si="48"/>
        <v/>
      </c>
      <c r="BK25" s="73" t="str" cm="1">
        <f t="array" ref="BK25">IF(BJ25="",""&amp;BI25,IF(BJ25="NEMA",BI25,INDEX(klub_naziv,MATCH(INDEX(klubAlias_klubid,BJ25),klub_id,0))))</f>
        <v>OK Maksimir</v>
      </c>
      <c r="BL25" s="73" t="str" cm="1">
        <f t="array" ref="BL25">IFERROR(INDEX(registarNatjecatelji,CE25,4),"")</f>
        <v>OK Maksimir</v>
      </c>
      <c r="BM25" s="134" t="str">
        <f t="shared" si="49"/>
        <v/>
      </c>
      <c r="BN25" s="73" t="str">
        <f t="shared" si="101"/>
        <v>OK Maksimir</v>
      </c>
      <c r="BO25" s="73" t="str">
        <f t="shared" si="102"/>
        <v>CRO</v>
      </c>
      <c r="BP25" s="134">
        <f t="shared" si="50"/>
        <v>1</v>
      </c>
      <c r="BQ25" s="73" t="str">
        <f t="shared" si="51"/>
        <v>M16</v>
      </c>
      <c r="BR25" s="73" t="str">
        <f t="shared" si="52"/>
        <v>M16-M21B</v>
      </c>
      <c r="BS25" s="134">
        <f t="shared" si="53"/>
        <v>1003</v>
      </c>
      <c r="BT25" s="74" t="str">
        <f t="shared" si="54"/>
        <v>2.94</v>
      </c>
      <c r="BU25" s="74" t="str">
        <f t="shared" si="55"/>
        <v>110</v>
      </c>
      <c r="BV25" s="75" t="str">
        <f t="shared" si="56"/>
        <v>12</v>
      </c>
      <c r="BW25" t="s">
        <v>1</v>
      </c>
      <c r="BX25" s="105" t="str">
        <f t="shared" si="57"/>
        <v>Vibor – Strmečki – OK Maksimir – M16</v>
      </c>
      <c r="BY25" s="106">
        <f t="shared" si="58"/>
        <v>372</v>
      </c>
      <c r="BZ25" t="s">
        <v>1</v>
      </c>
      <c r="CA25" s="105" t="str">
        <f t="shared" si="59"/>
        <v>Vibor – Strmečki – OK Maksimir</v>
      </c>
      <c r="CB25" s="106">
        <f t="shared" si="60"/>
        <v>372</v>
      </c>
      <c r="CC25" t="s">
        <v>1</v>
      </c>
      <c r="CD25" s="105" t="str">
        <f t="shared" si="61"/>
        <v>Vibor – Strmečki</v>
      </c>
      <c r="CE25" s="106">
        <f t="shared" si="86"/>
        <v>372</v>
      </c>
      <c r="CF25" t="s">
        <v>1</v>
      </c>
      <c r="CG25" s="111">
        <f t="shared" si="87"/>
        <v>372</v>
      </c>
      <c r="CH25" s="134" cm="1">
        <f t="array" ref="CH25">IF(CG25="","",INDEX(imePrezime_id,CG25,0))</f>
        <v>1165</v>
      </c>
      <c r="CI25" s="106" t="str">
        <f>IF(OR(CD25="",CE25&lt;&gt;"NEMA"),"",IFERROR(INDEX(imeprezimealias_imeprezimeid,MATCH(BA25&amp;" "&amp;BB25,imeprezimealias_alias,0)),""))</f>
        <v/>
      </c>
      <c r="CJ25" t="s">
        <v>1</v>
      </c>
      <c r="CK25" s="29" t="str">
        <f t="shared" si="88"/>
        <v/>
      </c>
      <c r="CL25" t="s">
        <v>1</v>
      </c>
      <c r="CM25" s="90"/>
      <c r="CN25" t="s">
        <v>1</v>
      </c>
      <c r="CO25" s="111" t="str">
        <f>IF(CM25="","",MAX(CO$10:CO24)+1)</f>
        <v/>
      </c>
      <c r="CP25" s="106" t="str">
        <f>IF(CM25="","",INDEX(imePrezime_id,MATCH(IF(IFERROR(SEARCH("–",CM25),0)&lt;&gt;0,CM25,SUBSTITUTE(CM25," "," – ",1)),imePrezime,0)))</f>
        <v/>
      </c>
      <c r="CR25" s="29" t="str">
        <f t="shared" si="89"/>
        <v/>
      </c>
      <c r="CS25" t="s">
        <v>1</v>
      </c>
      <c r="CT25" s="115" t="str">
        <f>IF(AND(CE25="NEMA",CI25=""),MAX(CT$10:CT24)+1,"")</f>
        <v/>
      </c>
      <c r="CU25" t="s">
        <v>1</v>
      </c>
      <c r="CV25" s="120" t="str">
        <f t="shared" si="63"/>
        <v>M</v>
      </c>
      <c r="CW25" t="s">
        <v>1</v>
      </c>
      <c r="CX25" s="105" t="str">
        <f>IF(CT25="","",IF(BO25&lt;&gt;"CRO","","INSERT INTO osoba (id,reg_broj,oib,spol_id,dat_rodjenja) VALUES ("&amp;CT25&amp;",(SELECT max(reg_broj)+1 FROM osoba),Null,'"&amp;CV25&amp;"',Null); INSERT INTO osoba_log (id,reg_broj,oib,spol_id,dat_rodjenja,dnevnik_id) SELECT id,reg_broj,oib,spol_id,dat_rodjenja,"&amp;CT$2&amp;" FROM osoba WHERE id = "&amp;CT25&amp;";"))</f>
        <v/>
      </c>
      <c r="CY25" s="125" t="str">
        <f>IF(CT25="","","INSERT INTO imeprezime (id,osoba_id,rbr,ime,prezime,klub_id,identitet_id,sintaksa_id,info,aktivno,dnevnik_id) VALUES ("&amp;CT25&amp;","&amp;IF(CX25="","Null",CT25)&amp;",1,'"&amp;BA25&amp;"','"&amp;BB25&amp;"',(SELECT id FROM klub WHERE naziv = '"&amp;BI25&amp;"'),Null,1,'',1,"&amp;CT$2&amp;");")</f>
        <v/>
      </c>
      <c r="CZ25" t="s">
        <v>1</v>
      </c>
      <c r="DA25" s="29" t="str">
        <f t="shared" si="90"/>
        <v/>
      </c>
      <c r="DB25" t="s">
        <v>1</v>
      </c>
      <c r="DC25" s="105" t="str">
        <f>IF(OR(BP25="",BP25&lt;&gt;"NEMA"),"",BO25)</f>
        <v/>
      </c>
      <c r="DD25" s="125" t="str">
        <f>IF(DC25="","",MAX(DD$10:DD24)+1)</f>
        <v/>
      </c>
      <c r="DE25" t="s">
        <v>1</v>
      </c>
      <c r="DF25" s="90"/>
      <c r="DG25" t="s">
        <v>1</v>
      </c>
      <c r="DH25" s="29" t="str">
        <f t="shared" si="64"/>
        <v/>
      </c>
      <c r="DI25" t="s">
        <v>1</v>
      </c>
      <c r="DJ25" s="166" t="str">
        <f>IF(BJ25&lt;&gt;"NEMA","",IF(IFERROR(MATCH(BI25,BI$10:BI24,0),0)&lt;&gt;0,"",BI25))</f>
        <v/>
      </c>
      <c r="DK25" t="s">
        <v>1</v>
      </c>
      <c r="DL25" s="90"/>
      <c r="DM25" t="s">
        <v>1</v>
      </c>
      <c r="DN25" s="105" t="str">
        <f t="shared" si="91"/>
        <v/>
      </c>
      <c r="DO25" s="73" t="str">
        <f>IF(DN25="","",MAX(DO$10:DO24)+1)</f>
        <v/>
      </c>
      <c r="DP25" s="73" t="str">
        <f>IF(DN25="","",IF(BP25="","",IF(BP25="NEMA",DD25,BP25)))</f>
        <v/>
      </c>
      <c r="DQ25" s="73" t="str">
        <f t="shared" si="92"/>
        <v/>
      </c>
      <c r="DR25" s="73" t="str">
        <f>IF(DL25="","",MAX(DR$10:DR24)+1)</f>
        <v/>
      </c>
      <c r="DS25" s="177" t="str">
        <f t="shared" si="66"/>
        <v/>
      </c>
      <c r="DT25" s="125" t="str">
        <f t="shared" si="93"/>
        <v/>
      </c>
      <c r="DU25" t="s">
        <v>1</v>
      </c>
      <c r="DV25" s="29" t="str">
        <f t="shared" si="94"/>
        <v/>
      </c>
      <c r="DW25" t="s">
        <v>1</v>
      </c>
      <c r="DX25" s="166" t="str">
        <f>IF(BX25="","",IF(BY25&lt;&gt;"NEMA","ime-pre-klu"&amp;IF(BJ25="","","(ali)")&amp;"-kat",IF(CB25&lt;&gt;"NEMA","ime-pre-klu"&amp;IF(BJ25="","","(ali)"),IF(CE25&lt;&gt;"NEMA","ime-pre",IF(CT25&lt;&gt;"","novo",""))))&amp;IF(AND(BE25="0",BD25&gt;max_minuta*60),"-ot",""))</f>
        <v>ime-pre-klu-kat</v>
      </c>
      <c r="DY25" t="s">
        <v>1</v>
      </c>
      <c r="DZ25" s="111">
        <f>IF(BX25="","",MAX(DZ$10:DZ24)+1)</f>
        <v>1011</v>
      </c>
      <c r="EA25" s="134">
        <f t="shared" si="67"/>
        <v>1003</v>
      </c>
      <c r="EB25" s="134">
        <f>IF(CH25&lt;&gt;"",CH25,CT25)</f>
        <v>1165</v>
      </c>
      <c r="EC25" s="134">
        <f t="shared" si="68"/>
        <v>2010</v>
      </c>
      <c r="ED25" s="134">
        <f t="shared" si="69"/>
        <v>1</v>
      </c>
      <c r="EE25" s="134">
        <f>IF(CD25="","",IF(OR(BY25="",BY25="NEMA"),0,1))</f>
        <v>1</v>
      </c>
      <c r="EF25" s="134">
        <f t="shared" si="70"/>
        <v>1</v>
      </c>
      <c r="EG25" s="134"/>
      <c r="EH25" s="134"/>
      <c r="EI25" s="134"/>
      <c r="EJ25" s="106" t="str">
        <f t="shared" si="71"/>
        <v>0</v>
      </c>
      <c r="EK25" t="s">
        <v>1</v>
      </c>
    </row>
    <row r="26" spans="2:141" x14ac:dyDescent="0.25">
      <c r="B26" s="148" t="s">
        <v>1093</v>
      </c>
      <c r="C26" t="s">
        <v>1</v>
      </c>
      <c r="D26" s="159">
        <f t="shared" si="72"/>
        <v>0</v>
      </c>
      <c r="E26" s="160">
        <f t="shared" ref="E26:AW26" si="110">IF($B26="","",FIND(";",$B26,D26+1))</f>
        <v>1</v>
      </c>
      <c r="F26" s="160">
        <f t="shared" si="110"/>
        <v>8</v>
      </c>
      <c r="G26" s="160">
        <f t="shared" si="110"/>
        <v>14</v>
      </c>
      <c r="H26" s="160">
        <f t="shared" si="110"/>
        <v>25</v>
      </c>
      <c r="I26" s="160">
        <f t="shared" si="110"/>
        <v>33</v>
      </c>
      <c r="J26" s="160">
        <f t="shared" si="110"/>
        <v>34</v>
      </c>
      <c r="K26" s="160">
        <f t="shared" si="110"/>
        <v>36</v>
      </c>
      <c r="L26" s="160">
        <f t="shared" si="110"/>
        <v>37</v>
      </c>
      <c r="M26" s="160">
        <f t="shared" si="110"/>
        <v>39</v>
      </c>
      <c r="N26" s="160">
        <f t="shared" si="110"/>
        <v>45</v>
      </c>
      <c r="O26" s="160">
        <f t="shared" si="110"/>
        <v>51</v>
      </c>
      <c r="P26" s="160">
        <f t="shared" si="110"/>
        <v>57</v>
      </c>
      <c r="Q26" s="160">
        <f t="shared" si="110"/>
        <v>59</v>
      </c>
      <c r="R26" s="160">
        <f t="shared" si="110"/>
        <v>61</v>
      </c>
      <c r="S26" s="160">
        <f t="shared" si="110"/>
        <v>67</v>
      </c>
      <c r="T26" s="160">
        <f t="shared" si="110"/>
        <v>80</v>
      </c>
      <c r="U26" s="160">
        <f t="shared" si="110"/>
        <v>86</v>
      </c>
      <c r="V26" s="160">
        <f t="shared" si="110"/>
        <v>88</v>
      </c>
      <c r="W26" s="160">
        <f t="shared" si="110"/>
        <v>94</v>
      </c>
      <c r="X26" s="160">
        <f t="shared" si="110"/>
        <v>100</v>
      </c>
      <c r="Y26" s="160">
        <f t="shared" si="110"/>
        <v>101</v>
      </c>
      <c r="Z26" s="160">
        <f t="shared" si="110"/>
        <v>102</v>
      </c>
      <c r="AA26" s="160">
        <f t="shared" si="110"/>
        <v>103</v>
      </c>
      <c r="AB26" s="160">
        <f t="shared" si="110"/>
        <v>106</v>
      </c>
      <c r="AC26" s="160">
        <f t="shared" si="110"/>
        <v>109</v>
      </c>
      <c r="AD26" s="160">
        <f t="shared" si="110"/>
        <v>112</v>
      </c>
      <c r="AE26" s="160">
        <f t="shared" si="110"/>
        <v>115</v>
      </c>
      <c r="AF26" s="160">
        <f t="shared" si="110"/>
        <v>118</v>
      </c>
      <c r="AG26" s="160">
        <f t="shared" si="110"/>
        <v>121</v>
      </c>
      <c r="AH26" s="160">
        <f t="shared" si="110"/>
        <v>124</v>
      </c>
      <c r="AI26" s="160">
        <f t="shared" si="110"/>
        <v>127</v>
      </c>
      <c r="AJ26" s="160">
        <f t="shared" si="110"/>
        <v>130</v>
      </c>
      <c r="AK26" s="160">
        <f t="shared" si="110"/>
        <v>133</v>
      </c>
      <c r="AL26" s="160">
        <f t="shared" si="110"/>
        <v>136</v>
      </c>
      <c r="AM26" s="160">
        <f t="shared" si="110"/>
        <v>137</v>
      </c>
      <c r="AN26" s="160">
        <f t="shared" si="110"/>
        <v>139</v>
      </c>
      <c r="AO26" s="160">
        <f t="shared" si="110"/>
        <v>145</v>
      </c>
      <c r="AP26" s="160">
        <f t="shared" si="110"/>
        <v>147</v>
      </c>
      <c r="AQ26" s="160">
        <f t="shared" si="110"/>
        <v>149</v>
      </c>
      <c r="AR26" s="160">
        <f t="shared" si="110"/>
        <v>155</v>
      </c>
      <c r="AS26" s="160">
        <f t="shared" si="110"/>
        <v>162</v>
      </c>
      <c r="AT26" s="160">
        <f t="shared" si="110"/>
        <v>168</v>
      </c>
      <c r="AU26" s="160">
        <f t="shared" si="110"/>
        <v>171</v>
      </c>
      <c r="AV26" s="160">
        <f t="shared" si="110"/>
        <v>173</v>
      </c>
      <c r="AW26" s="161">
        <f t="shared" si="110"/>
        <v>174</v>
      </c>
      <c r="AX26" t="s">
        <v>1</v>
      </c>
      <c r="AY26" s="105" t="str">
        <f t="shared" si="74"/>
        <v>M16</v>
      </c>
      <c r="AZ26" s="134">
        <f t="shared" si="44"/>
        <v>110</v>
      </c>
      <c r="BA26" s="73" t="str">
        <f t="shared" ref="BA12:BA75" si="111">IF(B26="","",SUBSTITUTE(MID($B26,H26+1,I26-H26-1),"""",""))</f>
        <v>Borna</v>
      </c>
      <c r="BB26" s="73" t="str">
        <f t="shared" ref="BB12:BB75" si="112">IF(B26="","",SUBSTITUTE(MID($B26,G26+1,H26-G26-1),"""",""))</f>
        <v>Kuzmanić</v>
      </c>
      <c r="BC26" s="134" t="str">
        <f t="shared" ref="BC12:BC75" si="113">IF(B26="","",SUBSTITUTE(MID($B26,O26+1,P26-O26-1),"""",""))</f>
        <v>40:20</v>
      </c>
      <c r="BD26" s="134">
        <f t="shared" ref="BD12:BD75" si="114">IF(BC26="","",VALUE(LEFT(BC26,SEARCH(":",BC26)-1))*60+VALUE(RIGHT(BC26,2)))</f>
        <v>2420</v>
      </c>
      <c r="BE26" s="134" t="str">
        <f t="shared" ref="BE12:BE75" si="115">IF(B26="","",SUBSTITUTE(MID($B26,P26+1,Q26-P26-1),"""",""))</f>
        <v>0</v>
      </c>
      <c r="BF26" s="134" t="str">
        <f t="shared" ref="BF23:BF86" si="116">IF(CD26="","",BE26)</f>
        <v>0</v>
      </c>
      <c r="BG26" s="134">
        <f t="shared" si="46"/>
        <v>1</v>
      </c>
      <c r="BH26" s="73" t="str">
        <f t="shared" si="47"/>
        <v>JAP</v>
      </c>
      <c r="BI26" s="73" t="str">
        <f t="shared" ref="BI20:BI83" si="117">IF(B26="","",SUBSTITUTE(MID($B26,S26+1,T26-S26-1),"""",""))</f>
        <v>OK Japetic</v>
      </c>
      <c r="BJ26" s="134">
        <f t="shared" ref="BJ12:BJ75" si="118">IF(BI26="","",IF(IFERROR(MATCH(BI26,klub_naziv,0),"")&lt;&gt;"","",IFERROR(MATCH(BI26,klubAlias_alias,0),"NEMA")))</f>
        <v>1</v>
      </c>
      <c r="BK26" s="73" t="str" cm="1">
        <f t="array" ref="BK26">IF(BJ26="",""&amp;BI26,IF(BJ26="NEMA",BI26,INDEX(klub_naziv,MATCH(INDEX(klubAlias_klubid,BJ26),klub_id,0))))</f>
        <v>OK Japetić</v>
      </c>
      <c r="BL26" s="73" t="str" cm="1">
        <f t="array" ref="BL26">IFERROR(INDEX(registarNatjecatelji,CE26,4),"")</f>
        <v>OK Japetić</v>
      </c>
      <c r="BM26" s="134" t="str">
        <f t="shared" si="49"/>
        <v/>
      </c>
      <c r="BN26" s="73" t="str">
        <f t="shared" si="101"/>
        <v>OK Japetić</v>
      </c>
      <c r="BO26" s="73" t="str">
        <f t="shared" si="102"/>
        <v>CRO</v>
      </c>
      <c r="BP26" s="134">
        <f t="shared" si="50"/>
        <v>1</v>
      </c>
      <c r="BQ26" s="73" t="str">
        <f t="shared" si="51"/>
        <v>M16</v>
      </c>
      <c r="BR26" s="73" t="str">
        <f t="shared" si="52"/>
        <v>M16-M21B</v>
      </c>
      <c r="BS26" s="134">
        <f t="shared" si="53"/>
        <v>1003</v>
      </c>
      <c r="BT26" s="74" t="str">
        <f t="shared" si="54"/>
        <v>2.94</v>
      </c>
      <c r="BU26" s="74" t="str">
        <f t="shared" si="55"/>
        <v>110</v>
      </c>
      <c r="BV26" s="75" t="str">
        <f t="shared" si="56"/>
        <v>12</v>
      </c>
      <c r="BW26" t="s">
        <v>1</v>
      </c>
      <c r="BX26" s="105" t="str">
        <f t="shared" si="57"/>
        <v>Borna – Kuzmanić – OK Japetić – M16</v>
      </c>
      <c r="BY26" s="106">
        <f t="shared" si="58"/>
        <v>97</v>
      </c>
      <c r="BZ26" t="s">
        <v>1</v>
      </c>
      <c r="CA26" s="105" t="str">
        <f t="shared" si="59"/>
        <v>Borna – Kuzmanić – OK Japetić</v>
      </c>
      <c r="CB26" s="106">
        <f t="shared" si="60"/>
        <v>97</v>
      </c>
      <c r="CC26" t="s">
        <v>1</v>
      </c>
      <c r="CD26" s="105" t="str">
        <f t="shared" si="61"/>
        <v>Borna – Kuzmanić</v>
      </c>
      <c r="CE26" s="106">
        <f t="shared" si="86"/>
        <v>97</v>
      </c>
      <c r="CF26" t="s">
        <v>1</v>
      </c>
      <c r="CG26" s="111">
        <f t="shared" si="87"/>
        <v>97</v>
      </c>
      <c r="CH26" s="134" cm="1">
        <f t="array" ref="CH26">IF(CG26="","",INDEX(imePrezime_id,CG26,0))</f>
        <v>1451</v>
      </c>
      <c r="CI26" s="106" t="str">
        <f>IF(OR(CD26="",CE26&lt;&gt;"NEMA"),"",IFERROR(INDEX(imeprezimealias_imeprezimeid,MATCH(BA26&amp;" "&amp;BB26,imeprezimealias_alias,0)),""))</f>
        <v/>
      </c>
      <c r="CJ26" t="s">
        <v>1</v>
      </c>
      <c r="CK26" s="29" t="str">
        <f t="shared" si="88"/>
        <v/>
      </c>
      <c r="CL26" t="s">
        <v>1</v>
      </c>
      <c r="CM26" s="90"/>
      <c r="CN26" t="s">
        <v>1</v>
      </c>
      <c r="CO26" s="111" t="str">
        <f>IF(CM26="","",MAX(CO$10:CO25)+1)</f>
        <v/>
      </c>
      <c r="CP26" s="106" t="str">
        <f>IF(CM26="","",INDEX(imePrezime_id,MATCH(IF(IFERROR(SEARCH("–",CM26),0)&lt;&gt;0,CM26,SUBSTITUTE(CM26," "," – ",1)),imePrezime,0)))</f>
        <v/>
      </c>
      <c r="CR26" s="29" t="str">
        <f t="shared" si="89"/>
        <v/>
      </c>
      <c r="CS26" t="s">
        <v>1</v>
      </c>
      <c r="CT26" s="115" t="str">
        <f>IF(AND(CE26="NEMA",CI26=""),MAX(CT$10:CT25)+1,"")</f>
        <v/>
      </c>
      <c r="CU26" t="s">
        <v>1</v>
      </c>
      <c r="CV26" s="120" t="str">
        <f t="shared" si="63"/>
        <v>M</v>
      </c>
      <c r="CW26" t="s">
        <v>1</v>
      </c>
      <c r="CX26" s="105" t="str">
        <f>IF(CT26="","",IF(BO26&lt;&gt;"CRO","","INSERT INTO osoba (id,reg_broj,oib,spol_id,dat_rodjenja) VALUES ("&amp;CT26&amp;",(SELECT max(reg_broj)+1 FROM osoba),Null,'"&amp;CV26&amp;"',Null); INSERT INTO osoba_log (id,reg_broj,oib,spol_id,dat_rodjenja,dnevnik_id) SELECT id,reg_broj,oib,spol_id,dat_rodjenja,"&amp;CT$2&amp;" FROM osoba WHERE id = "&amp;CT26&amp;";"))</f>
        <v/>
      </c>
      <c r="CY26" s="125" t="str">
        <f>IF(CT26="","","INSERT INTO imeprezime (id,osoba_id,rbr,ime,prezime,klub_id,identitet_id,sintaksa_id,info,aktivno,dnevnik_id) VALUES ("&amp;CT26&amp;","&amp;IF(CX26="","Null",CT26)&amp;",1,'"&amp;BA26&amp;"','"&amp;BB26&amp;"',(SELECT id FROM klub WHERE naziv = '"&amp;BI26&amp;"'),Null,1,'',1,"&amp;CT$2&amp;");")</f>
        <v/>
      </c>
      <c r="CZ26" t="s">
        <v>1</v>
      </c>
      <c r="DA26" s="29" t="str">
        <f t="shared" si="90"/>
        <v/>
      </c>
      <c r="DB26" t="s">
        <v>1</v>
      </c>
      <c r="DC26" s="105" t="str">
        <f>IF(OR(BP26="",BP26&lt;&gt;"NEMA"),"",BO26)</f>
        <v/>
      </c>
      <c r="DD26" s="125" t="str">
        <f>IF(DC26="","",MAX(DD$10:DD25)+1)</f>
        <v/>
      </c>
      <c r="DE26" t="s">
        <v>1</v>
      </c>
      <c r="DF26" s="90"/>
      <c r="DG26" t="s">
        <v>1</v>
      </c>
      <c r="DH26" s="29" t="str">
        <f t="shared" si="64"/>
        <v/>
      </c>
      <c r="DI26" t="s">
        <v>1</v>
      </c>
      <c r="DJ26" s="166" t="str">
        <f>IF(BJ26&lt;&gt;"NEMA","",IF(IFERROR(MATCH(BI26,BI$10:BI25,0),0)&lt;&gt;0,"",BI26))</f>
        <v/>
      </c>
      <c r="DK26" t="s">
        <v>1</v>
      </c>
      <c r="DL26" s="90"/>
      <c r="DM26" t="s">
        <v>1</v>
      </c>
      <c r="DN26" s="105" t="str">
        <f t="shared" si="91"/>
        <v/>
      </c>
      <c r="DO26" s="73" t="str">
        <f>IF(DN26="","",MAX(DO$10:DO25)+1)</f>
        <v/>
      </c>
      <c r="DP26" s="73" t="str">
        <f>IF(DN26="","",IF(BP26="","",IF(BP26="NEMA",DD26,BP26)))</f>
        <v/>
      </c>
      <c r="DQ26" s="73" t="str">
        <f t="shared" si="92"/>
        <v/>
      </c>
      <c r="DR26" s="73" t="str">
        <f>IF(DL26="","",MAX(DR$10:DR25)+1)</f>
        <v/>
      </c>
      <c r="DS26" s="177" t="str">
        <f t="shared" si="66"/>
        <v/>
      </c>
      <c r="DT26" s="125" t="str">
        <f t="shared" si="93"/>
        <v/>
      </c>
      <c r="DU26" t="s">
        <v>1</v>
      </c>
      <c r="DV26" s="29" t="str">
        <f t="shared" si="94"/>
        <v/>
      </c>
      <c r="DW26" t="s">
        <v>1</v>
      </c>
      <c r="DX26" s="166" t="str">
        <f>IF(BX26="","",IF(BY26&lt;&gt;"NEMA","ime-pre-klu"&amp;IF(BJ26="","","(ali)")&amp;"-kat",IF(CB26&lt;&gt;"NEMA","ime-pre-klu"&amp;IF(BJ26="","","(ali)"),IF(CE26&lt;&gt;"NEMA","ime-pre",IF(CT26&lt;&gt;"","novo",""))))&amp;IF(AND(BE26="0",BD26&gt;max_minuta*60),"-ot",""))</f>
        <v>ime-pre-klu(ali)-kat</v>
      </c>
      <c r="DY26" t="s">
        <v>1</v>
      </c>
      <c r="DZ26" s="111">
        <f>IF(BX26="","",MAX(DZ$10:DZ25)+1)</f>
        <v>1012</v>
      </c>
      <c r="EA26" s="134">
        <f t="shared" si="67"/>
        <v>1003</v>
      </c>
      <c r="EB26" s="134">
        <f>IF(CH26&lt;&gt;"",CH26,CT26)</f>
        <v>1451</v>
      </c>
      <c r="EC26" s="134">
        <f t="shared" si="68"/>
        <v>2420</v>
      </c>
      <c r="ED26" s="134">
        <f t="shared" si="69"/>
        <v>1</v>
      </c>
      <c r="EE26" s="134">
        <f>IF(CD26="","",IF(OR(BY26="",BY26="NEMA"),0,1))</f>
        <v>1</v>
      </c>
      <c r="EF26" s="134">
        <f t="shared" si="70"/>
        <v>3</v>
      </c>
      <c r="EG26" s="134"/>
      <c r="EH26" s="134"/>
      <c r="EI26" s="134"/>
      <c r="EJ26" s="106" t="str">
        <f t="shared" si="71"/>
        <v>0</v>
      </c>
      <c r="EK26" t="s">
        <v>1</v>
      </c>
    </row>
    <row r="27" spans="2:141" x14ac:dyDescent="0.25">
      <c r="B27" s="148" t="s">
        <v>1094</v>
      </c>
      <c r="C27" t="s">
        <v>1</v>
      </c>
      <c r="D27" s="159">
        <f t="shared" si="72"/>
        <v>0</v>
      </c>
      <c r="E27" s="160">
        <f t="shared" ref="E27:AW27" si="119">IF($B27="","",FIND(";",$B27,D27+1))</f>
        <v>1</v>
      </c>
      <c r="F27" s="160">
        <f t="shared" si="119"/>
        <v>9</v>
      </c>
      <c r="G27" s="160">
        <f t="shared" si="119"/>
        <v>15</v>
      </c>
      <c r="H27" s="160">
        <f t="shared" si="119"/>
        <v>26</v>
      </c>
      <c r="I27" s="160">
        <f t="shared" si="119"/>
        <v>36</v>
      </c>
      <c r="J27" s="160">
        <f t="shared" si="119"/>
        <v>37</v>
      </c>
      <c r="K27" s="160">
        <f t="shared" si="119"/>
        <v>39</v>
      </c>
      <c r="L27" s="160">
        <f t="shared" si="119"/>
        <v>40</v>
      </c>
      <c r="M27" s="160">
        <f t="shared" si="119"/>
        <v>42</v>
      </c>
      <c r="N27" s="160">
        <f t="shared" si="119"/>
        <v>48</v>
      </c>
      <c r="O27" s="160">
        <f t="shared" si="119"/>
        <v>54</v>
      </c>
      <c r="P27" s="160">
        <f t="shared" si="119"/>
        <v>60</v>
      </c>
      <c r="Q27" s="160">
        <f t="shared" si="119"/>
        <v>62</v>
      </c>
      <c r="R27" s="160">
        <f t="shared" si="119"/>
        <v>64</v>
      </c>
      <c r="S27" s="160">
        <f t="shared" si="119"/>
        <v>70</v>
      </c>
      <c r="T27" s="160">
        <f t="shared" si="119"/>
        <v>83</v>
      </c>
      <c r="U27" s="160">
        <f t="shared" si="119"/>
        <v>89</v>
      </c>
      <c r="V27" s="160">
        <f t="shared" si="119"/>
        <v>91</v>
      </c>
      <c r="W27" s="160">
        <f t="shared" si="119"/>
        <v>97</v>
      </c>
      <c r="X27" s="160">
        <f t="shared" si="119"/>
        <v>103</v>
      </c>
      <c r="Y27" s="160">
        <f t="shared" si="119"/>
        <v>104</v>
      </c>
      <c r="Z27" s="160">
        <f t="shared" si="119"/>
        <v>105</v>
      </c>
      <c r="AA27" s="160">
        <f t="shared" si="119"/>
        <v>106</v>
      </c>
      <c r="AB27" s="160">
        <f t="shared" si="119"/>
        <v>109</v>
      </c>
      <c r="AC27" s="160">
        <f t="shared" si="119"/>
        <v>112</v>
      </c>
      <c r="AD27" s="160">
        <f t="shared" si="119"/>
        <v>115</v>
      </c>
      <c r="AE27" s="160">
        <f t="shared" si="119"/>
        <v>118</v>
      </c>
      <c r="AF27" s="160">
        <f t="shared" si="119"/>
        <v>121</v>
      </c>
      <c r="AG27" s="160">
        <f t="shared" si="119"/>
        <v>124</v>
      </c>
      <c r="AH27" s="160">
        <f t="shared" si="119"/>
        <v>127</v>
      </c>
      <c r="AI27" s="160">
        <f t="shared" si="119"/>
        <v>130</v>
      </c>
      <c r="AJ27" s="160">
        <f t="shared" si="119"/>
        <v>133</v>
      </c>
      <c r="AK27" s="160">
        <f t="shared" si="119"/>
        <v>136</v>
      </c>
      <c r="AL27" s="160">
        <f t="shared" si="119"/>
        <v>139</v>
      </c>
      <c r="AM27" s="160">
        <f t="shared" si="119"/>
        <v>140</v>
      </c>
      <c r="AN27" s="160">
        <f t="shared" si="119"/>
        <v>142</v>
      </c>
      <c r="AO27" s="160">
        <f t="shared" si="119"/>
        <v>148</v>
      </c>
      <c r="AP27" s="160">
        <f t="shared" si="119"/>
        <v>150</v>
      </c>
      <c r="AQ27" s="160">
        <f t="shared" si="119"/>
        <v>152</v>
      </c>
      <c r="AR27" s="160">
        <f t="shared" si="119"/>
        <v>158</v>
      </c>
      <c r="AS27" s="160">
        <f t="shared" si="119"/>
        <v>165</v>
      </c>
      <c r="AT27" s="160">
        <f t="shared" si="119"/>
        <v>171</v>
      </c>
      <c r="AU27" s="160">
        <f t="shared" si="119"/>
        <v>174</v>
      </c>
      <c r="AV27" s="160">
        <f t="shared" si="119"/>
        <v>176</v>
      </c>
      <c r="AW27" s="161">
        <f t="shared" si="119"/>
        <v>177</v>
      </c>
      <c r="AX27" t="s">
        <v>1</v>
      </c>
      <c r="AY27" s="105" t="str">
        <f t="shared" si="74"/>
        <v>M16</v>
      </c>
      <c r="AZ27" s="134">
        <f t="shared" si="44"/>
        <v>110</v>
      </c>
      <c r="BA27" s="73" t="str">
        <f t="shared" si="111"/>
        <v>Patrick</v>
      </c>
      <c r="BB27" s="73" t="str">
        <f t="shared" si="112"/>
        <v>Milković</v>
      </c>
      <c r="BC27" s="134" t="str">
        <f t="shared" si="113"/>
        <v>54:04</v>
      </c>
      <c r="BD27" s="134">
        <f t="shared" si="114"/>
        <v>3244</v>
      </c>
      <c r="BE27" s="134" t="str">
        <f t="shared" si="115"/>
        <v>0</v>
      </c>
      <c r="BF27" s="134" t="str">
        <f t="shared" si="116"/>
        <v>0</v>
      </c>
      <c r="BG27" s="134">
        <f t="shared" si="46"/>
        <v>1</v>
      </c>
      <c r="BH27" s="73" t="str">
        <f t="shared" si="47"/>
        <v>JAP</v>
      </c>
      <c r="BI27" s="73" t="str">
        <f t="shared" si="117"/>
        <v>OK Japetic</v>
      </c>
      <c r="BJ27" s="134">
        <f t="shared" si="118"/>
        <v>1</v>
      </c>
      <c r="BK27" s="73" t="str" cm="1">
        <f t="array" ref="BK27">IF(BJ27="",""&amp;BI27,IF(BJ27="NEMA",BI27,INDEX(klub_naziv,MATCH(INDEX(klubAlias_klubid,BJ27),klub_id,0))))</f>
        <v>OK Japetić</v>
      </c>
      <c r="BL27" s="73" t="str" cm="1">
        <f t="array" ref="BL27">IFERROR(INDEX(registarNatjecatelji,CE27,4),"")</f>
        <v>OK Japetić</v>
      </c>
      <c r="BM27" s="134" t="str">
        <f t="shared" si="49"/>
        <v/>
      </c>
      <c r="BN27" s="73" t="str">
        <f t="shared" si="101"/>
        <v>OK Japetić</v>
      </c>
      <c r="BO27" s="73" t="str">
        <f t="shared" si="102"/>
        <v>CRO</v>
      </c>
      <c r="BP27" s="134">
        <f t="shared" si="50"/>
        <v>1</v>
      </c>
      <c r="BQ27" s="73" t="str">
        <f t="shared" si="51"/>
        <v>M16</v>
      </c>
      <c r="BR27" s="73" t="str">
        <f t="shared" si="52"/>
        <v>M16-M21B</v>
      </c>
      <c r="BS27" s="134">
        <f t="shared" si="53"/>
        <v>1003</v>
      </c>
      <c r="BT27" s="74" t="str">
        <f t="shared" si="54"/>
        <v>2.94</v>
      </c>
      <c r="BU27" s="74" t="str">
        <f t="shared" si="55"/>
        <v>110</v>
      </c>
      <c r="BV27" s="75" t="str">
        <f t="shared" si="56"/>
        <v>12</v>
      </c>
      <c r="BW27" t="s">
        <v>1</v>
      </c>
      <c r="BX27" s="105" t="str">
        <f t="shared" si="57"/>
        <v>Patrick – Milković – OK Japetić – M16</v>
      </c>
      <c r="BY27" s="106">
        <f t="shared" si="58"/>
        <v>112</v>
      </c>
      <c r="BZ27" t="s">
        <v>1</v>
      </c>
      <c r="CA27" s="105" t="str">
        <f t="shared" si="59"/>
        <v>Patrick – Milković – OK Japetić</v>
      </c>
      <c r="CB27" s="106">
        <f t="shared" si="60"/>
        <v>112</v>
      </c>
      <c r="CC27" t="s">
        <v>1</v>
      </c>
      <c r="CD27" s="105" t="str">
        <f t="shared" si="61"/>
        <v>Patrick – Milković</v>
      </c>
      <c r="CE27" s="106">
        <f t="shared" si="86"/>
        <v>112</v>
      </c>
      <c r="CF27" t="s">
        <v>1</v>
      </c>
      <c r="CG27" s="111">
        <f t="shared" si="87"/>
        <v>112</v>
      </c>
      <c r="CH27" s="134" cm="1">
        <f t="array" ref="CH27">IF(CG27="","",INDEX(imePrezime_id,CG27,0))</f>
        <v>1169</v>
      </c>
      <c r="CI27" s="106" t="str">
        <f>IF(OR(CD27="",CE27&lt;&gt;"NEMA"),"",IFERROR(INDEX(imeprezimealias_imeprezimeid,MATCH(BA27&amp;" "&amp;BB27,imeprezimealias_alias,0)),""))</f>
        <v/>
      </c>
      <c r="CJ27" t="s">
        <v>1</v>
      </c>
      <c r="CK27" s="29" t="str">
        <f t="shared" si="88"/>
        <v/>
      </c>
      <c r="CL27" t="s">
        <v>1</v>
      </c>
      <c r="CM27" s="90"/>
      <c r="CN27" t="s">
        <v>1</v>
      </c>
      <c r="CO27" s="111" t="str">
        <f>IF(CM27="","",MAX(CO$10:CO26)+1)</f>
        <v/>
      </c>
      <c r="CP27" s="106" t="str">
        <f>IF(CM27="","",INDEX(imePrezime_id,MATCH(IF(IFERROR(SEARCH("–",CM27),0)&lt;&gt;0,CM27,SUBSTITUTE(CM27," "," – ",1)),imePrezime,0)))</f>
        <v/>
      </c>
      <c r="CR27" s="29" t="str">
        <f t="shared" si="89"/>
        <v/>
      </c>
      <c r="CS27" t="s">
        <v>1</v>
      </c>
      <c r="CT27" s="115" t="str">
        <f>IF(AND(CE27="NEMA",CI27=""),MAX(CT$10:CT26)+1,"")</f>
        <v/>
      </c>
      <c r="CU27" t="s">
        <v>1</v>
      </c>
      <c r="CV27" s="120" t="str">
        <f t="shared" si="63"/>
        <v>M</v>
      </c>
      <c r="CW27" t="s">
        <v>1</v>
      </c>
      <c r="CX27" s="105" t="str">
        <f>IF(CT27="","",IF(BO27&lt;&gt;"CRO","","INSERT INTO osoba (id,reg_broj,oib,spol_id,dat_rodjenja) VALUES ("&amp;CT27&amp;",(SELECT max(reg_broj)+1 FROM osoba),Null,'"&amp;CV27&amp;"',Null); INSERT INTO osoba_log (id,reg_broj,oib,spol_id,dat_rodjenja,dnevnik_id) SELECT id,reg_broj,oib,spol_id,dat_rodjenja,"&amp;CT$2&amp;" FROM osoba WHERE id = "&amp;CT27&amp;";"))</f>
        <v/>
      </c>
      <c r="CY27" s="125" t="str">
        <f>IF(CT27="","","INSERT INTO imeprezime (id,osoba_id,rbr,ime,prezime,klub_id,identitet_id,sintaksa_id,info,aktivno,dnevnik_id) VALUES ("&amp;CT27&amp;","&amp;IF(CX27="","Null",CT27)&amp;",1,'"&amp;BA27&amp;"','"&amp;BB27&amp;"',(SELECT id FROM klub WHERE naziv = '"&amp;BI27&amp;"'),Null,1,'',1,"&amp;CT$2&amp;");")</f>
        <v/>
      </c>
      <c r="CZ27" t="s">
        <v>1</v>
      </c>
      <c r="DA27" s="29" t="str">
        <f t="shared" si="90"/>
        <v/>
      </c>
      <c r="DB27" t="s">
        <v>1</v>
      </c>
      <c r="DC27" s="105" t="str">
        <f>IF(OR(BP27="",BP27&lt;&gt;"NEMA"),"",BO27)</f>
        <v/>
      </c>
      <c r="DD27" s="125" t="str">
        <f>IF(DC27="","",MAX(DD$10:DD26)+1)</f>
        <v/>
      </c>
      <c r="DE27" t="s">
        <v>1</v>
      </c>
      <c r="DF27" s="90"/>
      <c r="DG27" t="s">
        <v>1</v>
      </c>
      <c r="DH27" s="29" t="str">
        <f t="shared" si="64"/>
        <v/>
      </c>
      <c r="DI27" t="s">
        <v>1</v>
      </c>
      <c r="DJ27" s="166" t="str">
        <f>IF(BJ27&lt;&gt;"NEMA","",IF(IFERROR(MATCH(BI27,BI$10:BI26,0),0)&lt;&gt;0,"",BI27))</f>
        <v/>
      </c>
      <c r="DK27" t="s">
        <v>1</v>
      </c>
      <c r="DL27" s="90"/>
      <c r="DM27" t="s">
        <v>1</v>
      </c>
      <c r="DN27" s="105" t="str">
        <f t="shared" si="91"/>
        <v/>
      </c>
      <c r="DO27" s="73" t="str">
        <f>IF(DN27="","",MAX(DO$10:DO26)+1)</f>
        <v/>
      </c>
      <c r="DP27" s="73" t="str">
        <f>IF(DN27="","",IF(BP27="","",IF(BP27="NEMA",DD27,BP27)))</f>
        <v/>
      </c>
      <c r="DQ27" s="73" t="str">
        <f t="shared" si="92"/>
        <v/>
      </c>
      <c r="DR27" s="73" t="str">
        <f>IF(DL27="","",MAX(DR$10:DR26)+1)</f>
        <v/>
      </c>
      <c r="DS27" s="177" t="str">
        <f t="shared" si="66"/>
        <v/>
      </c>
      <c r="DT27" s="125" t="str">
        <f t="shared" si="93"/>
        <v/>
      </c>
      <c r="DU27" t="s">
        <v>1</v>
      </c>
      <c r="DV27" s="29" t="str">
        <f t="shared" si="94"/>
        <v/>
      </c>
      <c r="DW27" t="s">
        <v>1</v>
      </c>
      <c r="DX27" s="166" t="str">
        <f>IF(BX27="","",IF(BY27&lt;&gt;"NEMA","ime-pre-klu"&amp;IF(BJ27="","","(ali)")&amp;"-kat",IF(CB27&lt;&gt;"NEMA","ime-pre-klu"&amp;IF(BJ27="","","(ali)"),IF(CE27&lt;&gt;"NEMA","ime-pre",IF(CT27&lt;&gt;"","novo",""))))&amp;IF(AND(BE27="0",BD27&gt;max_minuta*60),"-ot",""))</f>
        <v>ime-pre-klu(ali)-kat</v>
      </c>
      <c r="DY27" t="s">
        <v>1</v>
      </c>
      <c r="DZ27" s="111">
        <f>IF(BX27="","",MAX(DZ$10:DZ26)+1)</f>
        <v>1013</v>
      </c>
      <c r="EA27" s="134">
        <f t="shared" si="67"/>
        <v>1003</v>
      </c>
      <c r="EB27" s="134">
        <f>IF(CH27&lt;&gt;"",CH27,CT27)</f>
        <v>1169</v>
      </c>
      <c r="EC27" s="134">
        <f t="shared" si="68"/>
        <v>3244</v>
      </c>
      <c r="ED27" s="134">
        <f t="shared" si="69"/>
        <v>1</v>
      </c>
      <c r="EE27" s="134">
        <f>IF(CD27="","",IF(OR(BY27="",BY27="NEMA"),0,1))</f>
        <v>1</v>
      </c>
      <c r="EF27" s="134">
        <f t="shared" si="70"/>
        <v>3</v>
      </c>
      <c r="EG27" s="134"/>
      <c r="EH27" s="134"/>
      <c r="EI27" s="134"/>
      <c r="EJ27" s="106" t="str">
        <f t="shared" si="71"/>
        <v>0</v>
      </c>
      <c r="EK27" t="s">
        <v>1</v>
      </c>
    </row>
    <row r="28" spans="2:141" x14ac:dyDescent="0.25">
      <c r="B28" s="148" t="s">
        <v>1095</v>
      </c>
      <c r="C28" t="s">
        <v>1</v>
      </c>
      <c r="D28" s="159">
        <f t="shared" si="72"/>
        <v>0</v>
      </c>
      <c r="E28" s="160">
        <f t="shared" ref="E28:AW28" si="120">IF($B28="","",FIND(";",$B28,D28+1))</f>
        <v>1</v>
      </c>
      <c r="F28" s="160">
        <f t="shared" si="120"/>
        <v>9</v>
      </c>
      <c r="G28" s="160">
        <f t="shared" si="120"/>
        <v>15</v>
      </c>
      <c r="H28" s="160">
        <f t="shared" si="120"/>
        <v>23</v>
      </c>
      <c r="I28" s="160">
        <f t="shared" si="120"/>
        <v>31</v>
      </c>
      <c r="J28" s="160">
        <f t="shared" si="120"/>
        <v>32</v>
      </c>
      <c r="K28" s="160">
        <f t="shared" si="120"/>
        <v>34</v>
      </c>
      <c r="L28" s="160">
        <f t="shared" si="120"/>
        <v>35</v>
      </c>
      <c r="M28" s="160">
        <f t="shared" si="120"/>
        <v>37</v>
      </c>
      <c r="N28" s="160">
        <f t="shared" si="120"/>
        <v>43</v>
      </c>
      <c r="O28" s="160">
        <f t="shared" si="120"/>
        <v>49</v>
      </c>
      <c r="P28" s="160">
        <f t="shared" si="120"/>
        <v>55</v>
      </c>
      <c r="Q28" s="160">
        <f t="shared" si="120"/>
        <v>57</v>
      </c>
      <c r="R28" s="160">
        <f t="shared" si="120"/>
        <v>59</v>
      </c>
      <c r="S28" s="160">
        <f t="shared" si="120"/>
        <v>67</v>
      </c>
      <c r="T28" s="160">
        <f t="shared" si="120"/>
        <v>78</v>
      </c>
      <c r="U28" s="160">
        <f t="shared" si="120"/>
        <v>84</v>
      </c>
      <c r="V28" s="160">
        <f t="shared" si="120"/>
        <v>86</v>
      </c>
      <c r="W28" s="160">
        <f t="shared" si="120"/>
        <v>92</v>
      </c>
      <c r="X28" s="160">
        <f t="shared" si="120"/>
        <v>98</v>
      </c>
      <c r="Y28" s="160">
        <f t="shared" si="120"/>
        <v>99</v>
      </c>
      <c r="Z28" s="160">
        <f t="shared" si="120"/>
        <v>100</v>
      </c>
      <c r="AA28" s="160">
        <f t="shared" si="120"/>
        <v>101</v>
      </c>
      <c r="AB28" s="160">
        <f t="shared" si="120"/>
        <v>104</v>
      </c>
      <c r="AC28" s="160">
        <f t="shared" si="120"/>
        <v>107</v>
      </c>
      <c r="AD28" s="160">
        <f t="shared" si="120"/>
        <v>110</v>
      </c>
      <c r="AE28" s="160">
        <f t="shared" si="120"/>
        <v>113</v>
      </c>
      <c r="AF28" s="160">
        <f t="shared" si="120"/>
        <v>116</v>
      </c>
      <c r="AG28" s="160">
        <f t="shared" si="120"/>
        <v>119</v>
      </c>
      <c r="AH28" s="160">
        <f t="shared" si="120"/>
        <v>122</v>
      </c>
      <c r="AI28" s="160">
        <f t="shared" si="120"/>
        <v>125</v>
      </c>
      <c r="AJ28" s="160">
        <f t="shared" si="120"/>
        <v>128</v>
      </c>
      <c r="AK28" s="160">
        <f t="shared" si="120"/>
        <v>131</v>
      </c>
      <c r="AL28" s="160">
        <f t="shared" si="120"/>
        <v>134</v>
      </c>
      <c r="AM28" s="160">
        <f t="shared" si="120"/>
        <v>135</v>
      </c>
      <c r="AN28" s="160">
        <f t="shared" si="120"/>
        <v>137</v>
      </c>
      <c r="AO28" s="160">
        <f t="shared" si="120"/>
        <v>143</v>
      </c>
      <c r="AP28" s="160">
        <f t="shared" si="120"/>
        <v>145</v>
      </c>
      <c r="AQ28" s="160">
        <f t="shared" si="120"/>
        <v>147</v>
      </c>
      <c r="AR28" s="160">
        <f t="shared" si="120"/>
        <v>153</v>
      </c>
      <c r="AS28" s="160">
        <f t="shared" si="120"/>
        <v>160</v>
      </c>
      <c r="AT28" s="160">
        <f t="shared" si="120"/>
        <v>166</v>
      </c>
      <c r="AU28" s="160">
        <f t="shared" si="120"/>
        <v>169</v>
      </c>
      <c r="AV28" s="160">
        <f t="shared" si="120"/>
        <v>171</v>
      </c>
      <c r="AW28" s="161">
        <f t="shared" si="120"/>
        <v>172</v>
      </c>
      <c r="AX28" t="s">
        <v>1</v>
      </c>
      <c r="AY28" s="105" t="str">
        <f t="shared" si="74"/>
        <v>M16</v>
      </c>
      <c r="AZ28" s="134">
        <f t="shared" si="44"/>
        <v>110</v>
      </c>
      <c r="BA28" s="73" t="str">
        <f t="shared" si="111"/>
        <v>Petar</v>
      </c>
      <c r="BB28" s="73" t="str">
        <f t="shared" si="112"/>
        <v>Jurač</v>
      </c>
      <c r="BC28" s="134" t="str">
        <f t="shared" si="113"/>
        <v>62:20</v>
      </c>
      <c r="BD28" s="134">
        <f t="shared" si="114"/>
        <v>3740</v>
      </c>
      <c r="BE28" s="134" t="str">
        <f t="shared" si="115"/>
        <v>0</v>
      </c>
      <c r="BF28" s="134" t="str">
        <f t="shared" si="116"/>
        <v>0</v>
      </c>
      <c r="BG28" s="134">
        <f t="shared" si="46"/>
        <v>1</v>
      </c>
      <c r="BH28" s="73" t="str">
        <f t="shared" si="47"/>
        <v>Vihor</v>
      </c>
      <c r="BI28" s="73" t="str">
        <f t="shared" si="117"/>
        <v>OK Vihor</v>
      </c>
      <c r="BJ28" s="134" t="str">
        <f t="shared" si="118"/>
        <v/>
      </c>
      <c r="BK28" s="73" t="str" cm="1">
        <f t="array" ref="BK28">IF(BJ28="",""&amp;BI28,IF(BJ28="NEMA",BI28,INDEX(klub_naziv,MATCH(INDEX(klubAlias_klubid,BJ28),klub_id,0))))</f>
        <v>OK Vihor</v>
      </c>
      <c r="BL28" s="73" t="str" cm="1">
        <f t="array" ref="BL28">IFERROR(INDEX(registarNatjecatelji,CE28,4),"")</f>
        <v>OK Vihor</v>
      </c>
      <c r="BM28" s="134" t="str">
        <f t="shared" si="49"/>
        <v/>
      </c>
      <c r="BN28" s="73" t="str">
        <f t="shared" si="101"/>
        <v>OK Vihor</v>
      </c>
      <c r="BO28" s="73" t="str">
        <f t="shared" si="102"/>
        <v>CRO</v>
      </c>
      <c r="BP28" s="134">
        <f t="shared" si="50"/>
        <v>1</v>
      </c>
      <c r="BQ28" s="73" t="str">
        <f t="shared" si="51"/>
        <v>M16</v>
      </c>
      <c r="BR28" s="73" t="str">
        <f t="shared" si="52"/>
        <v>M16-M21B</v>
      </c>
      <c r="BS28" s="134">
        <f t="shared" si="53"/>
        <v>1003</v>
      </c>
      <c r="BT28" s="74" t="str">
        <f t="shared" si="54"/>
        <v>2.94</v>
      </c>
      <c r="BU28" s="74" t="str">
        <f t="shared" si="55"/>
        <v>110</v>
      </c>
      <c r="BV28" s="75" t="str">
        <f t="shared" si="56"/>
        <v>12</v>
      </c>
      <c r="BW28" t="s">
        <v>1</v>
      </c>
      <c r="BX28" s="105" t="str">
        <f t="shared" si="57"/>
        <v>Petar – Jurač – OK Vihor – M16</v>
      </c>
      <c r="BY28" s="106">
        <f t="shared" si="58"/>
        <v>707</v>
      </c>
      <c r="BZ28" t="s">
        <v>1</v>
      </c>
      <c r="CA28" s="105" t="str">
        <f t="shared" si="59"/>
        <v>Petar – Jurač – OK Vihor</v>
      </c>
      <c r="CB28" s="106">
        <f t="shared" si="60"/>
        <v>707</v>
      </c>
      <c r="CC28" t="s">
        <v>1</v>
      </c>
      <c r="CD28" s="105" t="str">
        <f t="shared" si="61"/>
        <v>Petar – Jurač</v>
      </c>
      <c r="CE28" s="106">
        <f t="shared" si="86"/>
        <v>707</v>
      </c>
      <c r="CF28" t="s">
        <v>1</v>
      </c>
      <c r="CG28" s="111">
        <f t="shared" si="87"/>
        <v>707</v>
      </c>
      <c r="CH28" s="134" cm="1">
        <f t="array" ref="CH28">IF(CG28="","",INDEX(imePrezime_id,CG28,0))</f>
        <v>1283</v>
      </c>
      <c r="CI28" s="106" t="str">
        <f>IF(OR(CD28="",CE28&lt;&gt;"NEMA"),"",IFERROR(INDEX(imeprezimealias_imeprezimeid,MATCH(BA28&amp;" "&amp;BB28,imeprezimealias_alias,0)),""))</f>
        <v/>
      </c>
      <c r="CJ28" t="s">
        <v>1</v>
      </c>
      <c r="CK28" s="29" t="str">
        <f t="shared" si="88"/>
        <v/>
      </c>
      <c r="CL28" t="s">
        <v>1</v>
      </c>
      <c r="CM28" s="90"/>
      <c r="CN28" t="s">
        <v>1</v>
      </c>
      <c r="CO28" s="111" t="str">
        <f>IF(CM28="","",MAX(CO$10:CO27)+1)</f>
        <v/>
      </c>
      <c r="CP28" s="106" t="str">
        <f>IF(CM28="","",INDEX(imePrezime_id,MATCH(IF(IFERROR(SEARCH("–",CM28),0)&lt;&gt;0,CM28,SUBSTITUTE(CM28," "," – ",1)),imePrezime,0)))</f>
        <v/>
      </c>
      <c r="CR28" s="29" t="str">
        <f t="shared" si="89"/>
        <v/>
      </c>
      <c r="CS28" t="s">
        <v>1</v>
      </c>
      <c r="CT28" s="115" t="str">
        <f>IF(AND(CE28="NEMA",CI28=""),MAX(CT$10:CT27)+1,"")</f>
        <v/>
      </c>
      <c r="CU28" t="s">
        <v>1</v>
      </c>
      <c r="CV28" s="120" t="str">
        <f t="shared" si="63"/>
        <v>M</v>
      </c>
      <c r="CW28" t="s">
        <v>1</v>
      </c>
      <c r="CX28" s="105" t="str">
        <f>IF(CT28="","",IF(BO28&lt;&gt;"CRO","","INSERT INTO osoba (id,reg_broj,oib,spol_id,dat_rodjenja) VALUES ("&amp;CT28&amp;",(SELECT max(reg_broj)+1 FROM osoba),Null,'"&amp;CV28&amp;"',Null); INSERT INTO osoba_log (id,reg_broj,oib,spol_id,dat_rodjenja,dnevnik_id) SELECT id,reg_broj,oib,spol_id,dat_rodjenja,"&amp;CT$2&amp;" FROM osoba WHERE id = "&amp;CT28&amp;";"))</f>
        <v/>
      </c>
      <c r="CY28" s="125" t="str">
        <f>IF(CT28="","","INSERT INTO imeprezime (id,osoba_id,rbr,ime,prezime,klub_id,identitet_id,sintaksa_id,info,aktivno,dnevnik_id) VALUES ("&amp;CT28&amp;","&amp;IF(CX28="","Null",CT28)&amp;",1,'"&amp;BA28&amp;"','"&amp;BB28&amp;"',(SELECT id FROM klub WHERE naziv = '"&amp;BI28&amp;"'),Null,1,'',1,"&amp;CT$2&amp;");")</f>
        <v/>
      </c>
      <c r="CZ28" t="s">
        <v>1</v>
      </c>
      <c r="DA28" s="29" t="str">
        <f t="shared" si="90"/>
        <v/>
      </c>
      <c r="DB28" t="s">
        <v>1</v>
      </c>
      <c r="DC28" s="105" t="str">
        <f>IF(OR(BP28="",BP28&lt;&gt;"NEMA"),"",BO28)</f>
        <v/>
      </c>
      <c r="DD28" s="125" t="str">
        <f>IF(DC28="","",MAX(DD$10:DD27)+1)</f>
        <v/>
      </c>
      <c r="DE28" t="s">
        <v>1</v>
      </c>
      <c r="DF28" s="90"/>
      <c r="DG28" t="s">
        <v>1</v>
      </c>
      <c r="DH28" s="29" t="str">
        <f t="shared" si="64"/>
        <v/>
      </c>
      <c r="DI28" t="s">
        <v>1</v>
      </c>
      <c r="DJ28" s="166" t="str">
        <f>IF(BJ28&lt;&gt;"NEMA","",IF(IFERROR(MATCH(BI28,BI$10:BI27,0),0)&lt;&gt;0,"",BI28))</f>
        <v/>
      </c>
      <c r="DK28" t="s">
        <v>1</v>
      </c>
      <c r="DL28" s="90"/>
      <c r="DM28" t="s">
        <v>1</v>
      </c>
      <c r="DN28" s="105" t="str">
        <f t="shared" si="91"/>
        <v/>
      </c>
      <c r="DO28" s="73" t="str">
        <f>IF(DN28="","",MAX(DO$10:DO27)+1)</f>
        <v/>
      </c>
      <c r="DP28" s="73" t="str">
        <f>IF(DN28="","",IF(BP28="","",IF(BP28="NEMA",DD28,BP28)))</f>
        <v/>
      </c>
      <c r="DQ28" s="73" t="str">
        <f t="shared" si="92"/>
        <v/>
      </c>
      <c r="DR28" s="73" t="str">
        <f>IF(DL28="","",MAX(DR$10:DR27)+1)</f>
        <v/>
      </c>
      <c r="DS28" s="177" t="str">
        <f t="shared" si="66"/>
        <v/>
      </c>
      <c r="DT28" s="125" t="str">
        <f t="shared" si="93"/>
        <v/>
      </c>
      <c r="DU28" t="s">
        <v>1</v>
      </c>
      <c r="DV28" s="29" t="str">
        <f t="shared" si="94"/>
        <v/>
      </c>
      <c r="DW28" t="s">
        <v>1</v>
      </c>
      <c r="DX28" s="166" t="str">
        <f>IF(BX28="","",IF(BY28&lt;&gt;"NEMA","ime-pre-klu"&amp;IF(BJ28="","","(ali)")&amp;"-kat",IF(CB28&lt;&gt;"NEMA","ime-pre-klu"&amp;IF(BJ28="","","(ali)"),IF(CE28&lt;&gt;"NEMA","ime-pre",IF(CT28&lt;&gt;"","novo",""))))&amp;IF(AND(BE28="0",BD28&gt;max_minuta*60),"-ot",""))</f>
        <v>ime-pre-klu-kat</v>
      </c>
      <c r="DY28" t="s">
        <v>1</v>
      </c>
      <c r="DZ28" s="111">
        <f>IF(BX28="","",MAX(DZ$10:DZ27)+1)</f>
        <v>1014</v>
      </c>
      <c r="EA28" s="134">
        <f t="shared" si="67"/>
        <v>1003</v>
      </c>
      <c r="EB28" s="134">
        <f>IF(CH28&lt;&gt;"",CH28,CT28)</f>
        <v>1283</v>
      </c>
      <c r="EC28" s="134">
        <f t="shared" si="68"/>
        <v>3740</v>
      </c>
      <c r="ED28" s="134">
        <f t="shared" si="69"/>
        <v>1</v>
      </c>
      <c r="EE28" s="134">
        <f>IF(CD28="","",IF(OR(BY28="",BY28="NEMA"),0,1))</f>
        <v>1</v>
      </c>
      <c r="EF28" s="134">
        <f t="shared" si="70"/>
        <v>1</v>
      </c>
      <c r="EG28" s="134"/>
      <c r="EH28" s="134"/>
      <c r="EI28" s="134"/>
      <c r="EJ28" s="106" t="str">
        <f t="shared" si="71"/>
        <v>0</v>
      </c>
      <c r="EK28" t="s">
        <v>1</v>
      </c>
    </row>
    <row r="29" spans="2:141" x14ac:dyDescent="0.25">
      <c r="B29" s="148" t="s">
        <v>1096</v>
      </c>
      <c r="C29" t="s">
        <v>1</v>
      </c>
      <c r="D29" s="159">
        <f t="shared" si="72"/>
        <v>0</v>
      </c>
      <c r="E29" s="160">
        <f t="shared" ref="E29:AW29" si="121">IF($B29="","",FIND(";",$B29,D29+1))</f>
        <v>1</v>
      </c>
      <c r="F29" s="160">
        <f t="shared" si="121"/>
        <v>8</v>
      </c>
      <c r="G29" s="160">
        <f t="shared" si="121"/>
        <v>14</v>
      </c>
      <c r="H29" s="160">
        <f t="shared" si="121"/>
        <v>24</v>
      </c>
      <c r="I29" s="160">
        <f t="shared" si="121"/>
        <v>32</v>
      </c>
      <c r="J29" s="160">
        <f t="shared" si="121"/>
        <v>33</v>
      </c>
      <c r="K29" s="160">
        <f t="shared" si="121"/>
        <v>35</v>
      </c>
      <c r="L29" s="160">
        <f t="shared" si="121"/>
        <v>36</v>
      </c>
      <c r="M29" s="160">
        <f t="shared" si="121"/>
        <v>38</v>
      </c>
      <c r="N29" s="160">
        <f t="shared" si="121"/>
        <v>44</v>
      </c>
      <c r="O29" s="160">
        <f t="shared" si="121"/>
        <v>51</v>
      </c>
      <c r="P29" s="160">
        <f t="shared" si="121"/>
        <v>57</v>
      </c>
      <c r="Q29" s="160">
        <f t="shared" si="121"/>
        <v>59</v>
      </c>
      <c r="R29" s="160">
        <f t="shared" si="121"/>
        <v>61</v>
      </c>
      <c r="S29" s="160">
        <f t="shared" si="121"/>
        <v>69</v>
      </c>
      <c r="T29" s="160">
        <f t="shared" si="121"/>
        <v>80</v>
      </c>
      <c r="U29" s="160">
        <f t="shared" si="121"/>
        <v>86</v>
      </c>
      <c r="V29" s="160">
        <f t="shared" si="121"/>
        <v>88</v>
      </c>
      <c r="W29" s="160">
        <f t="shared" si="121"/>
        <v>94</v>
      </c>
      <c r="X29" s="160">
        <f t="shared" si="121"/>
        <v>100</v>
      </c>
      <c r="Y29" s="160">
        <f t="shared" si="121"/>
        <v>101</v>
      </c>
      <c r="Z29" s="160">
        <f t="shared" si="121"/>
        <v>102</v>
      </c>
      <c r="AA29" s="160">
        <f t="shared" si="121"/>
        <v>103</v>
      </c>
      <c r="AB29" s="160">
        <f t="shared" si="121"/>
        <v>106</v>
      </c>
      <c r="AC29" s="160">
        <f t="shared" si="121"/>
        <v>109</v>
      </c>
      <c r="AD29" s="160">
        <f t="shared" si="121"/>
        <v>112</v>
      </c>
      <c r="AE29" s="160">
        <f t="shared" si="121"/>
        <v>115</v>
      </c>
      <c r="AF29" s="160">
        <f t="shared" si="121"/>
        <v>118</v>
      </c>
      <c r="AG29" s="160">
        <f t="shared" si="121"/>
        <v>121</v>
      </c>
      <c r="AH29" s="160">
        <f t="shared" si="121"/>
        <v>124</v>
      </c>
      <c r="AI29" s="160">
        <f t="shared" si="121"/>
        <v>127</v>
      </c>
      <c r="AJ29" s="160">
        <f t="shared" si="121"/>
        <v>130</v>
      </c>
      <c r="AK29" s="160">
        <f t="shared" si="121"/>
        <v>133</v>
      </c>
      <c r="AL29" s="160">
        <f t="shared" si="121"/>
        <v>136</v>
      </c>
      <c r="AM29" s="160">
        <f t="shared" si="121"/>
        <v>137</v>
      </c>
      <c r="AN29" s="160">
        <f t="shared" si="121"/>
        <v>139</v>
      </c>
      <c r="AO29" s="160">
        <f t="shared" si="121"/>
        <v>145</v>
      </c>
      <c r="AP29" s="160">
        <f t="shared" si="121"/>
        <v>147</v>
      </c>
      <c r="AQ29" s="160">
        <f t="shared" si="121"/>
        <v>149</v>
      </c>
      <c r="AR29" s="160">
        <f t="shared" si="121"/>
        <v>155</v>
      </c>
      <c r="AS29" s="160">
        <f t="shared" si="121"/>
        <v>162</v>
      </c>
      <c r="AT29" s="160">
        <f t="shared" si="121"/>
        <v>168</v>
      </c>
      <c r="AU29" s="160">
        <f t="shared" si="121"/>
        <v>171</v>
      </c>
      <c r="AV29" s="160">
        <f t="shared" si="121"/>
        <v>173</v>
      </c>
      <c r="AW29" s="161">
        <f t="shared" si="121"/>
        <v>174</v>
      </c>
      <c r="AX29" t="s">
        <v>1</v>
      </c>
      <c r="AY29" s="105" t="str">
        <f t="shared" si="74"/>
        <v>M16</v>
      </c>
      <c r="AZ29" s="134">
        <f t="shared" si="44"/>
        <v>110</v>
      </c>
      <c r="BA29" s="73" t="str">
        <f t="shared" si="111"/>
        <v>Goran</v>
      </c>
      <c r="BB29" s="73" t="str">
        <f t="shared" si="112"/>
        <v>Jandras</v>
      </c>
      <c r="BC29" s="134" t="str">
        <f t="shared" si="113"/>
        <v>73:15</v>
      </c>
      <c r="BD29" s="134">
        <f t="shared" si="114"/>
        <v>4395</v>
      </c>
      <c r="BE29" s="134" t="str">
        <f t="shared" si="115"/>
        <v>0</v>
      </c>
      <c r="BF29" s="134" t="str">
        <f t="shared" si="116"/>
        <v>0</v>
      </c>
      <c r="BG29" s="134">
        <f t="shared" si="46"/>
        <v>1</v>
      </c>
      <c r="BH29" s="73" t="str">
        <f t="shared" si="47"/>
        <v>Vihor</v>
      </c>
      <c r="BI29" s="73" t="str">
        <f t="shared" si="117"/>
        <v>OK Vihor</v>
      </c>
      <c r="BJ29" s="134" t="str">
        <f t="shared" si="118"/>
        <v/>
      </c>
      <c r="BK29" s="73" t="str" cm="1">
        <f t="array" ref="BK29">IF(BJ29="",""&amp;BI29,IF(BJ29="NEMA",BI29,INDEX(klub_naziv,MATCH(INDEX(klubAlias_klubid,BJ29),klub_id,0))))</f>
        <v>OK Vihor</v>
      </c>
      <c r="BL29" s="73" t="str" cm="1">
        <f t="array" ref="BL29">IFERROR(INDEX(registarNatjecatelji,CE29,4),"")</f>
        <v>OK Vihor</v>
      </c>
      <c r="BM29" s="134" t="str">
        <f t="shared" si="49"/>
        <v/>
      </c>
      <c r="BN29" s="73" t="str">
        <f t="shared" si="101"/>
        <v>OK Vihor</v>
      </c>
      <c r="BO29" s="73" t="str">
        <f t="shared" si="102"/>
        <v>CRO</v>
      </c>
      <c r="BP29" s="134">
        <f t="shared" si="50"/>
        <v>1</v>
      </c>
      <c r="BQ29" s="73" t="str">
        <f t="shared" si="51"/>
        <v>M16</v>
      </c>
      <c r="BR29" s="73" t="str">
        <f t="shared" si="52"/>
        <v>M16-M21B</v>
      </c>
      <c r="BS29" s="134">
        <f t="shared" si="53"/>
        <v>1003</v>
      </c>
      <c r="BT29" s="74" t="str">
        <f t="shared" si="54"/>
        <v>2.94</v>
      </c>
      <c r="BU29" s="74" t="str">
        <f t="shared" si="55"/>
        <v>110</v>
      </c>
      <c r="BV29" s="75" t="str">
        <f t="shared" si="56"/>
        <v>12</v>
      </c>
      <c r="BW29" t="s">
        <v>1</v>
      </c>
      <c r="BX29" s="105" t="str">
        <f t="shared" si="57"/>
        <v>Goran – Jandras – OK Vihor – M16</v>
      </c>
      <c r="BY29" s="106">
        <f t="shared" si="58"/>
        <v>697</v>
      </c>
      <c r="BZ29" t="s">
        <v>1</v>
      </c>
      <c r="CA29" s="105" t="str">
        <f t="shared" si="59"/>
        <v>Goran – Jandras – OK Vihor</v>
      </c>
      <c r="CB29" s="106">
        <f t="shared" si="60"/>
        <v>697</v>
      </c>
      <c r="CC29" t="s">
        <v>1</v>
      </c>
      <c r="CD29" s="105" t="str">
        <f t="shared" si="61"/>
        <v>Goran – Jandras</v>
      </c>
      <c r="CE29" s="106">
        <f t="shared" si="86"/>
        <v>697</v>
      </c>
      <c r="CF29" t="s">
        <v>1</v>
      </c>
      <c r="CG29" s="111">
        <f t="shared" si="87"/>
        <v>697</v>
      </c>
      <c r="CH29" s="134" cm="1">
        <f t="array" ref="CH29">IF(CG29="","",INDEX(imePrezime_id,CG29,0))</f>
        <v>1889</v>
      </c>
      <c r="CI29" s="106" t="str">
        <f>IF(OR(CD29="",CE29&lt;&gt;"NEMA"),"",IFERROR(INDEX(imeprezimealias_imeprezimeid,MATCH(BA29&amp;" "&amp;BB29,imeprezimealias_alias,0)),""))</f>
        <v/>
      </c>
      <c r="CJ29" t="s">
        <v>1</v>
      </c>
      <c r="CK29" s="29" t="str">
        <f t="shared" si="88"/>
        <v/>
      </c>
      <c r="CL29" t="s">
        <v>1</v>
      </c>
      <c r="CM29" s="90"/>
      <c r="CN29" t="s">
        <v>1</v>
      </c>
      <c r="CO29" s="111" t="str">
        <f>IF(CM29="","",MAX(CO$10:CO28)+1)</f>
        <v/>
      </c>
      <c r="CP29" s="106" t="str">
        <f>IF(CM29="","",INDEX(imePrezime_id,MATCH(IF(IFERROR(SEARCH("–",CM29),0)&lt;&gt;0,CM29,SUBSTITUTE(CM29," "," – ",1)),imePrezime,0)))</f>
        <v/>
      </c>
      <c r="CR29" s="29" t="str">
        <f t="shared" si="89"/>
        <v/>
      </c>
      <c r="CS29" t="s">
        <v>1</v>
      </c>
      <c r="CT29" s="115" t="str">
        <f>IF(AND(CE29="NEMA",CI29=""),MAX(CT$10:CT28)+1,"")</f>
        <v/>
      </c>
      <c r="CU29" t="s">
        <v>1</v>
      </c>
      <c r="CV29" s="120" t="str">
        <f t="shared" si="63"/>
        <v>M</v>
      </c>
      <c r="CW29" t="s">
        <v>1</v>
      </c>
      <c r="CX29" s="105" t="str">
        <f>IF(CT29="","",IF(BO29&lt;&gt;"CRO","","INSERT INTO osoba (id,reg_broj,oib,spol_id,dat_rodjenja) VALUES ("&amp;CT29&amp;",(SELECT max(reg_broj)+1 FROM osoba),Null,'"&amp;CV29&amp;"',Null); INSERT INTO osoba_log (id,reg_broj,oib,spol_id,dat_rodjenja,dnevnik_id) SELECT id,reg_broj,oib,spol_id,dat_rodjenja,"&amp;CT$2&amp;" FROM osoba WHERE id = "&amp;CT29&amp;";"))</f>
        <v/>
      </c>
      <c r="CY29" s="125" t="str">
        <f>IF(CT29="","","INSERT INTO imeprezime (id,osoba_id,rbr,ime,prezime,klub_id,identitet_id,sintaksa_id,info,aktivno,dnevnik_id) VALUES ("&amp;CT29&amp;","&amp;IF(CX29="","Null",CT29)&amp;",1,'"&amp;BA29&amp;"','"&amp;BB29&amp;"',(SELECT id FROM klub WHERE naziv = '"&amp;BI29&amp;"'),Null,1,'',1,"&amp;CT$2&amp;");")</f>
        <v/>
      </c>
      <c r="CZ29" t="s">
        <v>1</v>
      </c>
      <c r="DA29" s="29" t="str">
        <f t="shared" si="90"/>
        <v/>
      </c>
      <c r="DB29" t="s">
        <v>1</v>
      </c>
      <c r="DC29" s="105" t="str">
        <f>IF(OR(BP29="",BP29&lt;&gt;"NEMA"),"",BO29)</f>
        <v/>
      </c>
      <c r="DD29" s="125" t="str">
        <f>IF(DC29="","",MAX(DD$10:DD28)+1)</f>
        <v/>
      </c>
      <c r="DE29" t="s">
        <v>1</v>
      </c>
      <c r="DF29" s="90"/>
      <c r="DG29" t="s">
        <v>1</v>
      </c>
      <c r="DH29" s="29" t="str">
        <f t="shared" si="64"/>
        <v/>
      </c>
      <c r="DI29" t="s">
        <v>1</v>
      </c>
      <c r="DJ29" s="166" t="str">
        <f>IF(BJ29&lt;&gt;"NEMA","",IF(IFERROR(MATCH(BI29,BI$10:BI28,0),0)&lt;&gt;0,"",BI29))</f>
        <v/>
      </c>
      <c r="DK29" t="s">
        <v>1</v>
      </c>
      <c r="DL29" s="90"/>
      <c r="DM29" t="s">
        <v>1</v>
      </c>
      <c r="DN29" s="105" t="str">
        <f t="shared" si="91"/>
        <v/>
      </c>
      <c r="DO29" s="73" t="str">
        <f>IF(DN29="","",MAX(DO$10:DO28)+1)</f>
        <v/>
      </c>
      <c r="DP29" s="73" t="str">
        <f>IF(DN29="","",IF(BP29="","",IF(BP29="NEMA",DD29,BP29)))</f>
        <v/>
      </c>
      <c r="DQ29" s="73" t="str">
        <f t="shared" si="92"/>
        <v/>
      </c>
      <c r="DR29" s="73" t="str">
        <f>IF(DL29="","",MAX(DR$10:DR28)+1)</f>
        <v/>
      </c>
      <c r="DS29" s="177" t="str">
        <f t="shared" si="66"/>
        <v/>
      </c>
      <c r="DT29" s="125" t="str">
        <f t="shared" si="93"/>
        <v/>
      </c>
      <c r="DU29" t="s">
        <v>1</v>
      </c>
      <c r="DV29" s="29" t="str">
        <f t="shared" si="94"/>
        <v/>
      </c>
      <c r="DW29" t="s">
        <v>1</v>
      </c>
      <c r="DX29" s="166" t="str">
        <f>IF(BX29="","",IF(BY29&lt;&gt;"NEMA","ime-pre-klu"&amp;IF(BJ29="","","(ali)")&amp;"-kat",IF(CB29&lt;&gt;"NEMA","ime-pre-klu"&amp;IF(BJ29="","","(ali)"),IF(CE29&lt;&gt;"NEMA","ime-pre",IF(CT29&lt;&gt;"","novo",""))))&amp;IF(AND(BE29="0",BD29&gt;max_minuta*60),"-ot",""))</f>
        <v>ime-pre-klu-kat</v>
      </c>
      <c r="DY29" t="s">
        <v>1</v>
      </c>
      <c r="DZ29" s="111">
        <f>IF(BX29="","",MAX(DZ$10:DZ28)+1)</f>
        <v>1015</v>
      </c>
      <c r="EA29" s="134">
        <f t="shared" si="67"/>
        <v>1003</v>
      </c>
      <c r="EB29" s="134">
        <f>IF(CH29&lt;&gt;"",CH29,CT29)</f>
        <v>1889</v>
      </c>
      <c r="EC29" s="134">
        <f t="shared" si="68"/>
        <v>4395</v>
      </c>
      <c r="ED29" s="134">
        <f t="shared" si="69"/>
        <v>1</v>
      </c>
      <c r="EE29" s="134">
        <f>IF(CD29="","",IF(OR(BY29="",BY29="NEMA"),0,1))</f>
        <v>1</v>
      </c>
      <c r="EF29" s="134">
        <f t="shared" si="70"/>
        <v>1</v>
      </c>
      <c r="EG29" s="134"/>
      <c r="EH29" s="134"/>
      <c r="EI29" s="134"/>
      <c r="EJ29" s="106" t="str">
        <f t="shared" si="71"/>
        <v>0</v>
      </c>
      <c r="EK29" t="s">
        <v>1</v>
      </c>
    </row>
    <row r="30" spans="2:141" x14ac:dyDescent="0.25">
      <c r="B30" s="148" t="s">
        <v>1097</v>
      </c>
      <c r="C30" t="s">
        <v>1</v>
      </c>
      <c r="D30" s="159">
        <f t="shared" si="72"/>
        <v>0</v>
      </c>
      <c r="E30" s="160">
        <f t="shared" ref="E30:AW30" si="122">IF($B30="","",FIND(";",$B30,D30+1))</f>
        <v>1</v>
      </c>
      <c r="F30" s="160">
        <f t="shared" si="122"/>
        <v>8</v>
      </c>
      <c r="G30" s="160">
        <f t="shared" si="122"/>
        <v>14</v>
      </c>
      <c r="H30" s="160">
        <f t="shared" si="122"/>
        <v>24</v>
      </c>
      <c r="I30" s="160">
        <f t="shared" si="122"/>
        <v>31</v>
      </c>
      <c r="J30" s="160">
        <f t="shared" si="122"/>
        <v>32</v>
      </c>
      <c r="K30" s="160">
        <f t="shared" si="122"/>
        <v>34</v>
      </c>
      <c r="L30" s="160">
        <f t="shared" si="122"/>
        <v>35</v>
      </c>
      <c r="M30" s="160">
        <f t="shared" si="122"/>
        <v>37</v>
      </c>
      <c r="N30" s="160">
        <f t="shared" si="122"/>
        <v>43</v>
      </c>
      <c r="O30" s="160">
        <f t="shared" si="122"/>
        <v>49</v>
      </c>
      <c r="P30" s="160">
        <f t="shared" si="122"/>
        <v>55</v>
      </c>
      <c r="Q30" s="160">
        <f t="shared" si="122"/>
        <v>57</v>
      </c>
      <c r="R30" s="160">
        <f t="shared" si="122"/>
        <v>59</v>
      </c>
      <c r="S30" s="160">
        <f t="shared" si="122"/>
        <v>65</v>
      </c>
      <c r="T30" s="160">
        <f t="shared" si="122"/>
        <v>78</v>
      </c>
      <c r="U30" s="160">
        <f t="shared" si="122"/>
        <v>84</v>
      </c>
      <c r="V30" s="160">
        <f t="shared" si="122"/>
        <v>86</v>
      </c>
      <c r="W30" s="160">
        <f t="shared" si="122"/>
        <v>92</v>
      </c>
      <c r="X30" s="160">
        <f t="shared" si="122"/>
        <v>98</v>
      </c>
      <c r="Y30" s="160">
        <f t="shared" si="122"/>
        <v>99</v>
      </c>
      <c r="Z30" s="160">
        <f t="shared" si="122"/>
        <v>100</v>
      </c>
      <c r="AA30" s="160">
        <f t="shared" si="122"/>
        <v>101</v>
      </c>
      <c r="AB30" s="160">
        <f t="shared" si="122"/>
        <v>104</v>
      </c>
      <c r="AC30" s="160">
        <f t="shared" si="122"/>
        <v>107</v>
      </c>
      <c r="AD30" s="160">
        <f t="shared" si="122"/>
        <v>110</v>
      </c>
      <c r="AE30" s="160">
        <f t="shared" si="122"/>
        <v>113</v>
      </c>
      <c r="AF30" s="160">
        <f t="shared" si="122"/>
        <v>116</v>
      </c>
      <c r="AG30" s="160">
        <f t="shared" si="122"/>
        <v>119</v>
      </c>
      <c r="AH30" s="160">
        <f t="shared" si="122"/>
        <v>122</v>
      </c>
      <c r="AI30" s="160">
        <f t="shared" si="122"/>
        <v>125</v>
      </c>
      <c r="AJ30" s="160">
        <f t="shared" si="122"/>
        <v>128</v>
      </c>
      <c r="AK30" s="160">
        <f t="shared" si="122"/>
        <v>131</v>
      </c>
      <c r="AL30" s="160">
        <f t="shared" si="122"/>
        <v>134</v>
      </c>
      <c r="AM30" s="160">
        <f t="shared" si="122"/>
        <v>135</v>
      </c>
      <c r="AN30" s="160">
        <f t="shared" si="122"/>
        <v>137</v>
      </c>
      <c r="AO30" s="160">
        <f t="shared" si="122"/>
        <v>143</v>
      </c>
      <c r="AP30" s="160">
        <f t="shared" si="122"/>
        <v>145</v>
      </c>
      <c r="AQ30" s="160">
        <f t="shared" si="122"/>
        <v>147</v>
      </c>
      <c r="AR30" s="160">
        <f t="shared" si="122"/>
        <v>153</v>
      </c>
      <c r="AS30" s="160">
        <f t="shared" si="122"/>
        <v>160</v>
      </c>
      <c r="AT30" s="160">
        <f t="shared" si="122"/>
        <v>166</v>
      </c>
      <c r="AU30" s="160">
        <f t="shared" si="122"/>
        <v>169</v>
      </c>
      <c r="AV30" s="160">
        <f t="shared" si="122"/>
        <v>171</v>
      </c>
      <c r="AW30" s="161">
        <f t="shared" si="122"/>
        <v>172</v>
      </c>
      <c r="AX30" t="s">
        <v>1</v>
      </c>
      <c r="AY30" s="105" t="str">
        <f t="shared" si="74"/>
        <v>M16</v>
      </c>
      <c r="AZ30" s="134">
        <f t="shared" si="44"/>
        <v>110</v>
      </c>
      <c r="BA30" s="73" t="str">
        <f t="shared" si="111"/>
        <v>Mark</v>
      </c>
      <c r="BB30" s="73" t="str">
        <f t="shared" si="112"/>
        <v>Jelinić</v>
      </c>
      <c r="BC30" s="134" t="str">
        <f t="shared" si="113"/>
        <v>81:36</v>
      </c>
      <c r="BD30" s="134">
        <f t="shared" si="114"/>
        <v>4896</v>
      </c>
      <c r="BE30" s="134" t="str">
        <f t="shared" si="115"/>
        <v>0</v>
      </c>
      <c r="BF30" s="134" t="str">
        <f t="shared" si="116"/>
        <v>0</v>
      </c>
      <c r="BG30" s="134">
        <f t="shared" si="46"/>
        <v>1</v>
      </c>
      <c r="BH30" s="73" t="str">
        <f t="shared" si="47"/>
        <v>JAP</v>
      </c>
      <c r="BI30" s="73" t="str">
        <f t="shared" si="117"/>
        <v>OK Japetic</v>
      </c>
      <c r="BJ30" s="134">
        <f t="shared" si="118"/>
        <v>1</v>
      </c>
      <c r="BK30" s="73" t="str" cm="1">
        <f t="array" ref="BK30">IF(BJ30="",""&amp;BI30,IF(BJ30="NEMA",BI30,INDEX(klub_naziv,MATCH(INDEX(klubAlias_klubid,BJ30),klub_id,0))))</f>
        <v>OK Japetić</v>
      </c>
      <c r="BL30" s="73" t="str" cm="1">
        <f t="array" ref="BL30">IFERROR(INDEX(registarNatjecatelji,CE30,4),"")</f>
        <v>OK Japetić</v>
      </c>
      <c r="BM30" s="134" t="str">
        <f t="shared" si="49"/>
        <v/>
      </c>
      <c r="BN30" s="73" t="str">
        <f t="shared" si="101"/>
        <v>OK Japetić</v>
      </c>
      <c r="BO30" s="73" t="str">
        <f t="shared" si="102"/>
        <v>CRO</v>
      </c>
      <c r="BP30" s="134">
        <f t="shared" si="50"/>
        <v>1</v>
      </c>
      <c r="BQ30" s="73" t="str">
        <f t="shared" si="51"/>
        <v>M16</v>
      </c>
      <c r="BR30" s="73" t="str">
        <f t="shared" si="52"/>
        <v>M16-M21B</v>
      </c>
      <c r="BS30" s="134">
        <f t="shared" si="53"/>
        <v>1003</v>
      </c>
      <c r="BT30" s="74" t="str">
        <f t="shared" si="54"/>
        <v>2.94</v>
      </c>
      <c r="BU30" s="74" t="str">
        <f t="shared" si="55"/>
        <v>110</v>
      </c>
      <c r="BV30" s="75" t="str">
        <f t="shared" si="56"/>
        <v>12</v>
      </c>
      <c r="BW30" t="s">
        <v>1</v>
      </c>
      <c r="BX30" s="105" t="str">
        <f t="shared" si="57"/>
        <v>Mark – Jelinić – OK Japetić – M16</v>
      </c>
      <c r="BY30" s="106">
        <f t="shared" si="58"/>
        <v>93</v>
      </c>
      <c r="BZ30" t="s">
        <v>1</v>
      </c>
      <c r="CA30" s="105" t="str">
        <f t="shared" si="59"/>
        <v>Mark – Jelinić – OK Japetić</v>
      </c>
      <c r="CB30" s="106">
        <f t="shared" si="60"/>
        <v>93</v>
      </c>
      <c r="CC30" t="s">
        <v>1</v>
      </c>
      <c r="CD30" s="105" t="str">
        <f t="shared" si="61"/>
        <v>Mark – Jelinić</v>
      </c>
      <c r="CE30" s="106">
        <f t="shared" si="86"/>
        <v>93</v>
      </c>
      <c r="CF30" t="s">
        <v>1</v>
      </c>
      <c r="CG30" s="111">
        <f t="shared" si="87"/>
        <v>93</v>
      </c>
      <c r="CH30" s="134" cm="1">
        <f t="array" ref="CH30">IF(CG30="","",INDEX(imePrezime_id,CG30,0))</f>
        <v>1665</v>
      </c>
      <c r="CI30" s="106" t="str">
        <f>IF(OR(CD30="",CE30&lt;&gt;"NEMA"),"",IFERROR(INDEX(imeprezimealias_imeprezimeid,MATCH(BA30&amp;" "&amp;BB30,imeprezimealias_alias,0)),""))</f>
        <v/>
      </c>
      <c r="CJ30" t="s">
        <v>1</v>
      </c>
      <c r="CK30" s="29" t="str">
        <f t="shared" si="88"/>
        <v/>
      </c>
      <c r="CL30" t="s">
        <v>1</v>
      </c>
      <c r="CM30" s="90"/>
      <c r="CN30" t="s">
        <v>1</v>
      </c>
      <c r="CO30" s="111" t="str">
        <f>IF(CM30="","",MAX(CO$10:CO29)+1)</f>
        <v/>
      </c>
      <c r="CP30" s="106" t="str">
        <f>IF(CM30="","",INDEX(imePrezime_id,MATCH(IF(IFERROR(SEARCH("–",CM30),0)&lt;&gt;0,CM30,SUBSTITUTE(CM30," "," – ",1)),imePrezime,0)))</f>
        <v/>
      </c>
      <c r="CR30" s="29" t="str">
        <f t="shared" si="89"/>
        <v/>
      </c>
      <c r="CS30" t="s">
        <v>1</v>
      </c>
      <c r="CT30" s="115" t="str">
        <f>IF(AND(CE30="NEMA",CI30=""),MAX(CT$10:CT29)+1,"")</f>
        <v/>
      </c>
      <c r="CU30" t="s">
        <v>1</v>
      </c>
      <c r="CV30" s="120" t="str">
        <f t="shared" si="63"/>
        <v>M</v>
      </c>
      <c r="CW30" t="s">
        <v>1</v>
      </c>
      <c r="CX30" s="105" t="str">
        <f>IF(CT30="","",IF(BO30&lt;&gt;"CRO","","INSERT INTO osoba (id,reg_broj,oib,spol_id,dat_rodjenja) VALUES ("&amp;CT30&amp;",(SELECT max(reg_broj)+1 FROM osoba),Null,'"&amp;CV30&amp;"',Null); INSERT INTO osoba_log (id,reg_broj,oib,spol_id,dat_rodjenja,dnevnik_id) SELECT id,reg_broj,oib,spol_id,dat_rodjenja,"&amp;CT$2&amp;" FROM osoba WHERE id = "&amp;CT30&amp;";"))</f>
        <v/>
      </c>
      <c r="CY30" s="125" t="str">
        <f>IF(CT30="","","INSERT INTO imeprezime (id,osoba_id,rbr,ime,prezime,klub_id,identitet_id,sintaksa_id,info,aktivno,dnevnik_id) VALUES ("&amp;CT30&amp;","&amp;IF(CX30="","Null",CT30)&amp;",1,'"&amp;BA30&amp;"','"&amp;BB30&amp;"',(SELECT id FROM klub WHERE naziv = '"&amp;BI30&amp;"'),Null,1,'',1,"&amp;CT$2&amp;");")</f>
        <v/>
      </c>
      <c r="CZ30" t="s">
        <v>1</v>
      </c>
      <c r="DA30" s="29" t="str">
        <f t="shared" si="90"/>
        <v/>
      </c>
      <c r="DB30" t="s">
        <v>1</v>
      </c>
      <c r="DC30" s="105" t="str">
        <f>IF(OR(BP30="",BP30&lt;&gt;"NEMA"),"",BO30)</f>
        <v/>
      </c>
      <c r="DD30" s="125" t="str">
        <f>IF(DC30="","",MAX(DD$10:DD29)+1)</f>
        <v/>
      </c>
      <c r="DE30" t="s">
        <v>1</v>
      </c>
      <c r="DF30" s="90"/>
      <c r="DG30" t="s">
        <v>1</v>
      </c>
      <c r="DH30" s="29" t="str">
        <f t="shared" si="64"/>
        <v/>
      </c>
      <c r="DI30" t="s">
        <v>1</v>
      </c>
      <c r="DJ30" s="166" t="str">
        <f>IF(BJ30&lt;&gt;"NEMA","",IF(IFERROR(MATCH(BI30,BI$10:BI29,0),0)&lt;&gt;0,"",BI30))</f>
        <v/>
      </c>
      <c r="DK30" t="s">
        <v>1</v>
      </c>
      <c r="DL30" s="90"/>
      <c r="DM30" t="s">
        <v>1</v>
      </c>
      <c r="DN30" s="105" t="str">
        <f t="shared" si="91"/>
        <v/>
      </c>
      <c r="DO30" s="73" t="str">
        <f>IF(DN30="","",MAX(DO$10:DO29)+1)</f>
        <v/>
      </c>
      <c r="DP30" s="73" t="str">
        <f>IF(DN30="","",IF(BP30="","",IF(BP30="NEMA",DD30,BP30)))</f>
        <v/>
      </c>
      <c r="DQ30" s="73" t="str">
        <f t="shared" si="92"/>
        <v/>
      </c>
      <c r="DR30" s="73" t="str">
        <f>IF(DL30="","",MAX(DR$10:DR29)+1)</f>
        <v/>
      </c>
      <c r="DS30" s="177" t="str">
        <f t="shared" si="66"/>
        <v/>
      </c>
      <c r="DT30" s="125" t="str">
        <f t="shared" si="93"/>
        <v/>
      </c>
      <c r="DU30" t="s">
        <v>1</v>
      </c>
      <c r="DV30" s="29" t="str">
        <f t="shared" si="94"/>
        <v/>
      </c>
      <c r="DW30" t="s">
        <v>1</v>
      </c>
      <c r="DX30" s="166" t="str">
        <f>IF(BX30="","",IF(BY30&lt;&gt;"NEMA","ime-pre-klu"&amp;IF(BJ30="","","(ali)")&amp;"-kat",IF(CB30&lt;&gt;"NEMA","ime-pre-klu"&amp;IF(BJ30="","","(ali)"),IF(CE30&lt;&gt;"NEMA","ime-pre",IF(CT30&lt;&gt;"","novo",""))))&amp;IF(AND(BE30="0",BD30&gt;max_minuta*60),"-ot",""))</f>
        <v>ime-pre-klu(ali)-kat</v>
      </c>
      <c r="DY30" t="s">
        <v>1</v>
      </c>
      <c r="DZ30" s="111">
        <f>IF(BX30="","",MAX(DZ$10:DZ29)+1)</f>
        <v>1016</v>
      </c>
      <c r="EA30" s="134">
        <f t="shared" si="67"/>
        <v>1003</v>
      </c>
      <c r="EB30" s="134">
        <f>IF(CH30&lt;&gt;"",CH30,CT30)</f>
        <v>1665</v>
      </c>
      <c r="EC30" s="134">
        <f t="shared" si="68"/>
        <v>4896</v>
      </c>
      <c r="ED30" s="134">
        <f t="shared" si="69"/>
        <v>1</v>
      </c>
      <c r="EE30" s="134">
        <f>IF(CD30="","",IF(OR(BY30="",BY30="NEMA"),0,1))</f>
        <v>1</v>
      </c>
      <c r="EF30" s="134">
        <f t="shared" si="70"/>
        <v>3</v>
      </c>
      <c r="EG30" s="134"/>
      <c r="EH30" s="134"/>
      <c r="EI30" s="134"/>
      <c r="EJ30" s="106" t="str">
        <f t="shared" si="71"/>
        <v>0</v>
      </c>
      <c r="EK30" t="s">
        <v>1</v>
      </c>
    </row>
    <row r="31" spans="2:141" x14ac:dyDescent="0.25">
      <c r="B31" s="148" t="s">
        <v>1098</v>
      </c>
      <c r="C31" t="s">
        <v>1</v>
      </c>
      <c r="D31" s="159">
        <f t="shared" si="72"/>
        <v>0</v>
      </c>
      <c r="E31" s="160">
        <f t="shared" ref="E31:AW31" si="123">IF($B31="","",FIND(";",$B31,D31+1))</f>
        <v>1</v>
      </c>
      <c r="F31" s="160">
        <f t="shared" si="123"/>
        <v>8</v>
      </c>
      <c r="G31" s="160">
        <f t="shared" si="123"/>
        <v>13</v>
      </c>
      <c r="H31" s="160">
        <f t="shared" si="123"/>
        <v>21</v>
      </c>
      <c r="I31" s="160">
        <f t="shared" si="123"/>
        <v>28</v>
      </c>
      <c r="J31" s="160">
        <f t="shared" si="123"/>
        <v>29</v>
      </c>
      <c r="K31" s="160">
        <f t="shared" si="123"/>
        <v>31</v>
      </c>
      <c r="L31" s="160">
        <f t="shared" si="123"/>
        <v>32</v>
      </c>
      <c r="M31" s="160">
        <f t="shared" si="123"/>
        <v>34</v>
      </c>
      <c r="N31" s="160">
        <f t="shared" si="123"/>
        <v>40</v>
      </c>
      <c r="O31" s="160">
        <f t="shared" si="123"/>
        <v>41</v>
      </c>
      <c r="P31" s="160">
        <f t="shared" si="123"/>
        <v>42</v>
      </c>
      <c r="Q31" s="160">
        <f t="shared" si="123"/>
        <v>44</v>
      </c>
      <c r="R31" s="160">
        <f t="shared" si="123"/>
        <v>46</v>
      </c>
      <c r="S31" s="160">
        <f t="shared" si="123"/>
        <v>54</v>
      </c>
      <c r="T31" s="160">
        <f t="shared" si="123"/>
        <v>65</v>
      </c>
      <c r="U31" s="160">
        <f t="shared" si="123"/>
        <v>71</v>
      </c>
      <c r="V31" s="160">
        <f t="shared" si="123"/>
        <v>73</v>
      </c>
      <c r="W31" s="160">
        <f t="shared" si="123"/>
        <v>79</v>
      </c>
      <c r="X31" s="160">
        <f t="shared" si="123"/>
        <v>85</v>
      </c>
      <c r="Y31" s="160">
        <f t="shared" si="123"/>
        <v>86</v>
      </c>
      <c r="Z31" s="160">
        <f t="shared" si="123"/>
        <v>87</v>
      </c>
      <c r="AA31" s="160">
        <f t="shared" si="123"/>
        <v>88</v>
      </c>
      <c r="AB31" s="160">
        <f t="shared" si="123"/>
        <v>91</v>
      </c>
      <c r="AC31" s="160">
        <f t="shared" si="123"/>
        <v>94</v>
      </c>
      <c r="AD31" s="160">
        <f t="shared" si="123"/>
        <v>97</v>
      </c>
      <c r="AE31" s="160">
        <f t="shared" si="123"/>
        <v>100</v>
      </c>
      <c r="AF31" s="160">
        <f t="shared" si="123"/>
        <v>103</v>
      </c>
      <c r="AG31" s="160">
        <f t="shared" si="123"/>
        <v>106</v>
      </c>
      <c r="AH31" s="160">
        <f t="shared" si="123"/>
        <v>109</v>
      </c>
      <c r="AI31" s="160">
        <f t="shared" si="123"/>
        <v>112</v>
      </c>
      <c r="AJ31" s="160">
        <f t="shared" si="123"/>
        <v>115</v>
      </c>
      <c r="AK31" s="160">
        <f t="shared" si="123"/>
        <v>118</v>
      </c>
      <c r="AL31" s="160">
        <f t="shared" si="123"/>
        <v>121</v>
      </c>
      <c r="AM31" s="160">
        <f t="shared" si="123"/>
        <v>122</v>
      </c>
      <c r="AN31" s="160">
        <f t="shared" si="123"/>
        <v>124</v>
      </c>
      <c r="AO31" s="160">
        <f t="shared" si="123"/>
        <v>130</v>
      </c>
      <c r="AP31" s="160">
        <f t="shared" si="123"/>
        <v>132</v>
      </c>
      <c r="AQ31" s="160">
        <f t="shared" si="123"/>
        <v>134</v>
      </c>
      <c r="AR31" s="160">
        <f t="shared" si="123"/>
        <v>140</v>
      </c>
      <c r="AS31" s="160">
        <f t="shared" si="123"/>
        <v>147</v>
      </c>
      <c r="AT31" s="160">
        <f t="shared" si="123"/>
        <v>153</v>
      </c>
      <c r="AU31" s="160">
        <f t="shared" si="123"/>
        <v>156</v>
      </c>
      <c r="AV31" s="160">
        <f t="shared" si="123"/>
        <v>157</v>
      </c>
      <c r="AW31" s="161">
        <f t="shared" si="123"/>
        <v>158</v>
      </c>
      <c r="AX31" t="s">
        <v>1</v>
      </c>
      <c r="AY31" s="105" t="str">
        <f t="shared" si="74"/>
        <v>M16</v>
      </c>
      <c r="AZ31" s="134">
        <f t="shared" si="44"/>
        <v>110</v>
      </c>
      <c r="BA31" s="73" t="str">
        <f t="shared" si="111"/>
        <v>Kaan</v>
      </c>
      <c r="BB31" s="73" t="str">
        <f t="shared" si="112"/>
        <v>Yelen</v>
      </c>
      <c r="BC31" s="134" t="str">
        <f t="shared" si="113"/>
        <v/>
      </c>
      <c r="BD31" s="134" t="str">
        <f t="shared" si="114"/>
        <v/>
      </c>
      <c r="BE31" s="134" t="str">
        <f t="shared" si="115"/>
        <v>2</v>
      </c>
      <c r="BF31" s="134" t="str">
        <f t="shared" si="116"/>
        <v>2</v>
      </c>
      <c r="BG31" s="134">
        <f t="shared" si="46"/>
        <v>4</v>
      </c>
      <c r="BH31" s="73" t="str">
        <f t="shared" si="47"/>
        <v>Vihor</v>
      </c>
      <c r="BI31" s="73" t="str">
        <f t="shared" si="117"/>
        <v>OK Vihor</v>
      </c>
      <c r="BJ31" s="134" t="str">
        <f t="shared" si="118"/>
        <v/>
      </c>
      <c r="BK31" s="73" t="str" cm="1">
        <f t="array" ref="BK31">IF(BJ31="",""&amp;BI31,IF(BJ31="NEMA",BI31,INDEX(klub_naziv,MATCH(INDEX(klubAlias_klubid,BJ31),klub_id,0))))</f>
        <v>OK Vihor</v>
      </c>
      <c r="BL31" s="73" t="str" cm="1">
        <f t="array" ref="BL31">IFERROR(INDEX(registarNatjecatelji,CE31,4),"")</f>
        <v>OK Vihor</v>
      </c>
      <c r="BM31" s="134" t="str">
        <f t="shared" si="49"/>
        <v/>
      </c>
      <c r="BN31" s="73" t="str">
        <f t="shared" si="101"/>
        <v>OK Vihor</v>
      </c>
      <c r="BO31" s="73" t="str">
        <f t="shared" si="102"/>
        <v>CRO</v>
      </c>
      <c r="BP31" s="134">
        <f t="shared" si="50"/>
        <v>1</v>
      </c>
      <c r="BQ31" s="73" t="str">
        <f t="shared" si="51"/>
        <v>M16</v>
      </c>
      <c r="BR31" s="73" t="str">
        <f t="shared" si="52"/>
        <v>M16-M21B</v>
      </c>
      <c r="BS31" s="134">
        <f t="shared" si="53"/>
        <v>1003</v>
      </c>
      <c r="BT31" s="74" t="str">
        <f t="shared" si="54"/>
        <v>2.94</v>
      </c>
      <c r="BU31" s="74" t="str">
        <f t="shared" si="55"/>
        <v>110</v>
      </c>
      <c r="BV31" s="75" t="str">
        <f t="shared" si="56"/>
        <v>12</v>
      </c>
      <c r="BW31" t="s">
        <v>1</v>
      </c>
      <c r="BX31" s="105" t="str">
        <f t="shared" si="57"/>
        <v>Kaan – Yelen – OK Vihor – M16</v>
      </c>
      <c r="BY31" s="106">
        <f t="shared" si="58"/>
        <v>932</v>
      </c>
      <c r="BZ31" t="s">
        <v>1</v>
      </c>
      <c r="CA31" s="105" t="str">
        <f t="shared" si="59"/>
        <v>Kaan – Yelen – OK Vihor</v>
      </c>
      <c r="CB31" s="106">
        <f t="shared" si="60"/>
        <v>932</v>
      </c>
      <c r="CC31" t="s">
        <v>1</v>
      </c>
      <c r="CD31" s="105" t="str">
        <f t="shared" si="61"/>
        <v>Kaan – Yelen</v>
      </c>
      <c r="CE31" s="106">
        <f t="shared" si="86"/>
        <v>932</v>
      </c>
      <c r="CF31" t="s">
        <v>1</v>
      </c>
      <c r="CG31" s="111">
        <f t="shared" si="87"/>
        <v>932</v>
      </c>
      <c r="CH31" s="134" cm="1">
        <f t="array" ref="CH31">IF(CG31="","",INDEX(imePrezime_id,CG31,0))</f>
        <v>1911</v>
      </c>
      <c r="CI31" s="106" t="str">
        <f>IF(OR(CD31="",CE31&lt;&gt;"NEMA"),"",IFERROR(INDEX(imeprezimealias_imeprezimeid,MATCH(BA31&amp;" "&amp;BB31,imeprezimealias_alias,0)),""))</f>
        <v/>
      </c>
      <c r="CJ31" t="s">
        <v>1</v>
      </c>
      <c r="CK31" s="29" t="str">
        <f t="shared" si="88"/>
        <v/>
      </c>
      <c r="CL31" t="s">
        <v>1</v>
      </c>
      <c r="CM31" s="90"/>
      <c r="CN31" t="s">
        <v>1</v>
      </c>
      <c r="CO31" s="111" t="str">
        <f>IF(CM31="","",MAX(CO$10:CO30)+1)</f>
        <v/>
      </c>
      <c r="CP31" s="106" t="str">
        <f>IF(CM31="","",INDEX(imePrezime_id,MATCH(IF(IFERROR(SEARCH("–",CM31),0)&lt;&gt;0,CM31,SUBSTITUTE(CM31," "," – ",1)),imePrezime,0)))</f>
        <v/>
      </c>
      <c r="CR31" s="29" t="str">
        <f t="shared" si="89"/>
        <v/>
      </c>
      <c r="CS31" t="s">
        <v>1</v>
      </c>
      <c r="CT31" s="115" t="str">
        <f>IF(AND(CE31="NEMA",CI31=""),MAX(CT$10:CT30)+1,"")</f>
        <v/>
      </c>
      <c r="CU31" t="s">
        <v>1</v>
      </c>
      <c r="CV31" s="120" t="str">
        <f t="shared" si="63"/>
        <v>M</v>
      </c>
      <c r="CW31" t="s">
        <v>1</v>
      </c>
      <c r="CX31" s="105" t="str">
        <f>IF(CT31="","",IF(BO31&lt;&gt;"CRO","","INSERT INTO osoba (id,reg_broj,oib,spol_id,dat_rodjenja) VALUES ("&amp;CT31&amp;",(SELECT max(reg_broj)+1 FROM osoba),Null,'"&amp;CV31&amp;"',Null); INSERT INTO osoba_log (id,reg_broj,oib,spol_id,dat_rodjenja,dnevnik_id) SELECT id,reg_broj,oib,spol_id,dat_rodjenja,"&amp;CT$2&amp;" FROM osoba WHERE id = "&amp;CT31&amp;";"))</f>
        <v/>
      </c>
      <c r="CY31" s="125" t="str">
        <f>IF(CT31="","","INSERT INTO imeprezime (id,osoba_id,rbr,ime,prezime,klub_id,identitet_id,sintaksa_id,info,aktivno,dnevnik_id) VALUES ("&amp;CT31&amp;","&amp;IF(CX31="","Null",CT31)&amp;",1,'"&amp;BA31&amp;"','"&amp;BB31&amp;"',(SELECT id FROM klub WHERE naziv = '"&amp;BI31&amp;"'),Null,1,'',1,"&amp;CT$2&amp;");")</f>
        <v/>
      </c>
      <c r="CZ31" t="s">
        <v>1</v>
      </c>
      <c r="DA31" s="29" t="str">
        <f t="shared" si="90"/>
        <v/>
      </c>
      <c r="DB31" t="s">
        <v>1</v>
      </c>
      <c r="DC31" s="105" t="str">
        <f>IF(OR(BP31="",BP31&lt;&gt;"NEMA"),"",BO31)</f>
        <v/>
      </c>
      <c r="DD31" s="125" t="str">
        <f>IF(DC31="","",MAX(DD$10:DD30)+1)</f>
        <v/>
      </c>
      <c r="DE31" t="s">
        <v>1</v>
      </c>
      <c r="DF31" s="90"/>
      <c r="DG31" t="s">
        <v>1</v>
      </c>
      <c r="DH31" s="29" t="str">
        <f t="shared" si="64"/>
        <v/>
      </c>
      <c r="DI31" t="s">
        <v>1</v>
      </c>
      <c r="DJ31" s="166" t="str">
        <f>IF(BJ31&lt;&gt;"NEMA","",IF(IFERROR(MATCH(BI31,BI$10:BI30,0),0)&lt;&gt;0,"",BI31))</f>
        <v/>
      </c>
      <c r="DK31" t="s">
        <v>1</v>
      </c>
      <c r="DL31" s="90"/>
      <c r="DM31" t="s">
        <v>1</v>
      </c>
      <c r="DN31" s="105" t="str">
        <f t="shared" si="91"/>
        <v/>
      </c>
      <c r="DO31" s="73" t="str">
        <f>IF(DN31="","",MAX(DO$10:DO30)+1)</f>
        <v/>
      </c>
      <c r="DP31" s="73" t="str">
        <f>IF(DN31="","",IF(BP31="","",IF(BP31="NEMA",DD31,BP31)))</f>
        <v/>
      </c>
      <c r="DQ31" s="73" t="str">
        <f t="shared" si="92"/>
        <v/>
      </c>
      <c r="DR31" s="73" t="str">
        <f>IF(DL31="","",MAX(DR$10:DR30)+1)</f>
        <v/>
      </c>
      <c r="DS31" s="177" t="str">
        <f t="shared" si="66"/>
        <v/>
      </c>
      <c r="DT31" s="125" t="str">
        <f t="shared" si="93"/>
        <v/>
      </c>
      <c r="DU31" t="s">
        <v>1</v>
      </c>
      <c r="DV31" s="29" t="str">
        <f t="shared" si="94"/>
        <v/>
      </c>
      <c r="DW31" t="s">
        <v>1</v>
      </c>
      <c r="DX31" s="166" t="str">
        <f>IF(BX31="","",IF(BY31&lt;&gt;"NEMA","ime-pre-klu"&amp;IF(BJ31="","","(ali)")&amp;"-kat",IF(CB31&lt;&gt;"NEMA","ime-pre-klu"&amp;IF(BJ31="","","(ali)"),IF(CE31&lt;&gt;"NEMA","ime-pre",IF(CT31&lt;&gt;"","novo",""))))&amp;IF(AND(BE31="0",BD31&gt;max_minuta*60),"-ot",""))</f>
        <v>ime-pre-klu-kat</v>
      </c>
      <c r="DY31" t="s">
        <v>1</v>
      </c>
      <c r="DZ31" s="111"/>
      <c r="EA31" s="134"/>
      <c r="EB31" s="134"/>
      <c r="EC31" s="134"/>
      <c r="ED31" s="134"/>
      <c r="EE31" s="134"/>
      <c r="EF31" s="134"/>
      <c r="EG31" s="134"/>
      <c r="EH31" s="134"/>
      <c r="EI31" s="134"/>
      <c r="EJ31" s="106">
        <f t="shared" ref="EJ31:EJ74" si="124">IF(DX31="","",INDEX(uparivanje_id,MATCH(DX31,uparivanje_oznaka,0)))</f>
        <v>1</v>
      </c>
      <c r="EK31" t="s">
        <v>1</v>
      </c>
    </row>
    <row r="32" spans="2:141" x14ac:dyDescent="0.25">
      <c r="B32" s="148" t="s">
        <v>1099</v>
      </c>
      <c r="C32" t="s">
        <v>1</v>
      </c>
      <c r="D32" s="159">
        <f t="shared" si="72"/>
        <v>0</v>
      </c>
      <c r="E32" s="160">
        <f t="shared" ref="E32:AW32" si="125">IF($B32="","",FIND(";",$B32,D32+1))</f>
        <v>1</v>
      </c>
      <c r="F32" s="160">
        <f t="shared" si="125"/>
        <v>2</v>
      </c>
      <c r="G32" s="160">
        <f t="shared" si="125"/>
        <v>8</v>
      </c>
      <c r="H32" s="160">
        <f t="shared" si="125"/>
        <v>11</v>
      </c>
      <c r="I32" s="160">
        <f t="shared" si="125"/>
        <v>20</v>
      </c>
      <c r="J32" s="160">
        <f t="shared" si="125"/>
        <v>21</v>
      </c>
      <c r="K32" s="160">
        <f t="shared" si="125"/>
        <v>23</v>
      </c>
      <c r="L32" s="160">
        <f t="shared" si="125"/>
        <v>24</v>
      </c>
      <c r="M32" s="160">
        <f t="shared" si="125"/>
        <v>26</v>
      </c>
      <c r="N32" s="160">
        <f t="shared" si="125"/>
        <v>32</v>
      </c>
      <c r="O32" s="160">
        <f t="shared" si="125"/>
        <v>33</v>
      </c>
      <c r="P32" s="160">
        <f t="shared" si="125"/>
        <v>34</v>
      </c>
      <c r="Q32" s="160">
        <f t="shared" si="125"/>
        <v>36</v>
      </c>
      <c r="R32" s="160">
        <f t="shared" si="125"/>
        <v>37</v>
      </c>
      <c r="S32" s="160">
        <f t="shared" si="125"/>
        <v>40</v>
      </c>
      <c r="T32" s="160">
        <f t="shared" si="125"/>
        <v>43</v>
      </c>
      <c r="U32" s="160">
        <f t="shared" si="125"/>
        <v>46</v>
      </c>
      <c r="V32" s="160">
        <f t="shared" si="125"/>
        <v>48</v>
      </c>
      <c r="W32" s="160">
        <f t="shared" si="125"/>
        <v>54</v>
      </c>
      <c r="X32" s="160">
        <f t="shared" si="125"/>
        <v>60</v>
      </c>
      <c r="Y32" s="160">
        <f t="shared" si="125"/>
        <v>61</v>
      </c>
      <c r="Z32" s="160">
        <f t="shared" si="125"/>
        <v>62</v>
      </c>
      <c r="AA32" s="160">
        <f t="shared" si="125"/>
        <v>63</v>
      </c>
      <c r="AB32" s="160">
        <f t="shared" si="125"/>
        <v>66</v>
      </c>
      <c r="AC32" s="160">
        <f t="shared" si="125"/>
        <v>69</v>
      </c>
      <c r="AD32" s="160">
        <f t="shared" si="125"/>
        <v>72</v>
      </c>
      <c r="AE32" s="160">
        <f t="shared" si="125"/>
        <v>75</v>
      </c>
      <c r="AF32" s="160">
        <f t="shared" si="125"/>
        <v>78</v>
      </c>
      <c r="AG32" s="160">
        <f t="shared" si="125"/>
        <v>81</v>
      </c>
      <c r="AH32" s="160">
        <f t="shared" si="125"/>
        <v>84</v>
      </c>
      <c r="AI32" s="160">
        <f t="shared" si="125"/>
        <v>87</v>
      </c>
      <c r="AJ32" s="160">
        <f t="shared" si="125"/>
        <v>90</v>
      </c>
      <c r="AK32" s="160">
        <f t="shared" si="125"/>
        <v>93</v>
      </c>
      <c r="AL32" s="160">
        <f t="shared" si="125"/>
        <v>96</v>
      </c>
      <c r="AM32" s="160">
        <f t="shared" si="125"/>
        <v>97</v>
      </c>
      <c r="AN32" s="160">
        <f t="shared" si="125"/>
        <v>99</v>
      </c>
      <c r="AO32" s="160">
        <f t="shared" si="125"/>
        <v>105</v>
      </c>
      <c r="AP32" s="160">
        <f t="shared" si="125"/>
        <v>107</v>
      </c>
      <c r="AQ32" s="160">
        <f t="shared" si="125"/>
        <v>109</v>
      </c>
      <c r="AR32" s="160">
        <f t="shared" si="125"/>
        <v>115</v>
      </c>
      <c r="AS32" s="160">
        <f t="shared" si="125"/>
        <v>122</v>
      </c>
      <c r="AT32" s="160">
        <f t="shared" si="125"/>
        <v>128</v>
      </c>
      <c r="AU32" s="160">
        <f t="shared" si="125"/>
        <v>131</v>
      </c>
      <c r="AV32" s="160">
        <f t="shared" si="125"/>
        <v>132</v>
      </c>
      <c r="AW32" s="161">
        <f t="shared" si="125"/>
        <v>133</v>
      </c>
      <c r="AX32" t="s">
        <v>1</v>
      </c>
      <c r="AY32" s="105" t="str">
        <f t="shared" si="74"/>
        <v>M16</v>
      </c>
      <c r="AZ32" s="134">
        <f t="shared" si="44"/>
        <v>110</v>
      </c>
      <c r="BA32" s="73" t="str">
        <f t="shared" si="111"/>
        <v>Vacant</v>
      </c>
      <c r="BB32" s="73" t="str">
        <f t="shared" si="112"/>
        <v/>
      </c>
      <c r="BC32" s="134" t="str">
        <f t="shared" si="113"/>
        <v/>
      </c>
      <c r="BD32" s="134" t="str">
        <f t="shared" si="114"/>
        <v/>
      </c>
      <c r="BE32" s="134" t="str">
        <f t="shared" si="115"/>
        <v>0</v>
      </c>
      <c r="BF32" s="134" t="str">
        <f t="shared" si="116"/>
        <v/>
      </c>
      <c r="BG32" s="134" t="str">
        <f t="shared" si="46"/>
        <v/>
      </c>
      <c r="BH32" s="73" t="str">
        <f t="shared" si="47"/>
        <v/>
      </c>
      <c r="BI32" s="73" t="str">
        <f t="shared" si="117"/>
        <v/>
      </c>
      <c r="BJ32" s="134" t="str">
        <f t="shared" si="118"/>
        <v/>
      </c>
      <c r="BK32" s="73" t="str" cm="1">
        <f t="array" ref="BK32">IF(BJ32="",""&amp;BI32,IF(BJ32="NEMA",BI32,INDEX(klub_naziv,MATCH(INDEX(klubAlias_klubid,BJ32),klub_id,0))))</f>
        <v/>
      </c>
      <c r="BL32" s="73" t="str" cm="1">
        <f t="array" ref="BL32">IFERROR(INDEX(registarNatjecatelji,CE32,4),"")</f>
        <v/>
      </c>
      <c r="BM32" s="134" t="str">
        <f t="shared" si="49"/>
        <v/>
      </c>
      <c r="BN32" s="73" t="str">
        <f t="shared" si="101"/>
        <v/>
      </c>
      <c r="BO32" s="73" t="str">
        <f t="shared" si="102"/>
        <v/>
      </c>
      <c r="BP32" s="134" t="str">
        <f t="shared" si="50"/>
        <v/>
      </c>
      <c r="BQ32" s="73" t="str">
        <f t="shared" si="51"/>
        <v>M16</v>
      </c>
      <c r="BR32" s="73" t="str">
        <f t="shared" si="52"/>
        <v>M16-M21B</v>
      </c>
      <c r="BS32" s="134">
        <f t="shared" si="53"/>
        <v>1003</v>
      </c>
      <c r="BT32" s="74" t="str">
        <f t="shared" si="54"/>
        <v>2.94</v>
      </c>
      <c r="BU32" s="74" t="str">
        <f t="shared" si="55"/>
        <v>110</v>
      </c>
      <c r="BV32" s="75" t="str">
        <f t="shared" si="56"/>
        <v>12</v>
      </c>
      <c r="BW32" t="s">
        <v>1</v>
      </c>
      <c r="BX32" s="105" t="str">
        <f t="shared" si="57"/>
        <v/>
      </c>
      <c r="BY32" s="106" t="str">
        <f t="shared" si="58"/>
        <v/>
      </c>
      <c r="BZ32" t="s">
        <v>1</v>
      </c>
      <c r="CA32" s="105" t="str">
        <f t="shared" si="59"/>
        <v/>
      </c>
      <c r="CB32" s="106" t="str">
        <f t="shared" si="60"/>
        <v/>
      </c>
      <c r="CC32" t="s">
        <v>1</v>
      </c>
      <c r="CD32" s="105" t="str">
        <f t="shared" si="61"/>
        <v/>
      </c>
      <c r="CE32" s="106" t="str">
        <f t="shared" si="86"/>
        <v/>
      </c>
      <c r="CF32" t="s">
        <v>1</v>
      </c>
      <c r="CG32" s="111" t="str">
        <f t="shared" si="87"/>
        <v/>
      </c>
      <c r="CH32" s="134" t="str" cm="1">
        <f t="array" ref="CH32">IF(CG32="","",INDEX(imePrezime_id,CG32,0))</f>
        <v/>
      </c>
      <c r="CI32" s="106" t="str">
        <f>IF(OR(CD32="",CE32&lt;&gt;"NEMA"),"",IFERROR(INDEX(imeprezimealias_imeprezimeid,MATCH(BA32&amp;" "&amp;BB32,imeprezimealias_alias,0)),""))</f>
        <v/>
      </c>
      <c r="CJ32" t="s">
        <v>1</v>
      </c>
      <c r="CK32" s="29" t="str">
        <f t="shared" si="88"/>
        <v/>
      </c>
      <c r="CL32" t="s">
        <v>1</v>
      </c>
      <c r="CM32" s="90"/>
      <c r="CN32" t="s">
        <v>1</v>
      </c>
      <c r="CO32" s="111" t="str">
        <f>IF(CM32="","",MAX(CO$10:CO31)+1)</f>
        <v/>
      </c>
      <c r="CP32" s="106" t="str">
        <f>IF(CM32="","",INDEX(imePrezime_id,MATCH(IF(IFERROR(SEARCH("–",CM32),0)&lt;&gt;0,CM32,SUBSTITUTE(CM32," "," – ",1)),imePrezime,0)))</f>
        <v/>
      </c>
      <c r="CR32" s="29" t="str">
        <f t="shared" si="89"/>
        <v/>
      </c>
      <c r="CS32" t="s">
        <v>1</v>
      </c>
      <c r="CT32" s="115" t="str">
        <f>IF(AND(CE32="NEMA",CI32=""),MAX(CT$10:CT31)+1,"")</f>
        <v/>
      </c>
      <c r="CU32" t="s">
        <v>1</v>
      </c>
      <c r="CV32" s="120" t="str">
        <f t="shared" si="63"/>
        <v>M</v>
      </c>
      <c r="CW32" t="s">
        <v>1</v>
      </c>
      <c r="CX32" s="105" t="str">
        <f>IF(CT32="","",IF(BO32&lt;&gt;"CRO","","INSERT INTO osoba (id,reg_broj,oib,spol_id,dat_rodjenja) VALUES ("&amp;CT32&amp;",(SELECT max(reg_broj)+1 FROM osoba),Null,'"&amp;CV32&amp;"',Null); INSERT INTO osoba_log (id,reg_broj,oib,spol_id,dat_rodjenja,dnevnik_id) SELECT id,reg_broj,oib,spol_id,dat_rodjenja,"&amp;CT$2&amp;" FROM osoba WHERE id = "&amp;CT32&amp;";"))</f>
        <v/>
      </c>
      <c r="CY32" s="125" t="str">
        <f>IF(CT32="","","INSERT INTO imeprezime (id,osoba_id,rbr,ime,prezime,klub_id,identitet_id,sintaksa_id,info,aktivno,dnevnik_id) VALUES ("&amp;CT32&amp;","&amp;IF(CX32="","Null",CT32)&amp;",1,'"&amp;BA32&amp;"','"&amp;BB32&amp;"',(SELECT id FROM klub WHERE naziv = '"&amp;BI32&amp;"'),Null,1,'',1,"&amp;CT$2&amp;");")</f>
        <v/>
      </c>
      <c r="CZ32" t="s">
        <v>1</v>
      </c>
      <c r="DA32" s="29" t="str">
        <f t="shared" si="90"/>
        <v/>
      </c>
      <c r="DB32" t="s">
        <v>1</v>
      </c>
      <c r="DC32" s="105" t="str">
        <f>IF(OR(BP32="",BP32&lt;&gt;"NEMA"),"",BO32)</f>
        <v/>
      </c>
      <c r="DD32" s="125" t="str">
        <f>IF(DC32="","",MAX(DD$10:DD31)+1)</f>
        <v/>
      </c>
      <c r="DE32" t="s">
        <v>1</v>
      </c>
      <c r="DF32" s="90"/>
      <c r="DG32" t="s">
        <v>1</v>
      </c>
      <c r="DH32" s="29" t="str">
        <f t="shared" si="64"/>
        <v/>
      </c>
      <c r="DI32" t="s">
        <v>1</v>
      </c>
      <c r="DJ32" s="166" t="str">
        <f>IF(BJ32&lt;&gt;"NEMA","",IF(IFERROR(MATCH(BI32,BI$10:BI31,0),0)&lt;&gt;0,"",BI32))</f>
        <v/>
      </c>
      <c r="DK32" t="s">
        <v>1</v>
      </c>
      <c r="DL32" s="90"/>
      <c r="DM32" t="s">
        <v>1</v>
      </c>
      <c r="DN32" s="105" t="str">
        <f t="shared" si="91"/>
        <v/>
      </c>
      <c r="DO32" s="73" t="str">
        <f>IF(DN32="","",MAX(DO$10:DO31)+1)</f>
        <v/>
      </c>
      <c r="DP32" s="73" t="str">
        <f>IF(DN32="","",IF(BP32="","",IF(BP32="NEMA",DD32,BP32)))</f>
        <v/>
      </c>
      <c r="DQ32" s="73" t="str">
        <f t="shared" si="92"/>
        <v/>
      </c>
      <c r="DR32" s="73" t="str">
        <f>IF(DL32="","",MAX(DR$10:DR31)+1)</f>
        <v/>
      </c>
      <c r="DS32" s="177" t="str">
        <f t="shared" si="66"/>
        <v/>
      </c>
      <c r="DT32" s="125" t="str">
        <f t="shared" si="93"/>
        <v/>
      </c>
      <c r="DU32" t="s">
        <v>1</v>
      </c>
      <c r="DV32" s="29" t="str">
        <f t="shared" si="94"/>
        <v/>
      </c>
      <c r="DW32" t="s">
        <v>1</v>
      </c>
      <c r="DX32" s="166" t="str">
        <f>IF(BX32="","",IF(BY32&lt;&gt;"NEMA","ime-pre-klu"&amp;IF(BJ32="","","(ali)")&amp;"-kat",IF(CB32&lt;&gt;"NEMA","ime-pre-klu"&amp;IF(BJ32="","","(ali)"),IF(CE32&lt;&gt;"NEMA","ime-pre",IF(CT32&lt;&gt;"","novo",""))))&amp;IF(AND(BE32="0",BD32&gt;max_minuta*60),"-ot",""))</f>
        <v/>
      </c>
      <c r="DY32" t="s">
        <v>1</v>
      </c>
      <c r="DZ32" s="111"/>
      <c r="EA32" s="134"/>
      <c r="EB32" s="134"/>
      <c r="EC32" s="134"/>
      <c r="ED32" s="134"/>
      <c r="EE32" s="134"/>
      <c r="EF32" s="134"/>
      <c r="EG32" s="134"/>
      <c r="EH32" s="134"/>
      <c r="EI32" s="134"/>
      <c r="EJ32" s="106" t="str">
        <f t="shared" si="124"/>
        <v/>
      </c>
      <c r="EK32" t="s">
        <v>1</v>
      </c>
    </row>
    <row r="33" spans="2:141" x14ac:dyDescent="0.25">
      <c r="B33" s="148" t="s">
        <v>1100</v>
      </c>
      <c r="C33" t="s">
        <v>1</v>
      </c>
      <c r="D33" s="159">
        <f t="shared" si="72"/>
        <v>0</v>
      </c>
      <c r="E33" s="160">
        <f t="shared" ref="E33:AW33" si="126">IF($B33="","",FIND(";",$B33,D33+1))</f>
        <v>1</v>
      </c>
      <c r="F33" s="160">
        <f t="shared" si="126"/>
        <v>2</v>
      </c>
      <c r="G33" s="160">
        <f t="shared" si="126"/>
        <v>8</v>
      </c>
      <c r="H33" s="160">
        <f t="shared" si="126"/>
        <v>11</v>
      </c>
      <c r="I33" s="160">
        <f t="shared" si="126"/>
        <v>20</v>
      </c>
      <c r="J33" s="160">
        <f t="shared" si="126"/>
        <v>21</v>
      </c>
      <c r="K33" s="160">
        <f t="shared" si="126"/>
        <v>23</v>
      </c>
      <c r="L33" s="160">
        <f t="shared" si="126"/>
        <v>24</v>
      </c>
      <c r="M33" s="160">
        <f t="shared" si="126"/>
        <v>26</v>
      </c>
      <c r="N33" s="160">
        <f t="shared" si="126"/>
        <v>32</v>
      </c>
      <c r="O33" s="160">
        <f t="shared" si="126"/>
        <v>33</v>
      </c>
      <c r="P33" s="160">
        <f t="shared" si="126"/>
        <v>34</v>
      </c>
      <c r="Q33" s="160">
        <f t="shared" si="126"/>
        <v>36</v>
      </c>
      <c r="R33" s="160">
        <f t="shared" si="126"/>
        <v>37</v>
      </c>
      <c r="S33" s="160">
        <f t="shared" si="126"/>
        <v>40</v>
      </c>
      <c r="T33" s="160">
        <f t="shared" si="126"/>
        <v>43</v>
      </c>
      <c r="U33" s="160">
        <f t="shared" si="126"/>
        <v>46</v>
      </c>
      <c r="V33" s="160">
        <f t="shared" si="126"/>
        <v>48</v>
      </c>
      <c r="W33" s="160">
        <f t="shared" si="126"/>
        <v>54</v>
      </c>
      <c r="X33" s="160">
        <f t="shared" si="126"/>
        <v>60</v>
      </c>
      <c r="Y33" s="160">
        <f t="shared" si="126"/>
        <v>61</v>
      </c>
      <c r="Z33" s="160">
        <f t="shared" si="126"/>
        <v>62</v>
      </c>
      <c r="AA33" s="160">
        <f t="shared" si="126"/>
        <v>63</v>
      </c>
      <c r="AB33" s="160">
        <f t="shared" si="126"/>
        <v>66</v>
      </c>
      <c r="AC33" s="160">
        <f t="shared" si="126"/>
        <v>69</v>
      </c>
      <c r="AD33" s="160">
        <f t="shared" si="126"/>
        <v>72</v>
      </c>
      <c r="AE33" s="160">
        <f t="shared" si="126"/>
        <v>75</v>
      </c>
      <c r="AF33" s="160">
        <f t="shared" si="126"/>
        <v>78</v>
      </c>
      <c r="AG33" s="160">
        <f t="shared" si="126"/>
        <v>81</v>
      </c>
      <c r="AH33" s="160">
        <f t="shared" si="126"/>
        <v>84</v>
      </c>
      <c r="AI33" s="160">
        <f t="shared" si="126"/>
        <v>87</v>
      </c>
      <c r="AJ33" s="160">
        <f t="shared" si="126"/>
        <v>90</v>
      </c>
      <c r="AK33" s="160">
        <f t="shared" si="126"/>
        <v>93</v>
      </c>
      <c r="AL33" s="160">
        <f t="shared" si="126"/>
        <v>96</v>
      </c>
      <c r="AM33" s="160">
        <f t="shared" si="126"/>
        <v>97</v>
      </c>
      <c r="AN33" s="160">
        <f t="shared" si="126"/>
        <v>99</v>
      </c>
      <c r="AO33" s="160">
        <f t="shared" si="126"/>
        <v>105</v>
      </c>
      <c r="AP33" s="160">
        <f t="shared" si="126"/>
        <v>107</v>
      </c>
      <c r="AQ33" s="160">
        <f t="shared" si="126"/>
        <v>109</v>
      </c>
      <c r="AR33" s="160">
        <f t="shared" si="126"/>
        <v>115</v>
      </c>
      <c r="AS33" s="160">
        <f t="shared" si="126"/>
        <v>122</v>
      </c>
      <c r="AT33" s="160">
        <f t="shared" si="126"/>
        <v>128</v>
      </c>
      <c r="AU33" s="160">
        <f t="shared" si="126"/>
        <v>131</v>
      </c>
      <c r="AV33" s="160">
        <f t="shared" si="126"/>
        <v>132</v>
      </c>
      <c r="AW33" s="161">
        <f t="shared" si="126"/>
        <v>133</v>
      </c>
      <c r="AX33" t="s">
        <v>1</v>
      </c>
      <c r="AY33" s="105" t="str">
        <f t="shared" si="74"/>
        <v>M16</v>
      </c>
      <c r="AZ33" s="134">
        <f t="shared" si="44"/>
        <v>110</v>
      </c>
      <c r="BA33" s="73" t="str">
        <f t="shared" si="111"/>
        <v>Vacant</v>
      </c>
      <c r="BB33" s="73" t="str">
        <f t="shared" si="112"/>
        <v/>
      </c>
      <c r="BC33" s="134" t="str">
        <f t="shared" si="113"/>
        <v/>
      </c>
      <c r="BD33" s="134" t="str">
        <f t="shared" si="114"/>
        <v/>
      </c>
      <c r="BE33" s="134" t="str">
        <f t="shared" si="115"/>
        <v>0</v>
      </c>
      <c r="BF33" s="134" t="str">
        <f t="shared" si="116"/>
        <v/>
      </c>
      <c r="BG33" s="134" t="str">
        <f t="shared" si="46"/>
        <v/>
      </c>
      <c r="BH33" s="73" t="str">
        <f t="shared" si="47"/>
        <v/>
      </c>
      <c r="BI33" s="73" t="str">
        <f t="shared" si="117"/>
        <v/>
      </c>
      <c r="BJ33" s="134" t="str">
        <f t="shared" si="118"/>
        <v/>
      </c>
      <c r="BK33" s="73" t="str" cm="1">
        <f t="array" ref="BK33">IF(BJ33="",""&amp;BI33,IF(BJ33="NEMA",BI33,INDEX(klub_naziv,MATCH(INDEX(klubAlias_klubid,BJ33),klub_id,0))))</f>
        <v/>
      </c>
      <c r="BL33" s="73" t="str" cm="1">
        <f t="array" ref="BL33">IFERROR(INDEX(registarNatjecatelji,CE33,4),"")</f>
        <v/>
      </c>
      <c r="BM33" s="134" t="str">
        <f t="shared" si="49"/>
        <v/>
      </c>
      <c r="BN33" s="73" t="str">
        <f t="shared" si="101"/>
        <v/>
      </c>
      <c r="BO33" s="73" t="str">
        <f t="shared" si="102"/>
        <v/>
      </c>
      <c r="BP33" s="134" t="str">
        <f t="shared" si="50"/>
        <v/>
      </c>
      <c r="BQ33" s="73" t="str">
        <f t="shared" si="51"/>
        <v>M16</v>
      </c>
      <c r="BR33" s="73" t="str">
        <f t="shared" si="52"/>
        <v>M16-M21B</v>
      </c>
      <c r="BS33" s="134">
        <f t="shared" si="53"/>
        <v>1003</v>
      </c>
      <c r="BT33" s="74" t="str">
        <f t="shared" si="54"/>
        <v>2.94</v>
      </c>
      <c r="BU33" s="74" t="str">
        <f t="shared" si="55"/>
        <v>110</v>
      </c>
      <c r="BV33" s="75" t="str">
        <f t="shared" si="56"/>
        <v>12</v>
      </c>
      <c r="BW33" t="s">
        <v>1</v>
      </c>
      <c r="BX33" s="105" t="str">
        <f t="shared" si="57"/>
        <v/>
      </c>
      <c r="BY33" s="106" t="str">
        <f t="shared" si="58"/>
        <v/>
      </c>
      <c r="BZ33" t="s">
        <v>1</v>
      </c>
      <c r="CA33" s="105" t="str">
        <f t="shared" si="59"/>
        <v/>
      </c>
      <c r="CB33" s="106" t="str">
        <f t="shared" si="60"/>
        <v/>
      </c>
      <c r="CC33" t="s">
        <v>1</v>
      </c>
      <c r="CD33" s="105" t="str">
        <f t="shared" si="61"/>
        <v/>
      </c>
      <c r="CE33" s="106" t="str">
        <f t="shared" si="86"/>
        <v/>
      </c>
      <c r="CF33" t="s">
        <v>1</v>
      </c>
      <c r="CG33" s="111" t="str">
        <f t="shared" si="87"/>
        <v/>
      </c>
      <c r="CH33" s="134" t="str" cm="1">
        <f t="array" ref="CH33">IF(CG33="","",INDEX(imePrezime_id,CG33,0))</f>
        <v/>
      </c>
      <c r="CI33" s="106" t="str">
        <f>IF(OR(CD33="",CE33&lt;&gt;"NEMA"),"",IFERROR(INDEX(imeprezimealias_imeprezimeid,MATCH(BA33&amp;" "&amp;BB33,imeprezimealias_alias,0)),""))</f>
        <v/>
      </c>
      <c r="CJ33" t="s">
        <v>1</v>
      </c>
      <c r="CK33" s="29" t="str">
        <f t="shared" si="88"/>
        <v/>
      </c>
      <c r="CL33" t="s">
        <v>1</v>
      </c>
      <c r="CM33" s="90"/>
      <c r="CN33" t="s">
        <v>1</v>
      </c>
      <c r="CO33" s="111" t="str">
        <f>IF(CM33="","",MAX(CO$10:CO32)+1)</f>
        <v/>
      </c>
      <c r="CP33" s="106" t="str">
        <f>IF(CM33="","",INDEX(imePrezime_id,MATCH(IF(IFERROR(SEARCH("–",CM33),0)&lt;&gt;0,CM33,SUBSTITUTE(CM33," "," – ",1)),imePrezime,0)))</f>
        <v/>
      </c>
      <c r="CR33" s="29" t="str">
        <f t="shared" si="89"/>
        <v/>
      </c>
      <c r="CS33" t="s">
        <v>1</v>
      </c>
      <c r="CT33" s="115" t="str">
        <f>IF(AND(CE33="NEMA",CI33=""),MAX(CT$10:CT32)+1,"")</f>
        <v/>
      </c>
      <c r="CU33" t="s">
        <v>1</v>
      </c>
      <c r="CV33" s="120" t="str">
        <f t="shared" si="63"/>
        <v>M</v>
      </c>
      <c r="CW33" t="s">
        <v>1</v>
      </c>
      <c r="CX33" s="105" t="str">
        <f>IF(CT33="","",IF(BO33&lt;&gt;"CRO","","INSERT INTO osoba (id,reg_broj,oib,spol_id,dat_rodjenja) VALUES ("&amp;CT33&amp;",(SELECT max(reg_broj)+1 FROM osoba),Null,'"&amp;CV33&amp;"',Null); INSERT INTO osoba_log (id,reg_broj,oib,spol_id,dat_rodjenja,dnevnik_id) SELECT id,reg_broj,oib,spol_id,dat_rodjenja,"&amp;CT$2&amp;" FROM osoba WHERE id = "&amp;CT33&amp;";"))</f>
        <v/>
      </c>
      <c r="CY33" s="125" t="str">
        <f>IF(CT33="","","INSERT INTO imeprezime (id,osoba_id,rbr,ime,prezime,klub_id,identitet_id,sintaksa_id,info,aktivno,dnevnik_id) VALUES ("&amp;CT33&amp;","&amp;IF(CX33="","Null",CT33)&amp;",1,'"&amp;BA33&amp;"','"&amp;BB33&amp;"',(SELECT id FROM klub WHERE naziv = '"&amp;BI33&amp;"'),Null,1,'',1,"&amp;CT$2&amp;");")</f>
        <v/>
      </c>
      <c r="CZ33" t="s">
        <v>1</v>
      </c>
      <c r="DA33" s="29" t="str">
        <f t="shared" si="90"/>
        <v/>
      </c>
      <c r="DB33" t="s">
        <v>1</v>
      </c>
      <c r="DC33" s="105" t="str">
        <f>IF(OR(BP33="",BP33&lt;&gt;"NEMA"),"",BO33)</f>
        <v/>
      </c>
      <c r="DD33" s="125" t="str">
        <f>IF(DC33="","",MAX(DD$10:DD32)+1)</f>
        <v/>
      </c>
      <c r="DE33" t="s">
        <v>1</v>
      </c>
      <c r="DF33" s="90"/>
      <c r="DG33" t="s">
        <v>1</v>
      </c>
      <c r="DH33" s="29" t="str">
        <f t="shared" si="64"/>
        <v/>
      </c>
      <c r="DI33" t="s">
        <v>1</v>
      </c>
      <c r="DJ33" s="166" t="str">
        <f>IF(BJ33&lt;&gt;"NEMA","",IF(IFERROR(MATCH(BI33,BI$10:BI32,0),0)&lt;&gt;0,"",BI33))</f>
        <v/>
      </c>
      <c r="DK33" t="s">
        <v>1</v>
      </c>
      <c r="DL33" s="90"/>
      <c r="DM33" t="s">
        <v>1</v>
      </c>
      <c r="DN33" s="105" t="str">
        <f t="shared" si="91"/>
        <v/>
      </c>
      <c r="DO33" s="73" t="str">
        <f>IF(DN33="","",MAX(DO$10:DO32)+1)</f>
        <v/>
      </c>
      <c r="DP33" s="73" t="str">
        <f>IF(DN33="","",IF(BP33="","",IF(BP33="NEMA",DD33,BP33)))</f>
        <v/>
      </c>
      <c r="DQ33" s="73" t="str">
        <f t="shared" si="92"/>
        <v/>
      </c>
      <c r="DR33" s="73" t="str">
        <f>IF(DL33="","",MAX(DR$10:DR32)+1)</f>
        <v/>
      </c>
      <c r="DS33" s="177" t="str">
        <f t="shared" si="66"/>
        <v/>
      </c>
      <c r="DT33" s="125" t="str">
        <f t="shared" si="93"/>
        <v/>
      </c>
      <c r="DU33" t="s">
        <v>1</v>
      </c>
      <c r="DV33" s="29" t="str">
        <f t="shared" si="94"/>
        <v/>
      </c>
      <c r="DW33" t="s">
        <v>1</v>
      </c>
      <c r="DX33" s="166" t="str">
        <f>IF(BX33="","",IF(BY33&lt;&gt;"NEMA","ime-pre-klu"&amp;IF(BJ33="","","(ali)")&amp;"-kat",IF(CB33&lt;&gt;"NEMA","ime-pre-klu"&amp;IF(BJ33="","","(ali)"),IF(CE33&lt;&gt;"NEMA","ime-pre",IF(CT33&lt;&gt;"","novo",""))))&amp;IF(AND(BE33="0",BD33&gt;max_minuta*60),"-ot",""))</f>
        <v/>
      </c>
      <c r="DY33" t="s">
        <v>1</v>
      </c>
      <c r="DZ33" s="111"/>
      <c r="EA33" s="134"/>
      <c r="EB33" s="134"/>
      <c r="EC33" s="134"/>
      <c r="ED33" s="134"/>
      <c r="EE33" s="134"/>
      <c r="EF33" s="134"/>
      <c r="EG33" s="134"/>
      <c r="EH33" s="134"/>
      <c r="EI33" s="134"/>
      <c r="EJ33" s="106" t="str">
        <f t="shared" si="124"/>
        <v/>
      </c>
      <c r="EK33" t="s">
        <v>1</v>
      </c>
    </row>
    <row r="34" spans="2:141" x14ac:dyDescent="0.25">
      <c r="B34" s="148" t="s">
        <v>1101</v>
      </c>
      <c r="C34" t="s">
        <v>1</v>
      </c>
      <c r="D34" s="159">
        <f t="shared" si="72"/>
        <v>0</v>
      </c>
      <c r="E34" s="160">
        <f t="shared" ref="E34:AW34" si="127">IF($B34="","",FIND(";",$B34,D34+1))</f>
        <v>1</v>
      </c>
      <c r="F34" s="160">
        <f t="shared" si="127"/>
        <v>9</v>
      </c>
      <c r="G34" s="160">
        <f t="shared" si="127"/>
        <v>14</v>
      </c>
      <c r="H34" s="160">
        <f t="shared" si="127"/>
        <v>22</v>
      </c>
      <c r="I34" s="160">
        <f t="shared" si="127"/>
        <v>28</v>
      </c>
      <c r="J34" s="160">
        <f t="shared" si="127"/>
        <v>29</v>
      </c>
      <c r="K34" s="160">
        <f t="shared" si="127"/>
        <v>31</v>
      </c>
      <c r="L34" s="160">
        <f t="shared" si="127"/>
        <v>32</v>
      </c>
      <c r="M34" s="160">
        <f t="shared" si="127"/>
        <v>34</v>
      </c>
      <c r="N34" s="160">
        <f t="shared" si="127"/>
        <v>40</v>
      </c>
      <c r="O34" s="160">
        <f t="shared" si="127"/>
        <v>46</v>
      </c>
      <c r="P34" s="160">
        <f t="shared" si="127"/>
        <v>52</v>
      </c>
      <c r="Q34" s="160">
        <f t="shared" si="127"/>
        <v>54</v>
      </c>
      <c r="R34" s="160">
        <f t="shared" si="127"/>
        <v>56</v>
      </c>
      <c r="S34" s="160">
        <f t="shared" si="127"/>
        <v>64</v>
      </c>
      <c r="T34" s="160">
        <f t="shared" si="127"/>
        <v>75</v>
      </c>
      <c r="U34" s="160">
        <f t="shared" si="127"/>
        <v>81</v>
      </c>
      <c r="V34" s="160">
        <f t="shared" si="127"/>
        <v>83</v>
      </c>
      <c r="W34" s="160">
        <f t="shared" si="127"/>
        <v>89</v>
      </c>
      <c r="X34" s="160">
        <f t="shared" si="127"/>
        <v>95</v>
      </c>
      <c r="Y34" s="160">
        <f t="shared" si="127"/>
        <v>96</v>
      </c>
      <c r="Z34" s="160">
        <f t="shared" si="127"/>
        <v>97</v>
      </c>
      <c r="AA34" s="160">
        <f t="shared" si="127"/>
        <v>98</v>
      </c>
      <c r="AB34" s="160">
        <f t="shared" si="127"/>
        <v>101</v>
      </c>
      <c r="AC34" s="160">
        <f t="shared" si="127"/>
        <v>104</v>
      </c>
      <c r="AD34" s="160">
        <f t="shared" si="127"/>
        <v>107</v>
      </c>
      <c r="AE34" s="160">
        <f t="shared" si="127"/>
        <v>110</v>
      </c>
      <c r="AF34" s="160">
        <f t="shared" si="127"/>
        <v>113</v>
      </c>
      <c r="AG34" s="160">
        <f t="shared" si="127"/>
        <v>116</v>
      </c>
      <c r="AH34" s="160">
        <f t="shared" si="127"/>
        <v>119</v>
      </c>
      <c r="AI34" s="160">
        <f t="shared" si="127"/>
        <v>122</v>
      </c>
      <c r="AJ34" s="160">
        <f t="shared" si="127"/>
        <v>125</v>
      </c>
      <c r="AK34" s="160">
        <f t="shared" si="127"/>
        <v>128</v>
      </c>
      <c r="AL34" s="160">
        <f t="shared" si="127"/>
        <v>131</v>
      </c>
      <c r="AM34" s="160">
        <f t="shared" si="127"/>
        <v>132</v>
      </c>
      <c r="AN34" s="160">
        <f t="shared" si="127"/>
        <v>134</v>
      </c>
      <c r="AO34" s="160">
        <f t="shared" si="127"/>
        <v>140</v>
      </c>
      <c r="AP34" s="160">
        <f t="shared" si="127"/>
        <v>142</v>
      </c>
      <c r="AQ34" s="160">
        <f t="shared" si="127"/>
        <v>144</v>
      </c>
      <c r="AR34" s="160">
        <f t="shared" si="127"/>
        <v>150</v>
      </c>
      <c r="AS34" s="160">
        <f t="shared" si="127"/>
        <v>157</v>
      </c>
      <c r="AT34" s="160">
        <f t="shared" si="127"/>
        <v>163</v>
      </c>
      <c r="AU34" s="160">
        <f t="shared" si="127"/>
        <v>166</v>
      </c>
      <c r="AV34" s="160">
        <f t="shared" si="127"/>
        <v>168</v>
      </c>
      <c r="AW34" s="161">
        <f t="shared" si="127"/>
        <v>169</v>
      </c>
      <c r="AX34" t="s">
        <v>1</v>
      </c>
      <c r="AY34" s="105" t="str">
        <f t="shared" si="74"/>
        <v>M20</v>
      </c>
      <c r="AZ34" s="134">
        <f t="shared" si="44"/>
        <v>109</v>
      </c>
      <c r="BA34" s="73" t="str">
        <f t="shared" si="111"/>
        <v>Jan</v>
      </c>
      <c r="BB34" s="73" t="str">
        <f t="shared" si="112"/>
        <v>Gobec</v>
      </c>
      <c r="BC34" s="134" t="str">
        <f t="shared" si="113"/>
        <v>38:22</v>
      </c>
      <c r="BD34" s="134">
        <f t="shared" si="114"/>
        <v>2302</v>
      </c>
      <c r="BE34" s="134" t="str">
        <f t="shared" si="115"/>
        <v>0</v>
      </c>
      <c r="BF34" s="134" t="str">
        <f t="shared" si="116"/>
        <v>0</v>
      </c>
      <c r="BG34" s="134">
        <f t="shared" si="46"/>
        <v>1</v>
      </c>
      <c r="BH34" s="73" t="str">
        <f t="shared" si="47"/>
        <v>Vihor</v>
      </c>
      <c r="BI34" s="73" t="str">
        <f t="shared" si="117"/>
        <v>OK Vihor</v>
      </c>
      <c r="BJ34" s="134" t="str">
        <f t="shared" si="118"/>
        <v/>
      </c>
      <c r="BK34" s="73" t="str" cm="1">
        <f t="array" ref="BK34">IF(BJ34="",""&amp;BI34,IF(BJ34="NEMA",BI34,INDEX(klub_naziv,MATCH(INDEX(klubAlias_klubid,BJ34),klub_id,0))))</f>
        <v>OK Vihor</v>
      </c>
      <c r="BL34" s="73" t="str" cm="1">
        <f t="array" ref="BL34">IFERROR(INDEX(registarNatjecatelji,CE34,4),"")</f>
        <v>OK Vihor</v>
      </c>
      <c r="BM34" s="134" t="str">
        <f t="shared" si="49"/>
        <v/>
      </c>
      <c r="BN34" s="73" t="str">
        <f t="shared" si="101"/>
        <v>OK Vihor</v>
      </c>
      <c r="BO34" s="73" t="str">
        <f t="shared" si="102"/>
        <v>CRO</v>
      </c>
      <c r="BP34" s="134">
        <f t="shared" si="50"/>
        <v>1</v>
      </c>
      <c r="BQ34" s="73" t="str">
        <f t="shared" si="51"/>
        <v>M20</v>
      </c>
      <c r="BR34" s="73" t="str">
        <f t="shared" si="52"/>
        <v>M20-Ž21A</v>
      </c>
      <c r="BS34" s="134">
        <f t="shared" si="53"/>
        <v>1004</v>
      </c>
      <c r="BT34" s="74" t="str">
        <f t="shared" si="54"/>
        <v>4.18</v>
      </c>
      <c r="BU34" s="74" t="str">
        <f t="shared" si="55"/>
        <v>175</v>
      </c>
      <c r="BV34" s="75" t="str">
        <f t="shared" si="56"/>
        <v>15</v>
      </c>
      <c r="BW34" t="s">
        <v>1</v>
      </c>
      <c r="BX34" s="105" t="str">
        <f t="shared" si="57"/>
        <v>Jan – Gobec – OK Vihor – M20</v>
      </c>
      <c r="BY34" s="106">
        <f t="shared" si="58"/>
        <v>661</v>
      </c>
      <c r="BZ34" t="s">
        <v>1</v>
      </c>
      <c r="CA34" s="105" t="str">
        <f t="shared" si="59"/>
        <v>Jan – Gobec – OK Vihor</v>
      </c>
      <c r="CB34" s="106">
        <f t="shared" si="60"/>
        <v>661</v>
      </c>
      <c r="CC34" t="s">
        <v>1</v>
      </c>
      <c r="CD34" s="105" t="str">
        <f t="shared" si="61"/>
        <v>Jan – Gobec</v>
      </c>
      <c r="CE34" s="106">
        <f t="shared" si="86"/>
        <v>661</v>
      </c>
      <c r="CF34" t="s">
        <v>1</v>
      </c>
      <c r="CG34" s="111">
        <f t="shared" si="87"/>
        <v>661</v>
      </c>
      <c r="CH34" s="134" cm="1">
        <f t="array" ref="CH34">IF(CG34="","",INDEX(imePrezime_id,CG34,0))</f>
        <v>1522</v>
      </c>
      <c r="CI34" s="106" t="str">
        <f>IF(OR(CD34="",CE34&lt;&gt;"NEMA"),"",IFERROR(INDEX(imeprezimealias_imeprezimeid,MATCH(BA34&amp;" "&amp;BB34,imeprezimealias_alias,0)),""))</f>
        <v/>
      </c>
      <c r="CJ34" t="s">
        <v>1</v>
      </c>
      <c r="CK34" s="29" t="str">
        <f t="shared" si="88"/>
        <v/>
      </c>
      <c r="CL34" t="s">
        <v>1</v>
      </c>
      <c r="CM34" s="90"/>
      <c r="CN34" t="s">
        <v>1</v>
      </c>
      <c r="CO34" s="111" t="str">
        <f>IF(CM34="","",MAX(CO$10:CO33)+1)</f>
        <v/>
      </c>
      <c r="CP34" s="106" t="str">
        <f>IF(CM34="","",INDEX(imePrezime_id,MATCH(IF(IFERROR(SEARCH("–",CM34),0)&lt;&gt;0,CM34,SUBSTITUTE(CM34," "," – ",1)),imePrezime,0)))</f>
        <v/>
      </c>
      <c r="CR34" s="29" t="str">
        <f t="shared" si="89"/>
        <v/>
      </c>
      <c r="CS34" t="s">
        <v>1</v>
      </c>
      <c r="CT34" s="115" t="str">
        <f>IF(AND(CE34="NEMA",CI34=""),MAX(CT$10:CT33)+1,"")</f>
        <v/>
      </c>
      <c r="CU34" t="s">
        <v>1</v>
      </c>
      <c r="CV34" s="120" t="str">
        <f t="shared" si="63"/>
        <v>M</v>
      </c>
      <c r="CW34" t="s">
        <v>1</v>
      </c>
      <c r="CX34" s="105" t="str">
        <f>IF(CT34="","",IF(BO34&lt;&gt;"CRO","","INSERT INTO osoba (id,reg_broj,oib,spol_id,dat_rodjenja) VALUES ("&amp;CT34&amp;",(SELECT max(reg_broj)+1 FROM osoba),Null,'"&amp;CV34&amp;"',Null); INSERT INTO osoba_log (id,reg_broj,oib,spol_id,dat_rodjenja,dnevnik_id) SELECT id,reg_broj,oib,spol_id,dat_rodjenja,"&amp;CT$2&amp;" FROM osoba WHERE id = "&amp;CT34&amp;";"))</f>
        <v/>
      </c>
      <c r="CY34" s="125" t="str">
        <f>IF(CT34="","","INSERT INTO imeprezime (id,osoba_id,rbr,ime,prezime,klub_id,identitet_id,sintaksa_id,info,aktivno,dnevnik_id) VALUES ("&amp;CT34&amp;","&amp;IF(CX34="","Null",CT34)&amp;",1,'"&amp;BA34&amp;"','"&amp;BB34&amp;"',(SELECT id FROM klub WHERE naziv = '"&amp;BI34&amp;"'),Null,1,'',1,"&amp;CT$2&amp;");")</f>
        <v/>
      </c>
      <c r="CZ34" t="s">
        <v>1</v>
      </c>
      <c r="DA34" s="29" t="str">
        <f t="shared" si="90"/>
        <v/>
      </c>
      <c r="DB34" t="s">
        <v>1</v>
      </c>
      <c r="DC34" s="105" t="str">
        <f>IF(OR(BP34="",BP34&lt;&gt;"NEMA"),"",BO34)</f>
        <v/>
      </c>
      <c r="DD34" s="125" t="str">
        <f>IF(DC34="","",MAX(DD$10:DD33)+1)</f>
        <v/>
      </c>
      <c r="DE34" t="s">
        <v>1</v>
      </c>
      <c r="DF34" s="90"/>
      <c r="DG34" t="s">
        <v>1</v>
      </c>
      <c r="DH34" s="29" t="str">
        <f t="shared" si="64"/>
        <v/>
      </c>
      <c r="DI34" t="s">
        <v>1</v>
      </c>
      <c r="DJ34" s="166" t="str">
        <f>IF(BJ34&lt;&gt;"NEMA","",IF(IFERROR(MATCH(BI34,BI$10:BI33,0),0)&lt;&gt;0,"",BI34))</f>
        <v/>
      </c>
      <c r="DK34" t="s">
        <v>1</v>
      </c>
      <c r="DL34" s="90"/>
      <c r="DM34" t="s">
        <v>1</v>
      </c>
      <c r="DN34" s="105" t="str">
        <f t="shared" si="91"/>
        <v/>
      </c>
      <c r="DO34" s="73" t="str">
        <f>IF(DN34="","",MAX(DO$10:DO33)+1)</f>
        <v/>
      </c>
      <c r="DP34" s="73" t="str">
        <f>IF(DN34="","",IF(BP34="","",IF(BP34="NEMA",DD34,BP34)))</f>
        <v/>
      </c>
      <c r="DQ34" s="73" t="str">
        <f t="shared" si="92"/>
        <v/>
      </c>
      <c r="DR34" s="73" t="str">
        <f>IF(DL34="","",MAX(DR$10:DR33)+1)</f>
        <v/>
      </c>
      <c r="DS34" s="177" t="str">
        <f t="shared" si="66"/>
        <v/>
      </c>
      <c r="DT34" s="125" t="str">
        <f t="shared" si="93"/>
        <v/>
      </c>
      <c r="DU34" t="s">
        <v>1</v>
      </c>
      <c r="DV34" s="29" t="str">
        <f t="shared" si="94"/>
        <v/>
      </c>
      <c r="DW34" t="s">
        <v>1</v>
      </c>
      <c r="DX34" s="166" t="str">
        <f>IF(BX34="","",IF(BY34&lt;&gt;"NEMA","ime-pre-klu"&amp;IF(BJ34="","","(ali)")&amp;"-kat",IF(CB34&lt;&gt;"NEMA","ime-pre-klu"&amp;IF(BJ34="","","(ali)"),IF(CE34&lt;&gt;"NEMA","ime-pre",IF(CT34&lt;&gt;"","novo",""))))&amp;IF(AND(BE34="0",BD34&gt;max_minuta*60),"-ot",""))</f>
        <v>ime-pre-klu-kat</v>
      </c>
      <c r="DY34" t="s">
        <v>1</v>
      </c>
      <c r="DZ34" s="111"/>
      <c r="EA34" s="134"/>
      <c r="EB34" s="134"/>
      <c r="EC34" s="134"/>
      <c r="ED34" s="134"/>
      <c r="EE34" s="134"/>
      <c r="EF34" s="134"/>
      <c r="EG34" s="134"/>
      <c r="EH34" s="134"/>
      <c r="EI34" s="134"/>
      <c r="EJ34" s="106">
        <f t="shared" si="124"/>
        <v>1</v>
      </c>
      <c r="EK34" t="s">
        <v>1</v>
      </c>
    </row>
    <row r="35" spans="2:141" x14ac:dyDescent="0.25">
      <c r="B35" s="148" t="s">
        <v>1102</v>
      </c>
      <c r="C35" t="s">
        <v>1</v>
      </c>
      <c r="D35" s="159">
        <f t="shared" si="72"/>
        <v>0</v>
      </c>
      <c r="E35" s="160">
        <f t="shared" ref="E35:AW35" si="128">IF($B35="","",FIND(";",$B35,D35+1))</f>
        <v>1</v>
      </c>
      <c r="F35" s="160">
        <f t="shared" si="128"/>
        <v>9</v>
      </c>
      <c r="G35" s="160">
        <f t="shared" si="128"/>
        <v>15</v>
      </c>
      <c r="H35" s="160">
        <f t="shared" si="128"/>
        <v>23</v>
      </c>
      <c r="I35" s="160">
        <f t="shared" si="128"/>
        <v>30</v>
      </c>
      <c r="J35" s="160">
        <f t="shared" si="128"/>
        <v>31</v>
      </c>
      <c r="K35" s="160">
        <f t="shared" si="128"/>
        <v>33</v>
      </c>
      <c r="L35" s="160">
        <f t="shared" si="128"/>
        <v>34</v>
      </c>
      <c r="M35" s="160">
        <f t="shared" si="128"/>
        <v>36</v>
      </c>
      <c r="N35" s="160">
        <f t="shared" si="128"/>
        <v>42</v>
      </c>
      <c r="O35" s="160">
        <f t="shared" si="128"/>
        <v>48</v>
      </c>
      <c r="P35" s="160">
        <f t="shared" si="128"/>
        <v>54</v>
      </c>
      <c r="Q35" s="160">
        <f t="shared" si="128"/>
        <v>56</v>
      </c>
      <c r="R35" s="160">
        <f t="shared" si="128"/>
        <v>58</v>
      </c>
      <c r="S35" s="160">
        <f t="shared" si="128"/>
        <v>66</v>
      </c>
      <c r="T35" s="160">
        <f t="shared" si="128"/>
        <v>77</v>
      </c>
      <c r="U35" s="160">
        <f t="shared" si="128"/>
        <v>83</v>
      </c>
      <c r="V35" s="160">
        <f t="shared" si="128"/>
        <v>85</v>
      </c>
      <c r="W35" s="160">
        <f t="shared" si="128"/>
        <v>91</v>
      </c>
      <c r="X35" s="160">
        <f t="shared" si="128"/>
        <v>97</v>
      </c>
      <c r="Y35" s="160">
        <f t="shared" si="128"/>
        <v>98</v>
      </c>
      <c r="Z35" s="160">
        <f t="shared" si="128"/>
        <v>99</v>
      </c>
      <c r="AA35" s="160">
        <f t="shared" si="128"/>
        <v>100</v>
      </c>
      <c r="AB35" s="160">
        <f t="shared" si="128"/>
        <v>103</v>
      </c>
      <c r="AC35" s="160">
        <f t="shared" si="128"/>
        <v>106</v>
      </c>
      <c r="AD35" s="160">
        <f t="shared" si="128"/>
        <v>109</v>
      </c>
      <c r="AE35" s="160">
        <f t="shared" si="128"/>
        <v>112</v>
      </c>
      <c r="AF35" s="160">
        <f t="shared" si="128"/>
        <v>115</v>
      </c>
      <c r="AG35" s="160">
        <f t="shared" si="128"/>
        <v>118</v>
      </c>
      <c r="AH35" s="160">
        <f t="shared" si="128"/>
        <v>121</v>
      </c>
      <c r="AI35" s="160">
        <f t="shared" si="128"/>
        <v>124</v>
      </c>
      <c r="AJ35" s="160">
        <f t="shared" si="128"/>
        <v>127</v>
      </c>
      <c r="AK35" s="160">
        <f t="shared" si="128"/>
        <v>130</v>
      </c>
      <c r="AL35" s="160">
        <f t="shared" si="128"/>
        <v>133</v>
      </c>
      <c r="AM35" s="160">
        <f t="shared" si="128"/>
        <v>134</v>
      </c>
      <c r="AN35" s="160">
        <f t="shared" si="128"/>
        <v>136</v>
      </c>
      <c r="AO35" s="160">
        <f t="shared" si="128"/>
        <v>142</v>
      </c>
      <c r="AP35" s="160">
        <f t="shared" si="128"/>
        <v>144</v>
      </c>
      <c r="AQ35" s="160">
        <f t="shared" si="128"/>
        <v>146</v>
      </c>
      <c r="AR35" s="160">
        <f t="shared" si="128"/>
        <v>152</v>
      </c>
      <c r="AS35" s="160">
        <f t="shared" si="128"/>
        <v>159</v>
      </c>
      <c r="AT35" s="160">
        <f t="shared" si="128"/>
        <v>165</v>
      </c>
      <c r="AU35" s="160">
        <f t="shared" si="128"/>
        <v>168</v>
      </c>
      <c r="AV35" s="160">
        <f t="shared" si="128"/>
        <v>170</v>
      </c>
      <c r="AW35" s="161">
        <f t="shared" si="128"/>
        <v>171</v>
      </c>
      <c r="AX35" t="s">
        <v>1</v>
      </c>
      <c r="AY35" s="105" t="str">
        <f t="shared" si="74"/>
        <v>M20</v>
      </c>
      <c r="AZ35" s="134">
        <f t="shared" si="44"/>
        <v>109</v>
      </c>
      <c r="BA35" s="73" t="str">
        <f t="shared" si="111"/>
        <v>Jura</v>
      </c>
      <c r="BB35" s="73" t="str">
        <f t="shared" si="112"/>
        <v>Kukec</v>
      </c>
      <c r="BC35" s="134" t="str">
        <f t="shared" si="113"/>
        <v>52:41</v>
      </c>
      <c r="BD35" s="134">
        <f t="shared" si="114"/>
        <v>3161</v>
      </c>
      <c r="BE35" s="134" t="str">
        <f t="shared" si="115"/>
        <v>0</v>
      </c>
      <c r="BF35" s="134" t="str">
        <f t="shared" si="116"/>
        <v>0</v>
      </c>
      <c r="BG35" s="134">
        <f t="shared" si="46"/>
        <v>1</v>
      </c>
      <c r="BH35" s="73" t="str">
        <f t="shared" si="47"/>
        <v>Vihor</v>
      </c>
      <c r="BI35" s="73" t="str">
        <f t="shared" si="117"/>
        <v>OK Vihor</v>
      </c>
      <c r="BJ35" s="134" t="str">
        <f t="shared" si="118"/>
        <v/>
      </c>
      <c r="BK35" s="73" t="str" cm="1">
        <f t="array" ref="BK35">IF(BJ35="",""&amp;BI35,IF(BJ35="NEMA",BI35,INDEX(klub_naziv,MATCH(INDEX(klubAlias_klubid,BJ35),klub_id,0))))</f>
        <v>OK Vihor</v>
      </c>
      <c r="BL35" s="73" t="str" cm="1">
        <f t="array" ref="BL35">IFERROR(INDEX(registarNatjecatelji,CE35,4),"")</f>
        <v>OK Vihor</v>
      </c>
      <c r="BM35" s="134" t="str">
        <f t="shared" si="49"/>
        <v/>
      </c>
      <c r="BN35" s="73" t="str">
        <f t="shared" si="101"/>
        <v>OK Vihor</v>
      </c>
      <c r="BO35" s="73" t="str">
        <f t="shared" si="102"/>
        <v>CRO</v>
      </c>
      <c r="BP35" s="134">
        <f t="shared" si="50"/>
        <v>1</v>
      </c>
      <c r="BQ35" s="73" t="str">
        <f t="shared" si="51"/>
        <v>M20</v>
      </c>
      <c r="BR35" s="73" t="str">
        <f t="shared" si="52"/>
        <v>M20-Ž21A</v>
      </c>
      <c r="BS35" s="134">
        <f t="shared" si="53"/>
        <v>1004</v>
      </c>
      <c r="BT35" s="74" t="str">
        <f t="shared" si="54"/>
        <v>4.18</v>
      </c>
      <c r="BU35" s="74" t="str">
        <f t="shared" si="55"/>
        <v>175</v>
      </c>
      <c r="BV35" s="75" t="str">
        <f t="shared" si="56"/>
        <v>15</v>
      </c>
      <c r="BW35" t="s">
        <v>1</v>
      </c>
      <c r="BX35" s="105" t="str">
        <f t="shared" si="57"/>
        <v>Jura – Kukec – OK Vihor – M20</v>
      </c>
      <c r="BY35" s="106">
        <f t="shared" si="58"/>
        <v>752</v>
      </c>
      <c r="BZ35" t="s">
        <v>1</v>
      </c>
      <c r="CA35" s="105" t="str">
        <f t="shared" si="59"/>
        <v>Jura – Kukec – OK Vihor</v>
      </c>
      <c r="CB35" s="106">
        <f t="shared" si="60"/>
        <v>752</v>
      </c>
      <c r="CC35" t="s">
        <v>1</v>
      </c>
      <c r="CD35" s="105" t="str">
        <f t="shared" si="61"/>
        <v>Jura – Kukec</v>
      </c>
      <c r="CE35" s="106">
        <f t="shared" si="86"/>
        <v>752</v>
      </c>
      <c r="CF35" t="s">
        <v>1</v>
      </c>
      <c r="CG35" s="111">
        <f t="shared" si="87"/>
        <v>752</v>
      </c>
      <c r="CH35" s="134" cm="1">
        <f t="array" ref="CH35">IF(CG35="","",INDEX(imePrezime_id,CG35,0))</f>
        <v>1105</v>
      </c>
      <c r="CI35" s="106" t="str">
        <f>IF(OR(CD35="",CE35&lt;&gt;"NEMA"),"",IFERROR(INDEX(imeprezimealias_imeprezimeid,MATCH(BA35&amp;" "&amp;BB35,imeprezimealias_alias,0)),""))</f>
        <v/>
      </c>
      <c r="CJ35" t="s">
        <v>1</v>
      </c>
      <c r="CK35" s="29" t="str">
        <f t="shared" si="88"/>
        <v/>
      </c>
      <c r="CL35" t="s">
        <v>1</v>
      </c>
      <c r="CM35" s="90"/>
      <c r="CN35" t="s">
        <v>1</v>
      </c>
      <c r="CO35" s="111" t="str">
        <f>IF(CM35="","",MAX(CO$10:CO34)+1)</f>
        <v/>
      </c>
      <c r="CP35" s="106" t="str">
        <f>IF(CM35="","",INDEX(imePrezime_id,MATCH(IF(IFERROR(SEARCH("–",CM35),0)&lt;&gt;0,CM35,SUBSTITUTE(CM35," "," – ",1)),imePrezime,0)))</f>
        <v/>
      </c>
      <c r="CR35" s="29" t="str">
        <f t="shared" si="89"/>
        <v/>
      </c>
      <c r="CS35" t="s">
        <v>1</v>
      </c>
      <c r="CT35" s="115" t="str">
        <f>IF(AND(CE35="NEMA",CI35=""),MAX(CT$10:CT34)+1,"")</f>
        <v/>
      </c>
      <c r="CU35" t="s">
        <v>1</v>
      </c>
      <c r="CV35" s="120" t="str">
        <f t="shared" si="63"/>
        <v>M</v>
      </c>
      <c r="CW35" t="s">
        <v>1</v>
      </c>
      <c r="CX35" s="105" t="str">
        <f>IF(CT35="","",IF(BO35&lt;&gt;"CRO","","INSERT INTO osoba (id,reg_broj,oib,spol_id,dat_rodjenja) VALUES ("&amp;CT35&amp;",(SELECT max(reg_broj)+1 FROM osoba),Null,'"&amp;CV35&amp;"',Null); INSERT INTO osoba_log (id,reg_broj,oib,spol_id,dat_rodjenja,dnevnik_id) SELECT id,reg_broj,oib,spol_id,dat_rodjenja,"&amp;CT$2&amp;" FROM osoba WHERE id = "&amp;CT35&amp;";"))</f>
        <v/>
      </c>
      <c r="CY35" s="125" t="str">
        <f>IF(CT35="","","INSERT INTO imeprezime (id,osoba_id,rbr,ime,prezime,klub_id,identitet_id,sintaksa_id,info,aktivno,dnevnik_id) VALUES ("&amp;CT35&amp;","&amp;IF(CX35="","Null",CT35)&amp;",1,'"&amp;BA35&amp;"','"&amp;BB35&amp;"',(SELECT id FROM klub WHERE naziv = '"&amp;BI35&amp;"'),Null,1,'',1,"&amp;CT$2&amp;");")</f>
        <v/>
      </c>
      <c r="CZ35" t="s">
        <v>1</v>
      </c>
      <c r="DA35" s="29" t="str">
        <f t="shared" si="90"/>
        <v/>
      </c>
      <c r="DB35" t="s">
        <v>1</v>
      </c>
      <c r="DC35" s="105" t="str">
        <f>IF(OR(BP35="",BP35&lt;&gt;"NEMA"),"",BO35)</f>
        <v/>
      </c>
      <c r="DD35" s="125" t="str">
        <f>IF(DC35="","",MAX(DD$10:DD34)+1)</f>
        <v/>
      </c>
      <c r="DE35" t="s">
        <v>1</v>
      </c>
      <c r="DF35" s="90"/>
      <c r="DG35" t="s">
        <v>1</v>
      </c>
      <c r="DH35" s="29" t="str">
        <f t="shared" si="64"/>
        <v/>
      </c>
      <c r="DI35" t="s">
        <v>1</v>
      </c>
      <c r="DJ35" s="166" t="str">
        <f>IF(BJ35&lt;&gt;"NEMA","",IF(IFERROR(MATCH(BI35,BI$10:BI34,0),0)&lt;&gt;0,"",BI35))</f>
        <v/>
      </c>
      <c r="DK35" t="s">
        <v>1</v>
      </c>
      <c r="DL35" s="90"/>
      <c r="DM35" t="s">
        <v>1</v>
      </c>
      <c r="DN35" s="105" t="str">
        <f t="shared" si="91"/>
        <v/>
      </c>
      <c r="DO35" s="73" t="str">
        <f>IF(DN35="","",MAX(DO$10:DO34)+1)</f>
        <v/>
      </c>
      <c r="DP35" s="73" t="str">
        <f>IF(DN35="","",IF(BP35="","",IF(BP35="NEMA",DD35,BP35)))</f>
        <v/>
      </c>
      <c r="DQ35" s="73" t="str">
        <f t="shared" si="92"/>
        <v/>
      </c>
      <c r="DR35" s="73" t="str">
        <f>IF(DL35="","",MAX(DR$10:DR34)+1)</f>
        <v/>
      </c>
      <c r="DS35" s="177" t="str">
        <f t="shared" si="66"/>
        <v/>
      </c>
      <c r="DT35" s="125" t="str">
        <f t="shared" si="93"/>
        <v/>
      </c>
      <c r="DU35" t="s">
        <v>1</v>
      </c>
      <c r="DV35" s="29" t="str">
        <f t="shared" si="94"/>
        <v/>
      </c>
      <c r="DW35" t="s">
        <v>1</v>
      </c>
      <c r="DX35" s="166" t="str">
        <f>IF(BX35="","",IF(BY35&lt;&gt;"NEMA","ime-pre-klu"&amp;IF(BJ35="","","(ali)")&amp;"-kat",IF(CB35&lt;&gt;"NEMA","ime-pre-klu"&amp;IF(BJ35="","","(ali)"),IF(CE35&lt;&gt;"NEMA","ime-pre",IF(CT35&lt;&gt;"","novo",""))))&amp;IF(AND(BE35="0",BD35&gt;max_minuta*60),"-ot",""))</f>
        <v>ime-pre-klu-kat</v>
      </c>
      <c r="DY35" t="s">
        <v>1</v>
      </c>
      <c r="DZ35" s="111"/>
      <c r="EA35" s="134"/>
      <c r="EB35" s="134"/>
      <c r="EC35" s="134"/>
      <c r="ED35" s="134"/>
      <c r="EE35" s="134"/>
      <c r="EF35" s="134"/>
      <c r="EG35" s="134"/>
      <c r="EH35" s="134"/>
      <c r="EI35" s="134"/>
      <c r="EJ35" s="106">
        <f t="shared" si="124"/>
        <v>1</v>
      </c>
      <c r="EK35" t="s">
        <v>1</v>
      </c>
    </row>
    <row r="36" spans="2:141" x14ac:dyDescent="0.25">
      <c r="B36" s="148" t="s">
        <v>1103</v>
      </c>
      <c r="C36" t="s">
        <v>1</v>
      </c>
      <c r="D36" s="159">
        <f t="shared" si="72"/>
        <v>0</v>
      </c>
      <c r="E36" s="160">
        <f t="shared" ref="E36:AW36" si="129">IF($B36="","",FIND(";",$B36,D36+1))</f>
        <v>1</v>
      </c>
      <c r="F36" s="160">
        <f t="shared" si="129"/>
        <v>8</v>
      </c>
      <c r="G36" s="160">
        <f t="shared" si="129"/>
        <v>14</v>
      </c>
      <c r="H36" s="160">
        <f t="shared" si="129"/>
        <v>22</v>
      </c>
      <c r="I36" s="160">
        <f t="shared" si="129"/>
        <v>30</v>
      </c>
      <c r="J36" s="160">
        <f t="shared" si="129"/>
        <v>31</v>
      </c>
      <c r="K36" s="160">
        <f t="shared" si="129"/>
        <v>33</v>
      </c>
      <c r="L36" s="160">
        <f t="shared" si="129"/>
        <v>34</v>
      </c>
      <c r="M36" s="160">
        <f t="shared" si="129"/>
        <v>36</v>
      </c>
      <c r="N36" s="160">
        <f t="shared" si="129"/>
        <v>42</v>
      </c>
      <c r="O36" s="160">
        <f t="shared" si="129"/>
        <v>48</v>
      </c>
      <c r="P36" s="160">
        <f t="shared" si="129"/>
        <v>54</v>
      </c>
      <c r="Q36" s="160">
        <f t="shared" si="129"/>
        <v>56</v>
      </c>
      <c r="R36" s="160">
        <f t="shared" si="129"/>
        <v>58</v>
      </c>
      <c r="S36" s="160">
        <f t="shared" si="129"/>
        <v>66</v>
      </c>
      <c r="T36" s="160">
        <f t="shared" si="129"/>
        <v>77</v>
      </c>
      <c r="U36" s="160">
        <f t="shared" si="129"/>
        <v>83</v>
      </c>
      <c r="V36" s="160">
        <f t="shared" si="129"/>
        <v>85</v>
      </c>
      <c r="W36" s="160">
        <f t="shared" si="129"/>
        <v>91</v>
      </c>
      <c r="X36" s="160">
        <f t="shared" si="129"/>
        <v>97</v>
      </c>
      <c r="Y36" s="160">
        <f t="shared" si="129"/>
        <v>98</v>
      </c>
      <c r="Z36" s="160">
        <f t="shared" si="129"/>
        <v>99</v>
      </c>
      <c r="AA36" s="160">
        <f t="shared" si="129"/>
        <v>100</v>
      </c>
      <c r="AB36" s="160">
        <f t="shared" si="129"/>
        <v>103</v>
      </c>
      <c r="AC36" s="160">
        <f t="shared" si="129"/>
        <v>106</v>
      </c>
      <c r="AD36" s="160">
        <f t="shared" si="129"/>
        <v>109</v>
      </c>
      <c r="AE36" s="160">
        <f t="shared" si="129"/>
        <v>112</v>
      </c>
      <c r="AF36" s="160">
        <f t="shared" si="129"/>
        <v>115</v>
      </c>
      <c r="AG36" s="160">
        <f t="shared" si="129"/>
        <v>118</v>
      </c>
      <c r="AH36" s="160">
        <f t="shared" si="129"/>
        <v>121</v>
      </c>
      <c r="AI36" s="160">
        <f t="shared" si="129"/>
        <v>124</v>
      </c>
      <c r="AJ36" s="160">
        <f t="shared" si="129"/>
        <v>127</v>
      </c>
      <c r="AK36" s="160">
        <f t="shared" si="129"/>
        <v>130</v>
      </c>
      <c r="AL36" s="160">
        <f t="shared" si="129"/>
        <v>133</v>
      </c>
      <c r="AM36" s="160">
        <f t="shared" si="129"/>
        <v>134</v>
      </c>
      <c r="AN36" s="160">
        <f t="shared" si="129"/>
        <v>136</v>
      </c>
      <c r="AO36" s="160">
        <f t="shared" si="129"/>
        <v>142</v>
      </c>
      <c r="AP36" s="160">
        <f t="shared" si="129"/>
        <v>144</v>
      </c>
      <c r="AQ36" s="160">
        <f t="shared" si="129"/>
        <v>146</v>
      </c>
      <c r="AR36" s="160">
        <f t="shared" si="129"/>
        <v>152</v>
      </c>
      <c r="AS36" s="160">
        <f t="shared" si="129"/>
        <v>159</v>
      </c>
      <c r="AT36" s="160">
        <f t="shared" si="129"/>
        <v>165</v>
      </c>
      <c r="AU36" s="160">
        <f t="shared" si="129"/>
        <v>168</v>
      </c>
      <c r="AV36" s="160">
        <f t="shared" si="129"/>
        <v>170</v>
      </c>
      <c r="AW36" s="161">
        <f t="shared" si="129"/>
        <v>171</v>
      </c>
      <c r="AX36" t="s">
        <v>1</v>
      </c>
      <c r="AY36" s="105" t="str">
        <f t="shared" si="74"/>
        <v>M20</v>
      </c>
      <c r="AZ36" s="134">
        <f t="shared" si="44"/>
        <v>109</v>
      </c>
      <c r="BA36" s="73" t="str">
        <f t="shared" si="111"/>
        <v>Marko</v>
      </c>
      <c r="BB36" s="73" t="str">
        <f t="shared" si="112"/>
        <v>Jurač</v>
      </c>
      <c r="BC36" s="134" t="str">
        <f t="shared" si="113"/>
        <v>65:17</v>
      </c>
      <c r="BD36" s="134">
        <f t="shared" si="114"/>
        <v>3917</v>
      </c>
      <c r="BE36" s="134" t="str">
        <f t="shared" si="115"/>
        <v>0</v>
      </c>
      <c r="BF36" s="134" t="str">
        <f t="shared" si="116"/>
        <v>0</v>
      </c>
      <c r="BG36" s="134">
        <f t="shared" si="46"/>
        <v>1</v>
      </c>
      <c r="BH36" s="73" t="str">
        <f t="shared" si="47"/>
        <v>Vihor</v>
      </c>
      <c r="BI36" s="73" t="str">
        <f t="shared" si="117"/>
        <v>OK Vihor</v>
      </c>
      <c r="BJ36" s="134" t="str">
        <f t="shared" si="118"/>
        <v/>
      </c>
      <c r="BK36" s="73" t="str" cm="1">
        <f t="array" ref="BK36">IF(BJ36="",""&amp;BI36,IF(BJ36="NEMA",BI36,INDEX(klub_naziv,MATCH(INDEX(klubAlias_klubid,BJ36),klub_id,0))))</f>
        <v>OK Vihor</v>
      </c>
      <c r="BL36" s="73" t="str" cm="1">
        <f t="array" ref="BL36">IFERROR(INDEX(registarNatjecatelji,CE36,4),"")</f>
        <v>OK Vihor</v>
      </c>
      <c r="BM36" s="134" t="str">
        <f t="shared" si="49"/>
        <v/>
      </c>
      <c r="BN36" s="73" t="str">
        <f t="shared" si="101"/>
        <v>OK Vihor</v>
      </c>
      <c r="BO36" s="73" t="str">
        <f t="shared" si="102"/>
        <v>CRO</v>
      </c>
      <c r="BP36" s="134">
        <f t="shared" si="50"/>
        <v>1</v>
      </c>
      <c r="BQ36" s="73" t="str">
        <f t="shared" si="51"/>
        <v>M20</v>
      </c>
      <c r="BR36" s="73" t="str">
        <f t="shared" si="52"/>
        <v>M20-Ž21A</v>
      </c>
      <c r="BS36" s="134">
        <f t="shared" si="53"/>
        <v>1004</v>
      </c>
      <c r="BT36" s="74" t="str">
        <f t="shared" si="54"/>
        <v>4.18</v>
      </c>
      <c r="BU36" s="74" t="str">
        <f t="shared" si="55"/>
        <v>175</v>
      </c>
      <c r="BV36" s="75" t="str">
        <f t="shared" si="56"/>
        <v>15</v>
      </c>
      <c r="BW36" t="s">
        <v>1</v>
      </c>
      <c r="BX36" s="105" t="str">
        <f t="shared" si="57"/>
        <v>Marko – Jurač – OK Vihor – M20</v>
      </c>
      <c r="BY36" s="106">
        <f t="shared" si="58"/>
        <v>706</v>
      </c>
      <c r="BZ36" t="s">
        <v>1</v>
      </c>
      <c r="CA36" s="105" t="str">
        <f t="shared" si="59"/>
        <v>Marko – Jurač – OK Vihor</v>
      </c>
      <c r="CB36" s="106">
        <f t="shared" si="60"/>
        <v>706</v>
      </c>
      <c r="CC36" t="s">
        <v>1</v>
      </c>
      <c r="CD36" s="105" t="str">
        <f t="shared" si="61"/>
        <v>Marko – Jurač</v>
      </c>
      <c r="CE36" s="106">
        <f t="shared" si="86"/>
        <v>706</v>
      </c>
      <c r="CF36" t="s">
        <v>1</v>
      </c>
      <c r="CG36" s="111">
        <f t="shared" si="87"/>
        <v>706</v>
      </c>
      <c r="CH36" s="134" cm="1">
        <f t="array" ref="CH36">IF(CG36="","",INDEX(imePrezime_id,CG36,0))</f>
        <v>1521</v>
      </c>
      <c r="CI36" s="106" t="str">
        <f>IF(OR(CD36="",CE36&lt;&gt;"NEMA"),"",IFERROR(INDEX(imeprezimealias_imeprezimeid,MATCH(BA36&amp;" "&amp;BB36,imeprezimealias_alias,0)),""))</f>
        <v/>
      </c>
      <c r="CJ36" t="s">
        <v>1</v>
      </c>
      <c r="CK36" s="29" t="str">
        <f t="shared" si="88"/>
        <v/>
      </c>
      <c r="CL36" t="s">
        <v>1</v>
      </c>
      <c r="CM36" s="90"/>
      <c r="CN36" t="s">
        <v>1</v>
      </c>
      <c r="CO36" s="111" t="str">
        <f>IF(CM36="","",MAX(CO$10:CO35)+1)</f>
        <v/>
      </c>
      <c r="CP36" s="106" t="str">
        <f>IF(CM36="","",INDEX(imePrezime_id,MATCH(IF(IFERROR(SEARCH("–",CM36),0)&lt;&gt;0,CM36,SUBSTITUTE(CM36," "," – ",1)),imePrezime,0)))</f>
        <v/>
      </c>
      <c r="CR36" s="29" t="str">
        <f t="shared" si="89"/>
        <v/>
      </c>
      <c r="CS36" t="s">
        <v>1</v>
      </c>
      <c r="CT36" s="115" t="str">
        <f>IF(AND(CE36="NEMA",CI36=""),MAX(CT$10:CT35)+1,"")</f>
        <v/>
      </c>
      <c r="CU36" t="s">
        <v>1</v>
      </c>
      <c r="CV36" s="120" t="str">
        <f t="shared" si="63"/>
        <v>M</v>
      </c>
      <c r="CW36" t="s">
        <v>1</v>
      </c>
      <c r="CX36" s="105" t="str">
        <f>IF(CT36="","",IF(BO36&lt;&gt;"CRO","","INSERT INTO osoba (id,reg_broj,oib,spol_id,dat_rodjenja) VALUES ("&amp;CT36&amp;",(SELECT max(reg_broj)+1 FROM osoba),Null,'"&amp;CV36&amp;"',Null); INSERT INTO osoba_log (id,reg_broj,oib,spol_id,dat_rodjenja,dnevnik_id) SELECT id,reg_broj,oib,spol_id,dat_rodjenja,"&amp;CT$2&amp;" FROM osoba WHERE id = "&amp;CT36&amp;";"))</f>
        <v/>
      </c>
      <c r="CY36" s="125" t="str">
        <f>IF(CT36="","","INSERT INTO imeprezime (id,osoba_id,rbr,ime,prezime,klub_id,identitet_id,sintaksa_id,info,aktivno,dnevnik_id) VALUES ("&amp;CT36&amp;","&amp;IF(CX36="","Null",CT36)&amp;",1,'"&amp;BA36&amp;"','"&amp;BB36&amp;"',(SELECT id FROM klub WHERE naziv = '"&amp;BI36&amp;"'),Null,1,'',1,"&amp;CT$2&amp;");")</f>
        <v/>
      </c>
      <c r="CZ36" t="s">
        <v>1</v>
      </c>
      <c r="DA36" s="29" t="str">
        <f t="shared" si="90"/>
        <v/>
      </c>
      <c r="DB36" t="s">
        <v>1</v>
      </c>
      <c r="DC36" s="105" t="str">
        <f>IF(OR(BP36="",BP36&lt;&gt;"NEMA"),"",BO36)</f>
        <v/>
      </c>
      <c r="DD36" s="125" t="str">
        <f>IF(DC36="","",MAX(DD$10:DD35)+1)</f>
        <v/>
      </c>
      <c r="DE36" t="s">
        <v>1</v>
      </c>
      <c r="DF36" s="90"/>
      <c r="DG36" t="s">
        <v>1</v>
      </c>
      <c r="DH36" s="29" t="str">
        <f t="shared" si="64"/>
        <v/>
      </c>
      <c r="DI36" t="s">
        <v>1</v>
      </c>
      <c r="DJ36" s="166" t="str">
        <f>IF(BJ36&lt;&gt;"NEMA","",IF(IFERROR(MATCH(BI36,BI$10:BI35,0),0)&lt;&gt;0,"",BI36))</f>
        <v/>
      </c>
      <c r="DK36" t="s">
        <v>1</v>
      </c>
      <c r="DL36" s="90"/>
      <c r="DM36" t="s">
        <v>1</v>
      </c>
      <c r="DN36" s="105" t="str">
        <f t="shared" si="91"/>
        <v/>
      </c>
      <c r="DO36" s="73" t="str">
        <f>IF(DN36="","",MAX(DO$10:DO35)+1)</f>
        <v/>
      </c>
      <c r="DP36" s="73" t="str">
        <f>IF(DN36="","",IF(BP36="","",IF(BP36="NEMA",DD36,BP36)))</f>
        <v/>
      </c>
      <c r="DQ36" s="73" t="str">
        <f t="shared" si="92"/>
        <v/>
      </c>
      <c r="DR36" s="73" t="str">
        <f>IF(DL36="","",MAX(DR$10:DR35)+1)</f>
        <v/>
      </c>
      <c r="DS36" s="177" t="str">
        <f t="shared" si="66"/>
        <v/>
      </c>
      <c r="DT36" s="125" t="str">
        <f t="shared" si="93"/>
        <v/>
      </c>
      <c r="DU36" t="s">
        <v>1</v>
      </c>
      <c r="DV36" s="29" t="str">
        <f t="shared" si="94"/>
        <v/>
      </c>
      <c r="DW36" t="s">
        <v>1</v>
      </c>
      <c r="DX36" s="166" t="str">
        <f>IF(BX36="","",IF(BY36&lt;&gt;"NEMA","ime-pre-klu"&amp;IF(BJ36="","","(ali)")&amp;"-kat",IF(CB36&lt;&gt;"NEMA","ime-pre-klu"&amp;IF(BJ36="","","(ali)"),IF(CE36&lt;&gt;"NEMA","ime-pre",IF(CT36&lt;&gt;"","novo",""))))&amp;IF(AND(BE36="0",BD36&gt;max_minuta*60),"-ot",""))</f>
        <v>ime-pre-klu-kat</v>
      </c>
      <c r="DY36" t="s">
        <v>1</v>
      </c>
      <c r="DZ36" s="111"/>
      <c r="EA36" s="134"/>
      <c r="EB36" s="134"/>
      <c r="EC36" s="134"/>
      <c r="ED36" s="134"/>
      <c r="EE36" s="134"/>
      <c r="EF36" s="134"/>
      <c r="EG36" s="134"/>
      <c r="EH36" s="134"/>
      <c r="EI36" s="134"/>
      <c r="EJ36" s="106">
        <f t="shared" si="124"/>
        <v>1</v>
      </c>
      <c r="EK36" t="s">
        <v>1</v>
      </c>
    </row>
    <row r="37" spans="2:141" x14ac:dyDescent="0.25">
      <c r="B37" s="148" t="s">
        <v>1104</v>
      </c>
      <c r="C37" t="s">
        <v>1</v>
      </c>
      <c r="D37" s="159">
        <f t="shared" si="72"/>
        <v>0</v>
      </c>
      <c r="E37" s="160">
        <f t="shared" ref="E37:AW37" si="130">IF($B37="","",FIND(";",$B37,D37+1))</f>
        <v>1</v>
      </c>
      <c r="F37" s="160">
        <f t="shared" si="130"/>
        <v>8</v>
      </c>
      <c r="G37" s="160">
        <f t="shared" si="130"/>
        <v>14</v>
      </c>
      <c r="H37" s="160">
        <f t="shared" si="130"/>
        <v>24</v>
      </c>
      <c r="I37" s="160">
        <f t="shared" si="130"/>
        <v>34</v>
      </c>
      <c r="J37" s="160">
        <f t="shared" si="130"/>
        <v>35</v>
      </c>
      <c r="K37" s="160">
        <f t="shared" si="130"/>
        <v>37</v>
      </c>
      <c r="L37" s="160">
        <f t="shared" si="130"/>
        <v>38</v>
      </c>
      <c r="M37" s="160">
        <f t="shared" si="130"/>
        <v>40</v>
      </c>
      <c r="N37" s="160">
        <f t="shared" si="130"/>
        <v>46</v>
      </c>
      <c r="O37" s="160">
        <f t="shared" si="130"/>
        <v>52</v>
      </c>
      <c r="P37" s="160">
        <f t="shared" si="130"/>
        <v>58</v>
      </c>
      <c r="Q37" s="160">
        <f t="shared" si="130"/>
        <v>60</v>
      </c>
      <c r="R37" s="160">
        <f t="shared" si="130"/>
        <v>62</v>
      </c>
      <c r="S37" s="160">
        <f t="shared" si="130"/>
        <v>73</v>
      </c>
      <c r="T37" s="160">
        <f t="shared" si="130"/>
        <v>84</v>
      </c>
      <c r="U37" s="160">
        <f t="shared" si="130"/>
        <v>90</v>
      </c>
      <c r="V37" s="160">
        <f t="shared" si="130"/>
        <v>92</v>
      </c>
      <c r="W37" s="160">
        <f t="shared" si="130"/>
        <v>98</v>
      </c>
      <c r="X37" s="160">
        <f t="shared" si="130"/>
        <v>104</v>
      </c>
      <c r="Y37" s="160">
        <f t="shared" si="130"/>
        <v>105</v>
      </c>
      <c r="Z37" s="160">
        <f t="shared" si="130"/>
        <v>106</v>
      </c>
      <c r="AA37" s="160">
        <f t="shared" si="130"/>
        <v>107</v>
      </c>
      <c r="AB37" s="160">
        <f t="shared" si="130"/>
        <v>110</v>
      </c>
      <c r="AC37" s="160">
        <f t="shared" si="130"/>
        <v>113</v>
      </c>
      <c r="AD37" s="160">
        <f t="shared" si="130"/>
        <v>116</v>
      </c>
      <c r="AE37" s="160">
        <f t="shared" si="130"/>
        <v>119</v>
      </c>
      <c r="AF37" s="160">
        <f t="shared" si="130"/>
        <v>122</v>
      </c>
      <c r="AG37" s="160">
        <f t="shared" si="130"/>
        <v>125</v>
      </c>
      <c r="AH37" s="160">
        <f t="shared" si="130"/>
        <v>128</v>
      </c>
      <c r="AI37" s="160">
        <f t="shared" si="130"/>
        <v>131</v>
      </c>
      <c r="AJ37" s="160">
        <f t="shared" si="130"/>
        <v>134</v>
      </c>
      <c r="AK37" s="160">
        <f t="shared" si="130"/>
        <v>137</v>
      </c>
      <c r="AL37" s="160">
        <f t="shared" si="130"/>
        <v>140</v>
      </c>
      <c r="AM37" s="160">
        <f t="shared" si="130"/>
        <v>141</v>
      </c>
      <c r="AN37" s="160">
        <f t="shared" si="130"/>
        <v>143</v>
      </c>
      <c r="AO37" s="160">
        <f t="shared" si="130"/>
        <v>149</v>
      </c>
      <c r="AP37" s="160">
        <f t="shared" si="130"/>
        <v>151</v>
      </c>
      <c r="AQ37" s="160">
        <f t="shared" si="130"/>
        <v>153</v>
      </c>
      <c r="AR37" s="160">
        <f t="shared" si="130"/>
        <v>159</v>
      </c>
      <c r="AS37" s="160">
        <f t="shared" si="130"/>
        <v>166</v>
      </c>
      <c r="AT37" s="160">
        <f t="shared" si="130"/>
        <v>172</v>
      </c>
      <c r="AU37" s="160">
        <f t="shared" si="130"/>
        <v>175</v>
      </c>
      <c r="AV37" s="160">
        <f t="shared" si="130"/>
        <v>177</v>
      </c>
      <c r="AW37" s="161">
        <f t="shared" si="130"/>
        <v>178</v>
      </c>
      <c r="AX37" t="s">
        <v>1</v>
      </c>
      <c r="AY37" s="105" t="str">
        <f t="shared" si="74"/>
        <v>M20</v>
      </c>
      <c r="AZ37" s="134">
        <f t="shared" si="44"/>
        <v>109</v>
      </c>
      <c r="BA37" s="73" t="str">
        <f t="shared" si="111"/>
        <v>Antonio</v>
      </c>
      <c r="BB37" s="73" t="str">
        <f t="shared" si="112"/>
        <v>Cindrić</v>
      </c>
      <c r="BC37" s="134" t="str">
        <f t="shared" si="113"/>
        <v>70:55</v>
      </c>
      <c r="BD37" s="134">
        <f t="shared" si="114"/>
        <v>4255</v>
      </c>
      <c r="BE37" s="134" t="str">
        <f t="shared" si="115"/>
        <v>0</v>
      </c>
      <c r="BF37" s="134" t="str">
        <f t="shared" si="116"/>
        <v>0</v>
      </c>
      <c r="BG37" s="134">
        <f t="shared" si="46"/>
        <v>1</v>
      </c>
      <c r="BH37" s="73" t="str">
        <f t="shared" si="47"/>
        <v>OK Jelen</v>
      </c>
      <c r="BI37" s="73" t="str">
        <f t="shared" si="117"/>
        <v>OK Jelen</v>
      </c>
      <c r="BJ37" s="134" t="str">
        <f t="shared" si="118"/>
        <v/>
      </c>
      <c r="BK37" s="73" t="str" cm="1">
        <f t="array" ref="BK37">IF(BJ37="",""&amp;BI37,IF(BJ37="NEMA",BI37,INDEX(klub_naziv,MATCH(INDEX(klubAlias_klubid,BJ37),klub_id,0))))</f>
        <v>OK Jelen</v>
      </c>
      <c r="BL37" s="73" t="str" cm="1">
        <f t="array" ref="BL37">IFERROR(INDEX(registarNatjecatelji,CE37,4),"")</f>
        <v>OK Jelen</v>
      </c>
      <c r="BM37" s="134" t="str">
        <f t="shared" si="49"/>
        <v/>
      </c>
      <c r="BN37" s="73" t="str">
        <f t="shared" si="101"/>
        <v>OK Jelen</v>
      </c>
      <c r="BO37" s="73" t="str">
        <f t="shared" si="102"/>
        <v>CRO</v>
      </c>
      <c r="BP37" s="134">
        <f t="shared" si="50"/>
        <v>1</v>
      </c>
      <c r="BQ37" s="73" t="str">
        <f t="shared" si="51"/>
        <v>M20</v>
      </c>
      <c r="BR37" s="73" t="str">
        <f t="shared" si="52"/>
        <v>M20-Ž21A</v>
      </c>
      <c r="BS37" s="134">
        <f t="shared" si="53"/>
        <v>1004</v>
      </c>
      <c r="BT37" s="74" t="str">
        <f t="shared" si="54"/>
        <v>4.18</v>
      </c>
      <c r="BU37" s="74" t="str">
        <f t="shared" si="55"/>
        <v>175</v>
      </c>
      <c r="BV37" s="75" t="str">
        <f t="shared" si="56"/>
        <v>15</v>
      </c>
      <c r="BW37" t="s">
        <v>1</v>
      </c>
      <c r="BX37" s="105" t="str">
        <f t="shared" si="57"/>
        <v>Antonio – Cindrić – OK Jelen – M20</v>
      </c>
      <c r="BY37" s="106">
        <f t="shared" si="58"/>
        <v>150</v>
      </c>
      <c r="BZ37" t="s">
        <v>1</v>
      </c>
      <c r="CA37" s="105" t="str">
        <f t="shared" si="59"/>
        <v>Antonio – Cindrić – OK Jelen</v>
      </c>
      <c r="CB37" s="106">
        <f t="shared" si="60"/>
        <v>150</v>
      </c>
      <c r="CC37" t="s">
        <v>1</v>
      </c>
      <c r="CD37" s="105" t="str">
        <f t="shared" si="61"/>
        <v>Antonio – Cindrić</v>
      </c>
      <c r="CE37" s="106">
        <f t="shared" si="86"/>
        <v>150</v>
      </c>
      <c r="CF37" t="s">
        <v>1</v>
      </c>
      <c r="CG37" s="111">
        <f t="shared" si="87"/>
        <v>150</v>
      </c>
      <c r="CH37" s="134" cm="1">
        <f t="array" ref="CH37">IF(CG37="","",INDEX(imePrezime_id,CG37,0))</f>
        <v>1311</v>
      </c>
      <c r="CI37" s="106" t="str">
        <f>IF(OR(CD37="",CE37&lt;&gt;"NEMA"),"",IFERROR(INDEX(imeprezimealias_imeprezimeid,MATCH(BA37&amp;" "&amp;BB37,imeprezimealias_alias,0)),""))</f>
        <v/>
      </c>
      <c r="CJ37" t="s">
        <v>1</v>
      </c>
      <c r="CK37" s="29" t="str">
        <f t="shared" si="88"/>
        <v/>
      </c>
      <c r="CL37" t="s">
        <v>1</v>
      </c>
      <c r="CM37" s="90"/>
      <c r="CN37" t="s">
        <v>1</v>
      </c>
      <c r="CO37" s="111" t="str">
        <f>IF(CM37="","",MAX(CO$10:CO36)+1)</f>
        <v/>
      </c>
      <c r="CP37" s="106" t="str">
        <f>IF(CM37="","",INDEX(imePrezime_id,MATCH(IF(IFERROR(SEARCH("–",CM37),0)&lt;&gt;0,CM37,SUBSTITUTE(CM37," "," – ",1)),imePrezime,0)))</f>
        <v/>
      </c>
      <c r="CR37" s="29" t="str">
        <f t="shared" si="89"/>
        <v/>
      </c>
      <c r="CS37" t="s">
        <v>1</v>
      </c>
      <c r="CT37" s="115" t="str">
        <f>IF(AND(CE37="NEMA",CI37=""),MAX(CT$10:CT36)+1,"")</f>
        <v/>
      </c>
      <c r="CU37" t="s">
        <v>1</v>
      </c>
      <c r="CV37" s="120" t="str">
        <f t="shared" si="63"/>
        <v>M</v>
      </c>
      <c r="CW37" t="s">
        <v>1</v>
      </c>
      <c r="CX37" s="105" t="str">
        <f>IF(CT37="","",IF(BO37&lt;&gt;"CRO","","INSERT INTO osoba (id,reg_broj,oib,spol_id,dat_rodjenja) VALUES ("&amp;CT37&amp;",(SELECT max(reg_broj)+1 FROM osoba),Null,'"&amp;CV37&amp;"',Null); INSERT INTO osoba_log (id,reg_broj,oib,spol_id,dat_rodjenja,dnevnik_id) SELECT id,reg_broj,oib,spol_id,dat_rodjenja,"&amp;CT$2&amp;" FROM osoba WHERE id = "&amp;CT37&amp;";"))</f>
        <v/>
      </c>
      <c r="CY37" s="125" t="str">
        <f>IF(CT37="","","INSERT INTO imeprezime (id,osoba_id,rbr,ime,prezime,klub_id,identitet_id,sintaksa_id,info,aktivno,dnevnik_id) VALUES ("&amp;CT37&amp;","&amp;IF(CX37="","Null",CT37)&amp;",1,'"&amp;BA37&amp;"','"&amp;BB37&amp;"',(SELECT id FROM klub WHERE naziv = '"&amp;BI37&amp;"'),Null,1,'',1,"&amp;CT$2&amp;");")</f>
        <v/>
      </c>
      <c r="CZ37" t="s">
        <v>1</v>
      </c>
      <c r="DA37" s="29" t="str">
        <f t="shared" si="90"/>
        <v/>
      </c>
      <c r="DB37" t="s">
        <v>1</v>
      </c>
      <c r="DC37" s="105" t="str">
        <f>IF(OR(BP37="",BP37&lt;&gt;"NEMA"),"",BO37)</f>
        <v/>
      </c>
      <c r="DD37" s="125" t="str">
        <f>IF(DC37="","",MAX(DD$10:DD36)+1)</f>
        <v/>
      </c>
      <c r="DE37" t="s">
        <v>1</v>
      </c>
      <c r="DF37" s="90"/>
      <c r="DG37" t="s">
        <v>1</v>
      </c>
      <c r="DH37" s="29" t="str">
        <f t="shared" si="64"/>
        <v/>
      </c>
      <c r="DI37" t="s">
        <v>1</v>
      </c>
      <c r="DJ37" s="166" t="str">
        <f>IF(BJ37&lt;&gt;"NEMA","",IF(IFERROR(MATCH(BI37,BI$10:BI36,0),0)&lt;&gt;0,"",BI37))</f>
        <v/>
      </c>
      <c r="DK37" t="s">
        <v>1</v>
      </c>
      <c r="DL37" s="90"/>
      <c r="DM37" t="s">
        <v>1</v>
      </c>
      <c r="DN37" s="105" t="str">
        <f t="shared" si="91"/>
        <v/>
      </c>
      <c r="DO37" s="73" t="str">
        <f>IF(DN37="","",MAX(DO$10:DO36)+1)</f>
        <v/>
      </c>
      <c r="DP37" s="73" t="str">
        <f>IF(DN37="","",IF(BP37="","",IF(BP37="NEMA",DD37,BP37)))</f>
        <v/>
      </c>
      <c r="DQ37" s="73" t="str">
        <f t="shared" si="92"/>
        <v/>
      </c>
      <c r="DR37" s="73" t="str">
        <f>IF(DL37="","",MAX(DR$10:DR36)+1)</f>
        <v/>
      </c>
      <c r="DS37" s="177" t="str">
        <f t="shared" si="66"/>
        <v/>
      </c>
      <c r="DT37" s="125" t="str">
        <f t="shared" si="93"/>
        <v/>
      </c>
      <c r="DU37" t="s">
        <v>1</v>
      </c>
      <c r="DV37" s="29" t="str">
        <f t="shared" si="94"/>
        <v/>
      </c>
      <c r="DW37" t="s">
        <v>1</v>
      </c>
      <c r="DX37" s="166" t="str">
        <f>IF(BX37="","",IF(BY37&lt;&gt;"NEMA","ime-pre-klu"&amp;IF(BJ37="","","(ali)")&amp;"-kat",IF(CB37&lt;&gt;"NEMA","ime-pre-klu"&amp;IF(BJ37="","","(ali)"),IF(CE37&lt;&gt;"NEMA","ime-pre",IF(CT37&lt;&gt;"","novo",""))))&amp;IF(AND(BE37="0",BD37&gt;max_minuta*60),"-ot",""))</f>
        <v>ime-pre-klu-kat</v>
      </c>
      <c r="DY37" t="s">
        <v>1</v>
      </c>
      <c r="DZ37" s="111"/>
      <c r="EA37" s="134"/>
      <c r="EB37" s="134"/>
      <c r="EC37" s="134"/>
      <c r="ED37" s="134"/>
      <c r="EE37" s="134"/>
      <c r="EF37" s="134"/>
      <c r="EG37" s="134"/>
      <c r="EH37" s="134"/>
      <c r="EI37" s="134"/>
      <c r="EJ37" s="106">
        <f t="shared" si="124"/>
        <v>1</v>
      </c>
      <c r="EK37" t="s">
        <v>1</v>
      </c>
    </row>
    <row r="38" spans="2:141" x14ac:dyDescent="0.25">
      <c r="B38" s="148" t="s">
        <v>1105</v>
      </c>
      <c r="C38" t="s">
        <v>1</v>
      </c>
      <c r="D38" s="159">
        <f t="shared" si="72"/>
        <v>0</v>
      </c>
      <c r="E38" s="160">
        <f t="shared" ref="E38:AW38" si="131">IF($B38="","",FIND(";",$B38,D38+1))</f>
        <v>1</v>
      </c>
      <c r="F38" s="160">
        <f t="shared" si="131"/>
        <v>2</v>
      </c>
      <c r="G38" s="160">
        <f t="shared" si="131"/>
        <v>8</v>
      </c>
      <c r="H38" s="160">
        <f t="shared" si="131"/>
        <v>11</v>
      </c>
      <c r="I38" s="160">
        <f t="shared" si="131"/>
        <v>20</v>
      </c>
      <c r="J38" s="160">
        <f t="shared" si="131"/>
        <v>21</v>
      </c>
      <c r="K38" s="160">
        <f t="shared" si="131"/>
        <v>23</v>
      </c>
      <c r="L38" s="160">
        <f t="shared" si="131"/>
        <v>24</v>
      </c>
      <c r="M38" s="160">
        <f t="shared" si="131"/>
        <v>26</v>
      </c>
      <c r="N38" s="160">
        <f t="shared" si="131"/>
        <v>32</v>
      </c>
      <c r="O38" s="160">
        <f t="shared" si="131"/>
        <v>33</v>
      </c>
      <c r="P38" s="160">
        <f t="shared" si="131"/>
        <v>34</v>
      </c>
      <c r="Q38" s="160">
        <f t="shared" si="131"/>
        <v>36</v>
      </c>
      <c r="R38" s="160">
        <f t="shared" si="131"/>
        <v>37</v>
      </c>
      <c r="S38" s="160">
        <f t="shared" si="131"/>
        <v>40</v>
      </c>
      <c r="T38" s="160">
        <f t="shared" si="131"/>
        <v>43</v>
      </c>
      <c r="U38" s="160">
        <f t="shared" si="131"/>
        <v>46</v>
      </c>
      <c r="V38" s="160">
        <f t="shared" si="131"/>
        <v>48</v>
      </c>
      <c r="W38" s="160">
        <f t="shared" si="131"/>
        <v>54</v>
      </c>
      <c r="X38" s="160">
        <f t="shared" si="131"/>
        <v>60</v>
      </c>
      <c r="Y38" s="160">
        <f t="shared" si="131"/>
        <v>61</v>
      </c>
      <c r="Z38" s="160">
        <f t="shared" si="131"/>
        <v>62</v>
      </c>
      <c r="AA38" s="160">
        <f t="shared" si="131"/>
        <v>63</v>
      </c>
      <c r="AB38" s="160">
        <f t="shared" si="131"/>
        <v>66</v>
      </c>
      <c r="AC38" s="160">
        <f t="shared" si="131"/>
        <v>69</v>
      </c>
      <c r="AD38" s="160">
        <f t="shared" si="131"/>
        <v>72</v>
      </c>
      <c r="AE38" s="160">
        <f t="shared" si="131"/>
        <v>75</v>
      </c>
      <c r="AF38" s="160">
        <f t="shared" si="131"/>
        <v>78</v>
      </c>
      <c r="AG38" s="160">
        <f t="shared" si="131"/>
        <v>81</v>
      </c>
      <c r="AH38" s="160">
        <f t="shared" si="131"/>
        <v>84</v>
      </c>
      <c r="AI38" s="160">
        <f t="shared" si="131"/>
        <v>87</v>
      </c>
      <c r="AJ38" s="160">
        <f t="shared" si="131"/>
        <v>90</v>
      </c>
      <c r="AK38" s="160">
        <f t="shared" si="131"/>
        <v>93</v>
      </c>
      <c r="AL38" s="160">
        <f t="shared" si="131"/>
        <v>96</v>
      </c>
      <c r="AM38" s="160">
        <f t="shared" si="131"/>
        <v>97</v>
      </c>
      <c r="AN38" s="160">
        <f t="shared" si="131"/>
        <v>99</v>
      </c>
      <c r="AO38" s="160">
        <f t="shared" si="131"/>
        <v>105</v>
      </c>
      <c r="AP38" s="160">
        <f t="shared" si="131"/>
        <v>107</v>
      </c>
      <c r="AQ38" s="160">
        <f t="shared" si="131"/>
        <v>109</v>
      </c>
      <c r="AR38" s="160">
        <f t="shared" si="131"/>
        <v>115</v>
      </c>
      <c r="AS38" s="160">
        <f t="shared" si="131"/>
        <v>122</v>
      </c>
      <c r="AT38" s="160">
        <f t="shared" si="131"/>
        <v>128</v>
      </c>
      <c r="AU38" s="160">
        <f t="shared" si="131"/>
        <v>131</v>
      </c>
      <c r="AV38" s="160">
        <f t="shared" si="131"/>
        <v>132</v>
      </c>
      <c r="AW38" s="161">
        <f t="shared" si="131"/>
        <v>133</v>
      </c>
      <c r="AX38" t="s">
        <v>1</v>
      </c>
      <c r="AY38" s="105" t="str">
        <f t="shared" si="74"/>
        <v>M20</v>
      </c>
      <c r="AZ38" s="134">
        <f t="shared" si="44"/>
        <v>109</v>
      </c>
      <c r="BA38" s="73" t="str">
        <f t="shared" si="111"/>
        <v>Vacant</v>
      </c>
      <c r="BB38" s="73" t="str">
        <f t="shared" si="112"/>
        <v/>
      </c>
      <c r="BC38" s="134" t="str">
        <f t="shared" si="113"/>
        <v/>
      </c>
      <c r="BD38" s="134" t="str">
        <f t="shared" si="114"/>
        <v/>
      </c>
      <c r="BE38" s="134" t="str">
        <f t="shared" si="115"/>
        <v>0</v>
      </c>
      <c r="BF38" s="134" t="str">
        <f t="shared" si="116"/>
        <v/>
      </c>
      <c r="BG38" s="134" t="str">
        <f t="shared" si="46"/>
        <v/>
      </c>
      <c r="BH38" s="73" t="str">
        <f t="shared" si="47"/>
        <v/>
      </c>
      <c r="BI38" s="73" t="str">
        <f t="shared" si="117"/>
        <v/>
      </c>
      <c r="BJ38" s="134" t="str">
        <f t="shared" si="118"/>
        <v/>
      </c>
      <c r="BK38" s="73" t="str" cm="1">
        <f t="array" ref="BK38">IF(BJ38="",""&amp;BI38,IF(BJ38="NEMA",BI38,INDEX(klub_naziv,MATCH(INDEX(klubAlias_klubid,BJ38),klub_id,0))))</f>
        <v/>
      </c>
      <c r="BL38" s="73" t="str" cm="1">
        <f t="array" ref="BL38">IFERROR(INDEX(registarNatjecatelji,CE38,4),"")</f>
        <v/>
      </c>
      <c r="BM38" s="134" t="str">
        <f t="shared" si="49"/>
        <v/>
      </c>
      <c r="BN38" s="73" t="str">
        <f t="shared" si="101"/>
        <v/>
      </c>
      <c r="BO38" s="73" t="str">
        <f t="shared" si="102"/>
        <v/>
      </c>
      <c r="BP38" s="134" t="str">
        <f t="shared" si="50"/>
        <v/>
      </c>
      <c r="BQ38" s="73" t="str">
        <f t="shared" si="51"/>
        <v>M20</v>
      </c>
      <c r="BR38" s="73" t="str">
        <f t="shared" si="52"/>
        <v>M20-Ž21A</v>
      </c>
      <c r="BS38" s="134">
        <f t="shared" si="53"/>
        <v>1004</v>
      </c>
      <c r="BT38" s="74" t="str">
        <f t="shared" si="54"/>
        <v>4.18</v>
      </c>
      <c r="BU38" s="74" t="str">
        <f t="shared" si="55"/>
        <v>175</v>
      </c>
      <c r="BV38" s="75" t="str">
        <f t="shared" si="56"/>
        <v>15</v>
      </c>
      <c r="BW38" t="s">
        <v>1</v>
      </c>
      <c r="BX38" s="105" t="str">
        <f t="shared" si="57"/>
        <v/>
      </c>
      <c r="BY38" s="106" t="str">
        <f t="shared" si="58"/>
        <v/>
      </c>
      <c r="BZ38" t="s">
        <v>1</v>
      </c>
      <c r="CA38" s="105" t="str">
        <f t="shared" si="59"/>
        <v/>
      </c>
      <c r="CB38" s="106" t="str">
        <f t="shared" si="60"/>
        <v/>
      </c>
      <c r="CC38" t="s">
        <v>1</v>
      </c>
      <c r="CD38" s="105" t="str">
        <f t="shared" si="61"/>
        <v/>
      </c>
      <c r="CE38" s="106" t="str">
        <f t="shared" si="86"/>
        <v/>
      </c>
      <c r="CF38" t="s">
        <v>1</v>
      </c>
      <c r="CG38" s="111" t="str">
        <f t="shared" si="87"/>
        <v/>
      </c>
      <c r="CH38" s="134" t="str" cm="1">
        <f t="array" ref="CH38">IF(CG38="","",INDEX(imePrezime_id,CG38,0))</f>
        <v/>
      </c>
      <c r="CI38" s="106" t="str">
        <f>IF(OR(CD38="",CE38&lt;&gt;"NEMA"),"",IFERROR(INDEX(imeprezimealias_imeprezimeid,MATCH(BA38&amp;" "&amp;BB38,imeprezimealias_alias,0)),""))</f>
        <v/>
      </c>
      <c r="CJ38" t="s">
        <v>1</v>
      </c>
      <c r="CK38" s="29" t="str">
        <f t="shared" si="88"/>
        <v/>
      </c>
      <c r="CL38" t="s">
        <v>1</v>
      </c>
      <c r="CM38" s="90"/>
      <c r="CN38" t="s">
        <v>1</v>
      </c>
      <c r="CO38" s="111" t="str">
        <f>IF(CM38="","",MAX(CO$10:CO37)+1)</f>
        <v/>
      </c>
      <c r="CP38" s="106" t="str">
        <f>IF(CM38="","",INDEX(imePrezime_id,MATCH(IF(IFERROR(SEARCH("–",CM38),0)&lt;&gt;0,CM38,SUBSTITUTE(CM38," "," – ",1)),imePrezime,0)))</f>
        <v/>
      </c>
      <c r="CR38" s="29" t="str">
        <f t="shared" si="89"/>
        <v/>
      </c>
      <c r="CS38" t="s">
        <v>1</v>
      </c>
      <c r="CT38" s="115" t="str">
        <f>IF(AND(CE38="NEMA",CI38=""),MAX(CT$10:CT37)+1,"")</f>
        <v/>
      </c>
      <c r="CU38" t="s">
        <v>1</v>
      </c>
      <c r="CV38" s="120" t="str">
        <f t="shared" si="63"/>
        <v>M</v>
      </c>
      <c r="CW38" t="s">
        <v>1</v>
      </c>
      <c r="CX38" s="105" t="str">
        <f>IF(CT38="","",IF(BO38&lt;&gt;"CRO","","INSERT INTO osoba (id,reg_broj,oib,spol_id,dat_rodjenja) VALUES ("&amp;CT38&amp;",(SELECT max(reg_broj)+1 FROM osoba),Null,'"&amp;CV38&amp;"',Null); INSERT INTO osoba_log (id,reg_broj,oib,spol_id,dat_rodjenja,dnevnik_id) SELECT id,reg_broj,oib,spol_id,dat_rodjenja,"&amp;CT$2&amp;" FROM osoba WHERE id = "&amp;CT38&amp;";"))</f>
        <v/>
      </c>
      <c r="CY38" s="125" t="str">
        <f>IF(CT38="","","INSERT INTO imeprezime (id,osoba_id,rbr,ime,prezime,klub_id,identitet_id,sintaksa_id,info,aktivno,dnevnik_id) VALUES ("&amp;CT38&amp;","&amp;IF(CX38="","Null",CT38)&amp;",1,'"&amp;BA38&amp;"','"&amp;BB38&amp;"',(SELECT id FROM klub WHERE naziv = '"&amp;BI38&amp;"'),Null,1,'',1,"&amp;CT$2&amp;");")</f>
        <v/>
      </c>
      <c r="CZ38" t="s">
        <v>1</v>
      </c>
      <c r="DA38" s="29" t="str">
        <f t="shared" si="90"/>
        <v/>
      </c>
      <c r="DB38" t="s">
        <v>1</v>
      </c>
      <c r="DC38" s="105" t="str">
        <f>IF(OR(BP38="",BP38&lt;&gt;"NEMA"),"",BO38)</f>
        <v/>
      </c>
      <c r="DD38" s="125" t="str">
        <f>IF(DC38="","",MAX(DD$10:DD37)+1)</f>
        <v/>
      </c>
      <c r="DE38" t="s">
        <v>1</v>
      </c>
      <c r="DF38" s="90"/>
      <c r="DG38" t="s">
        <v>1</v>
      </c>
      <c r="DH38" s="29" t="str">
        <f t="shared" si="64"/>
        <v/>
      </c>
      <c r="DI38" t="s">
        <v>1</v>
      </c>
      <c r="DJ38" s="166" t="str">
        <f>IF(BJ38&lt;&gt;"NEMA","",IF(IFERROR(MATCH(BI38,BI$10:BI37,0),0)&lt;&gt;0,"",BI38))</f>
        <v/>
      </c>
      <c r="DK38" t="s">
        <v>1</v>
      </c>
      <c r="DL38" s="90"/>
      <c r="DM38" t="s">
        <v>1</v>
      </c>
      <c r="DN38" s="105" t="str">
        <f t="shared" si="91"/>
        <v/>
      </c>
      <c r="DO38" s="73" t="str">
        <f>IF(DN38="","",MAX(DO$10:DO37)+1)</f>
        <v/>
      </c>
      <c r="DP38" s="73" t="str">
        <f>IF(DN38="","",IF(BP38="","",IF(BP38="NEMA",DD38,BP38)))</f>
        <v/>
      </c>
      <c r="DQ38" s="73" t="str">
        <f t="shared" si="92"/>
        <v/>
      </c>
      <c r="DR38" s="73" t="str">
        <f>IF(DL38="","",MAX(DR$10:DR37)+1)</f>
        <v/>
      </c>
      <c r="DS38" s="177" t="str">
        <f t="shared" si="66"/>
        <v/>
      </c>
      <c r="DT38" s="125" t="str">
        <f t="shared" si="93"/>
        <v/>
      </c>
      <c r="DU38" t="s">
        <v>1</v>
      </c>
      <c r="DV38" s="29" t="str">
        <f t="shared" si="94"/>
        <v/>
      </c>
      <c r="DW38" t="s">
        <v>1</v>
      </c>
      <c r="DX38" s="166" t="str">
        <f>IF(BX38="","",IF(BY38&lt;&gt;"NEMA","ime-pre-klu"&amp;IF(BJ38="","","(ali)")&amp;"-kat",IF(CB38&lt;&gt;"NEMA","ime-pre-klu"&amp;IF(BJ38="","","(ali)"),IF(CE38&lt;&gt;"NEMA","ime-pre",IF(CT38&lt;&gt;"","novo",""))))&amp;IF(AND(BE38="0",BD38&gt;max_minuta*60),"-ot",""))</f>
        <v/>
      </c>
      <c r="DY38" t="s">
        <v>1</v>
      </c>
      <c r="DZ38" s="111"/>
      <c r="EA38" s="134"/>
      <c r="EB38" s="134"/>
      <c r="EC38" s="134"/>
      <c r="ED38" s="134"/>
      <c r="EE38" s="134"/>
      <c r="EF38" s="134"/>
      <c r="EG38" s="134"/>
      <c r="EH38" s="134"/>
      <c r="EI38" s="134"/>
      <c r="EJ38" s="106" t="str">
        <f t="shared" si="124"/>
        <v/>
      </c>
      <c r="EK38" t="s">
        <v>1</v>
      </c>
    </row>
    <row r="39" spans="2:141" x14ac:dyDescent="0.25">
      <c r="B39" s="148" t="s">
        <v>1106</v>
      </c>
      <c r="C39" t="s">
        <v>1</v>
      </c>
      <c r="D39" s="159">
        <f t="shared" si="72"/>
        <v>0</v>
      </c>
      <c r="E39" s="160">
        <f t="shared" ref="E39:AW39" si="132">IF($B39="","",FIND(";",$B39,D39+1))</f>
        <v>1</v>
      </c>
      <c r="F39" s="160">
        <f t="shared" si="132"/>
        <v>2</v>
      </c>
      <c r="G39" s="160">
        <f t="shared" si="132"/>
        <v>8</v>
      </c>
      <c r="H39" s="160">
        <f t="shared" si="132"/>
        <v>11</v>
      </c>
      <c r="I39" s="160">
        <f t="shared" si="132"/>
        <v>20</v>
      </c>
      <c r="J39" s="160">
        <f t="shared" si="132"/>
        <v>21</v>
      </c>
      <c r="K39" s="160">
        <f t="shared" si="132"/>
        <v>23</v>
      </c>
      <c r="L39" s="160">
        <f t="shared" si="132"/>
        <v>24</v>
      </c>
      <c r="M39" s="160">
        <f t="shared" si="132"/>
        <v>26</v>
      </c>
      <c r="N39" s="160">
        <f t="shared" si="132"/>
        <v>32</v>
      </c>
      <c r="O39" s="160">
        <f t="shared" si="132"/>
        <v>33</v>
      </c>
      <c r="P39" s="160">
        <f t="shared" si="132"/>
        <v>34</v>
      </c>
      <c r="Q39" s="160">
        <f t="shared" si="132"/>
        <v>36</v>
      </c>
      <c r="R39" s="160">
        <f t="shared" si="132"/>
        <v>37</v>
      </c>
      <c r="S39" s="160">
        <f t="shared" si="132"/>
        <v>40</v>
      </c>
      <c r="T39" s="160">
        <f t="shared" si="132"/>
        <v>43</v>
      </c>
      <c r="U39" s="160">
        <f t="shared" si="132"/>
        <v>46</v>
      </c>
      <c r="V39" s="160">
        <f t="shared" si="132"/>
        <v>48</v>
      </c>
      <c r="W39" s="160">
        <f t="shared" si="132"/>
        <v>54</v>
      </c>
      <c r="X39" s="160">
        <f t="shared" si="132"/>
        <v>60</v>
      </c>
      <c r="Y39" s="160">
        <f t="shared" si="132"/>
        <v>61</v>
      </c>
      <c r="Z39" s="160">
        <f t="shared" si="132"/>
        <v>62</v>
      </c>
      <c r="AA39" s="160">
        <f t="shared" si="132"/>
        <v>63</v>
      </c>
      <c r="AB39" s="160">
        <f t="shared" si="132"/>
        <v>66</v>
      </c>
      <c r="AC39" s="160">
        <f t="shared" si="132"/>
        <v>69</v>
      </c>
      <c r="AD39" s="160">
        <f t="shared" si="132"/>
        <v>72</v>
      </c>
      <c r="AE39" s="160">
        <f t="shared" si="132"/>
        <v>75</v>
      </c>
      <c r="AF39" s="160">
        <f t="shared" si="132"/>
        <v>78</v>
      </c>
      <c r="AG39" s="160">
        <f t="shared" si="132"/>
        <v>81</v>
      </c>
      <c r="AH39" s="160">
        <f t="shared" si="132"/>
        <v>84</v>
      </c>
      <c r="AI39" s="160">
        <f t="shared" si="132"/>
        <v>87</v>
      </c>
      <c r="AJ39" s="160">
        <f t="shared" si="132"/>
        <v>90</v>
      </c>
      <c r="AK39" s="160">
        <f t="shared" si="132"/>
        <v>93</v>
      </c>
      <c r="AL39" s="160">
        <f t="shared" si="132"/>
        <v>96</v>
      </c>
      <c r="AM39" s="160">
        <f t="shared" si="132"/>
        <v>97</v>
      </c>
      <c r="AN39" s="160">
        <f t="shared" si="132"/>
        <v>99</v>
      </c>
      <c r="AO39" s="160">
        <f t="shared" si="132"/>
        <v>105</v>
      </c>
      <c r="AP39" s="160">
        <f t="shared" si="132"/>
        <v>107</v>
      </c>
      <c r="AQ39" s="160">
        <f t="shared" si="132"/>
        <v>109</v>
      </c>
      <c r="AR39" s="160">
        <f t="shared" si="132"/>
        <v>115</v>
      </c>
      <c r="AS39" s="160">
        <f t="shared" si="132"/>
        <v>122</v>
      </c>
      <c r="AT39" s="160">
        <f t="shared" si="132"/>
        <v>128</v>
      </c>
      <c r="AU39" s="160">
        <f t="shared" si="132"/>
        <v>131</v>
      </c>
      <c r="AV39" s="160">
        <f t="shared" si="132"/>
        <v>132</v>
      </c>
      <c r="AW39" s="161">
        <f t="shared" si="132"/>
        <v>133</v>
      </c>
      <c r="AX39" t="s">
        <v>1</v>
      </c>
      <c r="AY39" s="105" t="str">
        <f t="shared" si="74"/>
        <v>M20</v>
      </c>
      <c r="AZ39" s="134">
        <f t="shared" si="44"/>
        <v>109</v>
      </c>
      <c r="BA39" s="73" t="str">
        <f t="shared" si="111"/>
        <v>Vacant</v>
      </c>
      <c r="BB39" s="73" t="str">
        <f t="shared" si="112"/>
        <v/>
      </c>
      <c r="BC39" s="134" t="str">
        <f t="shared" si="113"/>
        <v/>
      </c>
      <c r="BD39" s="134" t="str">
        <f t="shared" si="114"/>
        <v/>
      </c>
      <c r="BE39" s="134" t="str">
        <f t="shared" si="115"/>
        <v>0</v>
      </c>
      <c r="BF39" s="134" t="str">
        <f t="shared" si="116"/>
        <v/>
      </c>
      <c r="BG39" s="134" t="str">
        <f t="shared" si="46"/>
        <v/>
      </c>
      <c r="BH39" s="73" t="str">
        <f t="shared" si="47"/>
        <v/>
      </c>
      <c r="BI39" s="73" t="str">
        <f t="shared" si="117"/>
        <v/>
      </c>
      <c r="BJ39" s="134" t="str">
        <f t="shared" si="118"/>
        <v/>
      </c>
      <c r="BK39" s="73" t="str" cm="1">
        <f t="array" ref="BK39">IF(BJ39="",""&amp;BI39,IF(BJ39="NEMA",BI39,INDEX(klub_naziv,MATCH(INDEX(klubAlias_klubid,BJ39),klub_id,0))))</f>
        <v/>
      </c>
      <c r="BL39" s="73" t="str" cm="1">
        <f t="array" ref="BL39">IFERROR(INDEX(registarNatjecatelji,CE39,4),"")</f>
        <v/>
      </c>
      <c r="BM39" s="134" t="str">
        <f t="shared" si="49"/>
        <v/>
      </c>
      <c r="BN39" s="73" t="str">
        <f t="shared" si="101"/>
        <v/>
      </c>
      <c r="BO39" s="73" t="str">
        <f t="shared" si="102"/>
        <v/>
      </c>
      <c r="BP39" s="134" t="str">
        <f t="shared" si="50"/>
        <v/>
      </c>
      <c r="BQ39" s="73" t="str">
        <f t="shared" si="51"/>
        <v>M20</v>
      </c>
      <c r="BR39" s="73" t="str">
        <f t="shared" si="52"/>
        <v>M20-Ž21A</v>
      </c>
      <c r="BS39" s="134">
        <f t="shared" si="53"/>
        <v>1004</v>
      </c>
      <c r="BT39" s="74" t="str">
        <f t="shared" si="54"/>
        <v>4.18</v>
      </c>
      <c r="BU39" s="74" t="str">
        <f t="shared" si="55"/>
        <v>175</v>
      </c>
      <c r="BV39" s="75" t="str">
        <f t="shared" si="56"/>
        <v>15</v>
      </c>
      <c r="BW39" t="s">
        <v>1</v>
      </c>
      <c r="BX39" s="105" t="str">
        <f t="shared" si="57"/>
        <v/>
      </c>
      <c r="BY39" s="106" t="str">
        <f t="shared" si="58"/>
        <v/>
      </c>
      <c r="BZ39" t="s">
        <v>1</v>
      </c>
      <c r="CA39" s="105" t="str">
        <f t="shared" si="59"/>
        <v/>
      </c>
      <c r="CB39" s="106" t="str">
        <f t="shared" si="60"/>
        <v/>
      </c>
      <c r="CC39" t="s">
        <v>1</v>
      </c>
      <c r="CD39" s="105" t="str">
        <f t="shared" si="61"/>
        <v/>
      </c>
      <c r="CE39" s="106" t="str">
        <f t="shared" si="86"/>
        <v/>
      </c>
      <c r="CF39" t="s">
        <v>1</v>
      </c>
      <c r="CG39" s="111" t="str">
        <f t="shared" si="87"/>
        <v/>
      </c>
      <c r="CH39" s="134" t="str" cm="1">
        <f t="array" ref="CH39">IF(CG39="","",INDEX(imePrezime_id,CG39,0))</f>
        <v/>
      </c>
      <c r="CI39" s="106" t="str">
        <f>IF(OR(CD39="",CE39&lt;&gt;"NEMA"),"",IFERROR(INDEX(imeprezimealias_imeprezimeid,MATCH(BA39&amp;" "&amp;BB39,imeprezimealias_alias,0)),""))</f>
        <v/>
      </c>
      <c r="CJ39" t="s">
        <v>1</v>
      </c>
      <c r="CK39" s="29" t="str">
        <f t="shared" si="88"/>
        <v/>
      </c>
      <c r="CL39" t="s">
        <v>1</v>
      </c>
      <c r="CM39" s="90"/>
      <c r="CN39" t="s">
        <v>1</v>
      </c>
      <c r="CO39" s="111" t="str">
        <f>IF(CM39="","",MAX(CO$10:CO38)+1)</f>
        <v/>
      </c>
      <c r="CP39" s="106" t="str">
        <f>IF(CM39="","",INDEX(imePrezime_id,MATCH(IF(IFERROR(SEARCH("–",CM39),0)&lt;&gt;0,CM39,SUBSTITUTE(CM39," "," – ",1)),imePrezime,0)))</f>
        <v/>
      </c>
      <c r="CR39" s="29" t="str">
        <f t="shared" si="89"/>
        <v/>
      </c>
      <c r="CS39" t="s">
        <v>1</v>
      </c>
      <c r="CT39" s="115" t="str">
        <f>IF(AND(CE39="NEMA",CI39=""),MAX(CT$10:CT38)+1,"")</f>
        <v/>
      </c>
      <c r="CU39" t="s">
        <v>1</v>
      </c>
      <c r="CV39" s="120" t="str">
        <f t="shared" si="63"/>
        <v>M</v>
      </c>
      <c r="CW39" t="s">
        <v>1</v>
      </c>
      <c r="CX39" s="105" t="str">
        <f>IF(CT39="","",IF(BO39&lt;&gt;"CRO","","INSERT INTO osoba (id,reg_broj,oib,spol_id,dat_rodjenja) VALUES ("&amp;CT39&amp;",(SELECT max(reg_broj)+1 FROM osoba),Null,'"&amp;CV39&amp;"',Null); INSERT INTO osoba_log (id,reg_broj,oib,spol_id,dat_rodjenja,dnevnik_id) SELECT id,reg_broj,oib,spol_id,dat_rodjenja,"&amp;CT$2&amp;" FROM osoba WHERE id = "&amp;CT39&amp;";"))</f>
        <v/>
      </c>
      <c r="CY39" s="125" t="str">
        <f>IF(CT39="","","INSERT INTO imeprezime (id,osoba_id,rbr,ime,prezime,klub_id,identitet_id,sintaksa_id,info,aktivno,dnevnik_id) VALUES ("&amp;CT39&amp;","&amp;IF(CX39="","Null",CT39)&amp;",1,'"&amp;BA39&amp;"','"&amp;BB39&amp;"',(SELECT id FROM klub WHERE naziv = '"&amp;BI39&amp;"'),Null,1,'',1,"&amp;CT$2&amp;");")</f>
        <v/>
      </c>
      <c r="CZ39" t="s">
        <v>1</v>
      </c>
      <c r="DA39" s="29" t="str">
        <f t="shared" si="90"/>
        <v/>
      </c>
      <c r="DB39" t="s">
        <v>1</v>
      </c>
      <c r="DC39" s="105" t="str">
        <f>IF(OR(BP39="",BP39&lt;&gt;"NEMA"),"",BO39)</f>
        <v/>
      </c>
      <c r="DD39" s="125" t="str">
        <f>IF(DC39="","",MAX(DD$10:DD38)+1)</f>
        <v/>
      </c>
      <c r="DE39" t="s">
        <v>1</v>
      </c>
      <c r="DF39" s="90"/>
      <c r="DG39" t="s">
        <v>1</v>
      </c>
      <c r="DH39" s="29" t="str">
        <f t="shared" si="64"/>
        <v/>
      </c>
      <c r="DI39" t="s">
        <v>1</v>
      </c>
      <c r="DJ39" s="166" t="str">
        <f>IF(BJ39&lt;&gt;"NEMA","",IF(IFERROR(MATCH(BI39,BI$10:BI38,0),0)&lt;&gt;0,"",BI39))</f>
        <v/>
      </c>
      <c r="DK39" t="s">
        <v>1</v>
      </c>
      <c r="DL39" s="90"/>
      <c r="DM39" t="s">
        <v>1</v>
      </c>
      <c r="DN39" s="105" t="str">
        <f t="shared" si="91"/>
        <v/>
      </c>
      <c r="DO39" s="73" t="str">
        <f>IF(DN39="","",MAX(DO$10:DO38)+1)</f>
        <v/>
      </c>
      <c r="DP39" s="73" t="str">
        <f>IF(DN39="","",IF(BP39="","",IF(BP39="NEMA",DD39,BP39)))</f>
        <v/>
      </c>
      <c r="DQ39" s="73" t="str">
        <f t="shared" si="92"/>
        <v/>
      </c>
      <c r="DR39" s="73" t="str">
        <f>IF(DL39="","",MAX(DR$10:DR38)+1)</f>
        <v/>
      </c>
      <c r="DS39" s="177" t="str">
        <f t="shared" si="66"/>
        <v/>
      </c>
      <c r="DT39" s="125" t="str">
        <f t="shared" si="93"/>
        <v/>
      </c>
      <c r="DU39" t="s">
        <v>1</v>
      </c>
      <c r="DV39" s="29" t="str">
        <f t="shared" si="94"/>
        <v/>
      </c>
      <c r="DW39" t="s">
        <v>1</v>
      </c>
      <c r="DX39" s="166" t="str">
        <f>IF(BX39="","",IF(BY39&lt;&gt;"NEMA","ime-pre-klu"&amp;IF(BJ39="","","(ali)")&amp;"-kat",IF(CB39&lt;&gt;"NEMA","ime-pre-klu"&amp;IF(BJ39="","","(ali)"),IF(CE39&lt;&gt;"NEMA","ime-pre",IF(CT39&lt;&gt;"","novo",""))))&amp;IF(AND(BE39="0",BD39&gt;max_minuta*60),"-ot",""))</f>
        <v/>
      </c>
      <c r="DY39" t="s">
        <v>1</v>
      </c>
      <c r="DZ39" s="111"/>
      <c r="EA39" s="134"/>
      <c r="EB39" s="134"/>
      <c r="EC39" s="134"/>
      <c r="ED39" s="134"/>
      <c r="EE39" s="134"/>
      <c r="EF39" s="134"/>
      <c r="EG39" s="134"/>
      <c r="EH39" s="134"/>
      <c r="EI39" s="134"/>
      <c r="EJ39" s="106" t="str">
        <f t="shared" si="124"/>
        <v/>
      </c>
      <c r="EK39" t="s">
        <v>1</v>
      </c>
    </row>
    <row r="40" spans="2:141" x14ac:dyDescent="0.25">
      <c r="B40" s="148" t="s">
        <v>1107</v>
      </c>
      <c r="C40" t="s">
        <v>1</v>
      </c>
      <c r="D40" s="159">
        <f t="shared" si="72"/>
        <v>0</v>
      </c>
      <c r="E40" s="160">
        <f t="shared" ref="E40:AW40" si="133">IF($B40="","",FIND(";",$B40,D40+1))</f>
        <v>1</v>
      </c>
      <c r="F40" s="160">
        <f t="shared" si="133"/>
        <v>9</v>
      </c>
      <c r="G40" s="160">
        <f t="shared" si="133"/>
        <v>15</v>
      </c>
      <c r="H40" s="160">
        <f t="shared" si="133"/>
        <v>25</v>
      </c>
      <c r="I40" s="160">
        <f t="shared" si="133"/>
        <v>31</v>
      </c>
      <c r="J40" s="160">
        <f t="shared" si="133"/>
        <v>32</v>
      </c>
      <c r="K40" s="160">
        <f t="shared" si="133"/>
        <v>34</v>
      </c>
      <c r="L40" s="160">
        <f t="shared" si="133"/>
        <v>35</v>
      </c>
      <c r="M40" s="160">
        <f t="shared" si="133"/>
        <v>37</v>
      </c>
      <c r="N40" s="160">
        <f t="shared" si="133"/>
        <v>43</v>
      </c>
      <c r="O40" s="160">
        <f t="shared" si="133"/>
        <v>44</v>
      </c>
      <c r="P40" s="160">
        <f t="shared" si="133"/>
        <v>45</v>
      </c>
      <c r="Q40" s="160">
        <f t="shared" si="133"/>
        <v>47</v>
      </c>
      <c r="R40" s="160">
        <f t="shared" si="133"/>
        <v>49</v>
      </c>
      <c r="S40" s="160">
        <f t="shared" si="133"/>
        <v>57</v>
      </c>
      <c r="T40" s="160">
        <f t="shared" si="133"/>
        <v>68</v>
      </c>
      <c r="U40" s="160">
        <f t="shared" si="133"/>
        <v>74</v>
      </c>
      <c r="V40" s="160">
        <f t="shared" si="133"/>
        <v>76</v>
      </c>
      <c r="W40" s="160">
        <f t="shared" si="133"/>
        <v>82</v>
      </c>
      <c r="X40" s="160">
        <f t="shared" si="133"/>
        <v>88</v>
      </c>
      <c r="Y40" s="160">
        <f t="shared" si="133"/>
        <v>89</v>
      </c>
      <c r="Z40" s="160">
        <f t="shared" si="133"/>
        <v>90</v>
      </c>
      <c r="AA40" s="160">
        <f t="shared" si="133"/>
        <v>91</v>
      </c>
      <c r="AB40" s="160">
        <f t="shared" si="133"/>
        <v>94</v>
      </c>
      <c r="AC40" s="160">
        <f t="shared" si="133"/>
        <v>97</v>
      </c>
      <c r="AD40" s="160">
        <f t="shared" si="133"/>
        <v>100</v>
      </c>
      <c r="AE40" s="160">
        <f t="shared" si="133"/>
        <v>103</v>
      </c>
      <c r="AF40" s="160">
        <f t="shared" si="133"/>
        <v>106</v>
      </c>
      <c r="AG40" s="160">
        <f t="shared" si="133"/>
        <v>109</v>
      </c>
      <c r="AH40" s="160">
        <f t="shared" si="133"/>
        <v>112</v>
      </c>
      <c r="AI40" s="160">
        <f t="shared" si="133"/>
        <v>115</v>
      </c>
      <c r="AJ40" s="160">
        <f t="shared" si="133"/>
        <v>118</v>
      </c>
      <c r="AK40" s="160">
        <f t="shared" si="133"/>
        <v>121</v>
      </c>
      <c r="AL40" s="160">
        <f t="shared" si="133"/>
        <v>124</v>
      </c>
      <c r="AM40" s="160">
        <f t="shared" si="133"/>
        <v>125</v>
      </c>
      <c r="AN40" s="160">
        <f t="shared" si="133"/>
        <v>127</v>
      </c>
      <c r="AO40" s="160">
        <f t="shared" si="133"/>
        <v>133</v>
      </c>
      <c r="AP40" s="160">
        <f t="shared" si="133"/>
        <v>135</v>
      </c>
      <c r="AQ40" s="160">
        <f t="shared" si="133"/>
        <v>137</v>
      </c>
      <c r="AR40" s="160">
        <f t="shared" si="133"/>
        <v>143</v>
      </c>
      <c r="AS40" s="160">
        <f t="shared" si="133"/>
        <v>150</v>
      </c>
      <c r="AT40" s="160">
        <f t="shared" si="133"/>
        <v>156</v>
      </c>
      <c r="AU40" s="160">
        <f t="shared" si="133"/>
        <v>159</v>
      </c>
      <c r="AV40" s="160">
        <f t="shared" si="133"/>
        <v>160</v>
      </c>
      <c r="AW40" s="161">
        <f t="shared" si="133"/>
        <v>161</v>
      </c>
      <c r="AX40" t="s">
        <v>1</v>
      </c>
      <c r="AY40" s="105" t="str">
        <f t="shared" si="74"/>
        <v>M20</v>
      </c>
      <c r="AZ40" s="134">
        <f t="shared" si="44"/>
        <v>109</v>
      </c>
      <c r="BA40" s="73" t="str">
        <f t="shared" si="111"/>
        <v>Noa</v>
      </c>
      <c r="BB40" s="73" t="str">
        <f t="shared" si="112"/>
        <v>Kolarek</v>
      </c>
      <c r="BC40" s="134" t="str">
        <f t="shared" si="113"/>
        <v/>
      </c>
      <c r="BD40" s="134" t="str">
        <f t="shared" si="114"/>
        <v/>
      </c>
      <c r="BE40" s="134" t="str">
        <f t="shared" si="115"/>
        <v>1</v>
      </c>
      <c r="BF40" s="134" t="str">
        <f t="shared" si="116"/>
        <v>1</v>
      </c>
      <c r="BG40" s="134">
        <f t="shared" si="46"/>
        <v>6</v>
      </c>
      <c r="BH40" s="73" t="str">
        <f t="shared" si="47"/>
        <v>Vihor</v>
      </c>
      <c r="BI40" s="73" t="str">
        <f t="shared" si="117"/>
        <v>OK Vihor</v>
      </c>
      <c r="BJ40" s="134" t="str">
        <f t="shared" si="118"/>
        <v/>
      </c>
      <c r="BK40" s="73" t="str" cm="1">
        <f t="array" ref="BK40">IF(BJ40="",""&amp;BI40,IF(BJ40="NEMA",BI40,INDEX(klub_naziv,MATCH(INDEX(klubAlias_klubid,BJ40),klub_id,0))))</f>
        <v>OK Vihor</v>
      </c>
      <c r="BL40" s="73" t="str" cm="1">
        <f t="array" ref="BL40">IFERROR(INDEX(registarNatjecatelji,CE40,4),"")</f>
        <v>OK Vihor</v>
      </c>
      <c r="BM40" s="134" t="str">
        <f t="shared" si="49"/>
        <v/>
      </c>
      <c r="BN40" s="73" t="str">
        <f t="shared" si="101"/>
        <v>OK Vihor</v>
      </c>
      <c r="BO40" s="73" t="str">
        <f t="shared" si="102"/>
        <v>CRO</v>
      </c>
      <c r="BP40" s="134">
        <f t="shared" si="50"/>
        <v>1</v>
      </c>
      <c r="BQ40" s="73" t="str">
        <f t="shared" si="51"/>
        <v>M20</v>
      </c>
      <c r="BR40" s="73" t="str">
        <f t="shared" si="52"/>
        <v>M20-Ž21A</v>
      </c>
      <c r="BS40" s="134">
        <f t="shared" si="53"/>
        <v>1004</v>
      </c>
      <c r="BT40" s="74" t="str">
        <f t="shared" si="54"/>
        <v>4.18</v>
      </c>
      <c r="BU40" s="74" t="str">
        <f t="shared" si="55"/>
        <v>175</v>
      </c>
      <c r="BV40" s="75" t="str">
        <f t="shared" si="56"/>
        <v>15</v>
      </c>
      <c r="BW40" t="s">
        <v>1</v>
      </c>
      <c r="BX40" s="105" t="str">
        <f t="shared" si="57"/>
        <v>Noa – Kolarek – OK Vihor – M20</v>
      </c>
      <c r="BY40" s="106">
        <f t="shared" si="58"/>
        <v>734</v>
      </c>
      <c r="BZ40" t="s">
        <v>1</v>
      </c>
      <c r="CA40" s="105" t="str">
        <f t="shared" si="59"/>
        <v>Noa – Kolarek – OK Vihor</v>
      </c>
      <c r="CB40" s="106">
        <f t="shared" si="60"/>
        <v>734</v>
      </c>
      <c r="CC40" t="s">
        <v>1</v>
      </c>
      <c r="CD40" s="105" t="str">
        <f t="shared" si="61"/>
        <v>Noa – Kolarek</v>
      </c>
      <c r="CE40" s="106">
        <f t="shared" si="86"/>
        <v>734</v>
      </c>
      <c r="CF40" t="s">
        <v>1</v>
      </c>
      <c r="CG40" s="111">
        <f t="shared" si="87"/>
        <v>734</v>
      </c>
      <c r="CH40" s="134" cm="1">
        <f t="array" ref="CH40">IF(CG40="","",INDEX(imePrezime_id,CG40,0))</f>
        <v>1191</v>
      </c>
      <c r="CI40" s="106" t="str">
        <f>IF(OR(CD40="",CE40&lt;&gt;"NEMA"),"",IFERROR(INDEX(imeprezimealias_imeprezimeid,MATCH(BA40&amp;" "&amp;BB40,imeprezimealias_alias,0)),""))</f>
        <v/>
      </c>
      <c r="CJ40" t="s">
        <v>1</v>
      </c>
      <c r="CK40" s="29" t="str">
        <f t="shared" si="88"/>
        <v/>
      </c>
      <c r="CL40" t="s">
        <v>1</v>
      </c>
      <c r="CM40" s="90"/>
      <c r="CN40" t="s">
        <v>1</v>
      </c>
      <c r="CO40" s="111" t="str">
        <f>IF(CM40="","",MAX(CO$10:CO39)+1)</f>
        <v/>
      </c>
      <c r="CP40" s="106" t="str">
        <f>IF(CM40="","",INDEX(imePrezime_id,MATCH(IF(IFERROR(SEARCH("–",CM40),0)&lt;&gt;0,CM40,SUBSTITUTE(CM40," "," – ",1)),imePrezime,0)))</f>
        <v/>
      </c>
      <c r="CR40" s="29" t="str">
        <f t="shared" si="89"/>
        <v/>
      </c>
      <c r="CS40" t="s">
        <v>1</v>
      </c>
      <c r="CT40" s="115" t="str">
        <f>IF(AND(CE40="NEMA",CI40=""),MAX(CT$10:CT39)+1,"")</f>
        <v/>
      </c>
      <c r="CU40" t="s">
        <v>1</v>
      </c>
      <c r="CV40" s="120" t="str">
        <f t="shared" si="63"/>
        <v>M</v>
      </c>
      <c r="CW40" t="s">
        <v>1</v>
      </c>
      <c r="CX40" s="105" t="str">
        <f>IF(CT40="","",IF(BO40&lt;&gt;"CRO","","INSERT INTO osoba (id,reg_broj,oib,spol_id,dat_rodjenja) VALUES ("&amp;CT40&amp;",(SELECT max(reg_broj)+1 FROM osoba),Null,'"&amp;CV40&amp;"',Null); INSERT INTO osoba_log (id,reg_broj,oib,spol_id,dat_rodjenja,dnevnik_id) SELECT id,reg_broj,oib,spol_id,dat_rodjenja,"&amp;CT$2&amp;" FROM osoba WHERE id = "&amp;CT40&amp;";"))</f>
        <v/>
      </c>
      <c r="CY40" s="125" t="str">
        <f>IF(CT40="","","INSERT INTO imeprezime (id,osoba_id,rbr,ime,prezime,klub_id,identitet_id,sintaksa_id,info,aktivno,dnevnik_id) VALUES ("&amp;CT40&amp;","&amp;IF(CX40="","Null",CT40)&amp;",1,'"&amp;BA40&amp;"','"&amp;BB40&amp;"',(SELECT id FROM klub WHERE naziv = '"&amp;BI40&amp;"'),Null,1,'',1,"&amp;CT$2&amp;");")</f>
        <v/>
      </c>
      <c r="CZ40" t="s">
        <v>1</v>
      </c>
      <c r="DA40" s="29" t="str">
        <f t="shared" si="90"/>
        <v/>
      </c>
      <c r="DB40" t="s">
        <v>1</v>
      </c>
      <c r="DC40" s="105" t="str">
        <f>IF(OR(BP40="",BP40&lt;&gt;"NEMA"),"",BO40)</f>
        <v/>
      </c>
      <c r="DD40" s="125" t="str">
        <f>IF(DC40="","",MAX(DD$10:DD39)+1)</f>
        <v/>
      </c>
      <c r="DE40" t="s">
        <v>1</v>
      </c>
      <c r="DF40" s="90"/>
      <c r="DG40" t="s">
        <v>1</v>
      </c>
      <c r="DH40" s="29" t="str">
        <f t="shared" si="64"/>
        <v/>
      </c>
      <c r="DI40" t="s">
        <v>1</v>
      </c>
      <c r="DJ40" s="166" t="str">
        <f>IF(BJ40&lt;&gt;"NEMA","",IF(IFERROR(MATCH(BI40,BI$10:BI39,0),0)&lt;&gt;0,"",BI40))</f>
        <v/>
      </c>
      <c r="DK40" t="s">
        <v>1</v>
      </c>
      <c r="DL40" s="90"/>
      <c r="DM40" t="s">
        <v>1</v>
      </c>
      <c r="DN40" s="105" t="str">
        <f t="shared" si="91"/>
        <v/>
      </c>
      <c r="DO40" s="73" t="str">
        <f>IF(DN40="","",MAX(DO$10:DO39)+1)</f>
        <v/>
      </c>
      <c r="DP40" s="73" t="str">
        <f>IF(DN40="","",IF(BP40="","",IF(BP40="NEMA",DD40,BP40)))</f>
        <v/>
      </c>
      <c r="DQ40" s="73" t="str">
        <f t="shared" si="92"/>
        <v/>
      </c>
      <c r="DR40" s="73" t="str">
        <f>IF(DL40="","",MAX(DR$10:DR39)+1)</f>
        <v/>
      </c>
      <c r="DS40" s="177" t="str">
        <f t="shared" si="66"/>
        <v/>
      </c>
      <c r="DT40" s="125" t="str">
        <f t="shared" si="93"/>
        <v/>
      </c>
      <c r="DU40" t="s">
        <v>1</v>
      </c>
      <c r="DV40" s="29" t="str">
        <f t="shared" si="94"/>
        <v/>
      </c>
      <c r="DW40" t="s">
        <v>1</v>
      </c>
      <c r="DX40" s="166" t="str">
        <f>IF(BX40="","",IF(BY40&lt;&gt;"NEMA","ime-pre-klu"&amp;IF(BJ40="","","(ali)")&amp;"-kat",IF(CB40&lt;&gt;"NEMA","ime-pre-klu"&amp;IF(BJ40="","","(ali)"),IF(CE40&lt;&gt;"NEMA","ime-pre",IF(CT40&lt;&gt;"","novo",""))))&amp;IF(AND(BE40="0",BD40&gt;max_minuta*60),"-ot",""))</f>
        <v>ime-pre-klu-kat</v>
      </c>
      <c r="DY40" t="s">
        <v>1</v>
      </c>
      <c r="DZ40" s="111"/>
      <c r="EA40" s="134"/>
      <c r="EB40" s="134"/>
      <c r="EC40" s="134"/>
      <c r="ED40" s="134"/>
      <c r="EE40" s="134"/>
      <c r="EF40" s="134"/>
      <c r="EG40" s="134"/>
      <c r="EH40" s="134"/>
      <c r="EI40" s="134"/>
      <c r="EJ40" s="106">
        <f t="shared" si="124"/>
        <v>1</v>
      </c>
      <c r="EK40" t="s">
        <v>1</v>
      </c>
    </row>
    <row r="41" spans="2:141" x14ac:dyDescent="0.25">
      <c r="B41" s="148" t="s">
        <v>1108</v>
      </c>
      <c r="C41" t="s">
        <v>1</v>
      </c>
      <c r="D41" s="159">
        <f t="shared" si="72"/>
        <v>0</v>
      </c>
      <c r="E41" s="160">
        <f t="shared" ref="E41:AW41" si="134">IF($B41="","",FIND(";",$B41,D41+1))</f>
        <v>1</v>
      </c>
      <c r="F41" s="160">
        <f t="shared" si="134"/>
        <v>9</v>
      </c>
      <c r="G41" s="160">
        <f t="shared" si="134"/>
        <v>15</v>
      </c>
      <c r="H41" s="160">
        <f t="shared" si="134"/>
        <v>23</v>
      </c>
      <c r="I41" s="160">
        <f t="shared" si="134"/>
        <v>32</v>
      </c>
      <c r="J41" s="160">
        <f t="shared" si="134"/>
        <v>33</v>
      </c>
      <c r="K41" s="160">
        <f t="shared" si="134"/>
        <v>35</v>
      </c>
      <c r="L41" s="160">
        <f t="shared" si="134"/>
        <v>36</v>
      </c>
      <c r="M41" s="160">
        <f t="shared" si="134"/>
        <v>38</v>
      </c>
      <c r="N41" s="160">
        <f t="shared" si="134"/>
        <v>44</v>
      </c>
      <c r="O41" s="160">
        <f t="shared" si="134"/>
        <v>50</v>
      </c>
      <c r="P41" s="160">
        <f t="shared" si="134"/>
        <v>56</v>
      </c>
      <c r="Q41" s="160">
        <f t="shared" si="134"/>
        <v>58</v>
      </c>
      <c r="R41" s="160">
        <f t="shared" si="134"/>
        <v>60</v>
      </c>
      <c r="S41" s="160">
        <f t="shared" si="134"/>
        <v>66</v>
      </c>
      <c r="T41" s="160">
        <f t="shared" si="134"/>
        <v>79</v>
      </c>
      <c r="U41" s="160">
        <f t="shared" si="134"/>
        <v>85</v>
      </c>
      <c r="V41" s="160">
        <f t="shared" si="134"/>
        <v>87</v>
      </c>
      <c r="W41" s="160">
        <f t="shared" si="134"/>
        <v>94</v>
      </c>
      <c r="X41" s="160">
        <f t="shared" si="134"/>
        <v>101</v>
      </c>
      <c r="Y41" s="160">
        <f t="shared" si="134"/>
        <v>102</v>
      </c>
      <c r="Z41" s="160">
        <f t="shared" si="134"/>
        <v>103</v>
      </c>
      <c r="AA41" s="160">
        <f t="shared" si="134"/>
        <v>104</v>
      </c>
      <c r="AB41" s="160">
        <f t="shared" si="134"/>
        <v>107</v>
      </c>
      <c r="AC41" s="160">
        <f t="shared" si="134"/>
        <v>110</v>
      </c>
      <c r="AD41" s="160">
        <f t="shared" si="134"/>
        <v>113</v>
      </c>
      <c r="AE41" s="160">
        <f t="shared" si="134"/>
        <v>116</v>
      </c>
      <c r="AF41" s="160">
        <f t="shared" si="134"/>
        <v>119</v>
      </c>
      <c r="AG41" s="160">
        <f t="shared" si="134"/>
        <v>122</v>
      </c>
      <c r="AH41" s="160">
        <f t="shared" si="134"/>
        <v>125</v>
      </c>
      <c r="AI41" s="160">
        <f t="shared" si="134"/>
        <v>128</v>
      </c>
      <c r="AJ41" s="160">
        <f t="shared" si="134"/>
        <v>131</v>
      </c>
      <c r="AK41" s="160">
        <f t="shared" si="134"/>
        <v>134</v>
      </c>
      <c r="AL41" s="160">
        <f t="shared" si="134"/>
        <v>137</v>
      </c>
      <c r="AM41" s="160">
        <f t="shared" si="134"/>
        <v>138</v>
      </c>
      <c r="AN41" s="160">
        <f t="shared" si="134"/>
        <v>140</v>
      </c>
      <c r="AO41" s="160">
        <f t="shared" si="134"/>
        <v>146</v>
      </c>
      <c r="AP41" s="160">
        <f t="shared" si="134"/>
        <v>148</v>
      </c>
      <c r="AQ41" s="160">
        <f t="shared" si="134"/>
        <v>150</v>
      </c>
      <c r="AR41" s="160">
        <f t="shared" si="134"/>
        <v>157</v>
      </c>
      <c r="AS41" s="160">
        <f t="shared" si="134"/>
        <v>164</v>
      </c>
      <c r="AT41" s="160">
        <f t="shared" si="134"/>
        <v>170</v>
      </c>
      <c r="AU41" s="160">
        <f t="shared" si="134"/>
        <v>173</v>
      </c>
      <c r="AV41" s="160">
        <f t="shared" si="134"/>
        <v>175</v>
      </c>
      <c r="AW41" s="161">
        <f t="shared" si="134"/>
        <v>176</v>
      </c>
      <c r="AX41" t="s">
        <v>1</v>
      </c>
      <c r="AY41" s="105" t="str">
        <f t="shared" si="74"/>
        <v>M21A</v>
      </c>
      <c r="AZ41" s="134">
        <f t="shared" si="44"/>
        <v>101</v>
      </c>
      <c r="BA41" s="73" t="str">
        <f t="shared" si="111"/>
        <v>Matija</v>
      </c>
      <c r="BB41" s="73" t="str">
        <f t="shared" si="112"/>
        <v>Razum</v>
      </c>
      <c r="BC41" s="134" t="str">
        <f t="shared" si="113"/>
        <v>32:23</v>
      </c>
      <c r="BD41" s="134">
        <f t="shared" si="114"/>
        <v>1943</v>
      </c>
      <c r="BE41" s="134" t="str">
        <f t="shared" si="115"/>
        <v>0</v>
      </c>
      <c r="BF41" s="134" t="str">
        <f t="shared" si="116"/>
        <v>0</v>
      </c>
      <c r="BG41" s="134">
        <f t="shared" si="46"/>
        <v>1</v>
      </c>
      <c r="BH41" s="73" t="str">
        <f t="shared" si="47"/>
        <v>JAP</v>
      </c>
      <c r="BI41" s="73" t="str">
        <f t="shared" si="117"/>
        <v>OK Japetic</v>
      </c>
      <c r="BJ41" s="134">
        <f t="shared" si="118"/>
        <v>1</v>
      </c>
      <c r="BK41" s="73" t="str" cm="1">
        <f t="array" ref="BK41">IF(BJ41="",""&amp;BI41,IF(BJ41="NEMA",BI41,INDEX(klub_naziv,MATCH(INDEX(klubAlias_klubid,BJ41),klub_id,0))))</f>
        <v>OK Japetić</v>
      </c>
      <c r="BL41" s="73" t="str" cm="1">
        <f t="array" ref="BL41">IFERROR(INDEX(registarNatjecatelji,CE41,4),"")</f>
        <v>OK Japetić</v>
      </c>
      <c r="BM41" s="134" t="str">
        <f t="shared" si="49"/>
        <v/>
      </c>
      <c r="BN41" s="73" t="str">
        <f t="shared" si="101"/>
        <v>OK Japetić</v>
      </c>
      <c r="BO41" s="73" t="str">
        <f t="shared" si="102"/>
        <v>CRO</v>
      </c>
      <c r="BP41" s="134">
        <f t="shared" si="50"/>
        <v>1</v>
      </c>
      <c r="BQ41" s="73" t="str">
        <f t="shared" si="51"/>
        <v>M21A</v>
      </c>
      <c r="BR41" s="73" t="str">
        <f t="shared" si="52"/>
        <v>M21A</v>
      </c>
      <c r="BS41" s="134">
        <f t="shared" si="53"/>
        <v>1005</v>
      </c>
      <c r="BT41" s="74" t="str">
        <f t="shared" si="54"/>
        <v>4.86</v>
      </c>
      <c r="BU41" s="74" t="str">
        <f t="shared" si="55"/>
        <v>210</v>
      </c>
      <c r="BV41" s="75" t="str">
        <f t="shared" si="56"/>
        <v>16</v>
      </c>
      <c r="BW41" t="s">
        <v>1</v>
      </c>
      <c r="BX41" s="105" t="str">
        <f t="shared" si="57"/>
        <v>Matija – Razum – OK Japetić – M21A</v>
      </c>
      <c r="BY41" s="106">
        <f t="shared" si="58"/>
        <v>131</v>
      </c>
      <c r="BZ41" t="s">
        <v>1</v>
      </c>
      <c r="CA41" s="105" t="str">
        <f t="shared" si="59"/>
        <v>Matija – Razum – OK Japetić</v>
      </c>
      <c r="CB41" s="106">
        <f t="shared" si="60"/>
        <v>131</v>
      </c>
      <c r="CC41" t="s">
        <v>1</v>
      </c>
      <c r="CD41" s="105" t="str">
        <f t="shared" si="61"/>
        <v>Matija – Razum</v>
      </c>
      <c r="CE41" s="106">
        <f t="shared" si="86"/>
        <v>131</v>
      </c>
      <c r="CF41" t="s">
        <v>1</v>
      </c>
      <c r="CG41" s="111">
        <f t="shared" si="87"/>
        <v>131</v>
      </c>
      <c r="CH41" s="134" cm="1">
        <f t="array" ref="CH41">IF(CG41="","",INDEX(imePrezime_id,CG41,0))</f>
        <v>1459</v>
      </c>
      <c r="CI41" s="106" t="str">
        <f>IF(OR(CD41="",CE41&lt;&gt;"NEMA"),"",IFERROR(INDEX(imeprezimealias_imeprezimeid,MATCH(BA41&amp;" "&amp;BB41,imeprezimealias_alias,0)),""))</f>
        <v/>
      </c>
      <c r="CJ41" t="s">
        <v>1</v>
      </c>
      <c r="CK41" s="29" t="str">
        <f t="shared" si="88"/>
        <v/>
      </c>
      <c r="CL41" t="s">
        <v>1</v>
      </c>
      <c r="CM41" s="90"/>
      <c r="CN41" t="s">
        <v>1</v>
      </c>
      <c r="CO41" s="111" t="str">
        <f>IF(CM41="","",MAX(CO$10:CO40)+1)</f>
        <v/>
      </c>
      <c r="CP41" s="106" t="str">
        <f>IF(CM41="","",INDEX(imePrezime_id,MATCH(IF(IFERROR(SEARCH("–",CM41),0)&lt;&gt;0,CM41,SUBSTITUTE(CM41," "," – ",1)),imePrezime,0)))</f>
        <v/>
      </c>
      <c r="CR41" s="29" t="str">
        <f t="shared" si="89"/>
        <v/>
      </c>
      <c r="CS41" t="s">
        <v>1</v>
      </c>
      <c r="CT41" s="115" t="str">
        <f>IF(AND(CE41="NEMA",CI41=""),MAX(CT$10:CT40)+1,"")</f>
        <v/>
      </c>
      <c r="CU41" t="s">
        <v>1</v>
      </c>
      <c r="CV41" s="120" t="str">
        <f t="shared" si="63"/>
        <v>M</v>
      </c>
      <c r="CW41" t="s">
        <v>1</v>
      </c>
      <c r="CX41" s="105" t="str">
        <f>IF(CT41="","",IF(BO41&lt;&gt;"CRO","","INSERT INTO osoba (id,reg_broj,oib,spol_id,dat_rodjenja) VALUES ("&amp;CT41&amp;",(SELECT max(reg_broj)+1 FROM osoba),Null,'"&amp;CV41&amp;"',Null); INSERT INTO osoba_log (id,reg_broj,oib,spol_id,dat_rodjenja,dnevnik_id) SELECT id,reg_broj,oib,spol_id,dat_rodjenja,"&amp;CT$2&amp;" FROM osoba WHERE id = "&amp;CT41&amp;";"))</f>
        <v/>
      </c>
      <c r="CY41" s="125" t="str">
        <f>IF(CT41="","","INSERT INTO imeprezime (id,osoba_id,rbr,ime,prezime,klub_id,identitet_id,sintaksa_id,info,aktivno,dnevnik_id) VALUES ("&amp;CT41&amp;","&amp;IF(CX41="","Null",CT41)&amp;",1,'"&amp;BA41&amp;"','"&amp;BB41&amp;"',(SELECT id FROM klub WHERE naziv = '"&amp;BI41&amp;"'),Null,1,'',1,"&amp;CT$2&amp;");")</f>
        <v/>
      </c>
      <c r="CZ41" t="s">
        <v>1</v>
      </c>
      <c r="DA41" s="29" t="str">
        <f t="shared" si="90"/>
        <v/>
      </c>
      <c r="DB41" t="s">
        <v>1</v>
      </c>
      <c r="DC41" s="105" t="str">
        <f>IF(OR(BP41="",BP41&lt;&gt;"NEMA"),"",BO41)</f>
        <v/>
      </c>
      <c r="DD41" s="125" t="str">
        <f>IF(DC41="","",MAX(DD$10:DD40)+1)</f>
        <v/>
      </c>
      <c r="DE41" t="s">
        <v>1</v>
      </c>
      <c r="DF41" s="90"/>
      <c r="DG41" t="s">
        <v>1</v>
      </c>
      <c r="DH41" s="29" t="str">
        <f t="shared" si="64"/>
        <v/>
      </c>
      <c r="DI41" t="s">
        <v>1</v>
      </c>
      <c r="DJ41" s="166" t="str">
        <f>IF(BJ41&lt;&gt;"NEMA","",IF(IFERROR(MATCH(BI41,BI$10:BI40,0),0)&lt;&gt;0,"",BI41))</f>
        <v/>
      </c>
      <c r="DK41" t="s">
        <v>1</v>
      </c>
      <c r="DL41" s="90"/>
      <c r="DM41" t="s">
        <v>1</v>
      </c>
      <c r="DN41" s="105" t="str">
        <f t="shared" si="91"/>
        <v/>
      </c>
      <c r="DO41" s="73" t="str">
        <f>IF(DN41="","",MAX(DO$10:DO40)+1)</f>
        <v/>
      </c>
      <c r="DP41" s="73" t="str">
        <f>IF(DN41="","",IF(BP41="","",IF(BP41="NEMA",DD41,BP41)))</f>
        <v/>
      </c>
      <c r="DQ41" s="73" t="str">
        <f t="shared" si="92"/>
        <v/>
      </c>
      <c r="DR41" s="73" t="str">
        <f>IF(DL41="","",MAX(DR$10:DR40)+1)</f>
        <v/>
      </c>
      <c r="DS41" s="177" t="str">
        <f t="shared" si="66"/>
        <v/>
      </c>
      <c r="DT41" s="125" t="str">
        <f t="shared" si="93"/>
        <v/>
      </c>
      <c r="DU41" t="s">
        <v>1</v>
      </c>
      <c r="DV41" s="29" t="str">
        <f t="shared" si="94"/>
        <v/>
      </c>
      <c r="DW41" t="s">
        <v>1</v>
      </c>
      <c r="DX41" s="166" t="str">
        <f>IF(BX41="","",IF(BY41&lt;&gt;"NEMA","ime-pre-klu"&amp;IF(BJ41="","","(ali)")&amp;"-kat",IF(CB41&lt;&gt;"NEMA","ime-pre-klu"&amp;IF(BJ41="","","(ali)"),IF(CE41&lt;&gt;"NEMA","ime-pre",IF(CT41&lt;&gt;"","novo",""))))&amp;IF(AND(BE41="0",BD41&gt;max_minuta*60),"-ot",""))</f>
        <v>ime-pre-klu(ali)-kat</v>
      </c>
      <c r="DY41" t="s">
        <v>1</v>
      </c>
      <c r="DZ41" s="111"/>
      <c r="EA41" s="134"/>
      <c r="EB41" s="134"/>
      <c r="EC41" s="134"/>
      <c r="ED41" s="134"/>
      <c r="EE41" s="134"/>
      <c r="EF41" s="134"/>
      <c r="EG41" s="134"/>
      <c r="EH41" s="134"/>
      <c r="EI41" s="134"/>
      <c r="EJ41" s="106">
        <f t="shared" si="124"/>
        <v>3</v>
      </c>
      <c r="EK41" t="s">
        <v>1</v>
      </c>
    </row>
    <row r="42" spans="2:141" x14ac:dyDescent="0.25">
      <c r="B42" s="148" t="s">
        <v>1109</v>
      </c>
      <c r="C42" t="s">
        <v>1</v>
      </c>
      <c r="D42" s="159">
        <f t="shared" si="72"/>
        <v>0</v>
      </c>
      <c r="E42" s="160">
        <f t="shared" ref="E42:AW42" si="135">IF($B42="","",FIND(";",$B42,D42+1))</f>
        <v>1</v>
      </c>
      <c r="F42" s="160">
        <f t="shared" si="135"/>
        <v>8</v>
      </c>
      <c r="G42" s="160">
        <f t="shared" si="135"/>
        <v>12</v>
      </c>
      <c r="H42" s="160">
        <f t="shared" si="135"/>
        <v>21</v>
      </c>
      <c r="I42" s="160">
        <f t="shared" si="135"/>
        <v>30</v>
      </c>
      <c r="J42" s="160">
        <f t="shared" si="135"/>
        <v>31</v>
      </c>
      <c r="K42" s="160">
        <f t="shared" si="135"/>
        <v>33</v>
      </c>
      <c r="L42" s="160">
        <f t="shared" si="135"/>
        <v>34</v>
      </c>
      <c r="M42" s="160">
        <f t="shared" si="135"/>
        <v>36</v>
      </c>
      <c r="N42" s="160">
        <f t="shared" si="135"/>
        <v>42</v>
      </c>
      <c r="O42" s="160">
        <f t="shared" si="135"/>
        <v>48</v>
      </c>
      <c r="P42" s="160">
        <f t="shared" si="135"/>
        <v>54</v>
      </c>
      <c r="Q42" s="160">
        <f t="shared" si="135"/>
        <v>56</v>
      </c>
      <c r="R42" s="160">
        <f t="shared" si="135"/>
        <v>58</v>
      </c>
      <c r="S42" s="160">
        <f t="shared" si="135"/>
        <v>64</v>
      </c>
      <c r="T42" s="160">
        <f t="shared" si="135"/>
        <v>76</v>
      </c>
      <c r="U42" s="160">
        <f t="shared" si="135"/>
        <v>82</v>
      </c>
      <c r="V42" s="160">
        <f t="shared" si="135"/>
        <v>84</v>
      </c>
      <c r="W42" s="160">
        <f t="shared" si="135"/>
        <v>91</v>
      </c>
      <c r="X42" s="160">
        <f t="shared" si="135"/>
        <v>98</v>
      </c>
      <c r="Y42" s="160">
        <f t="shared" si="135"/>
        <v>99</v>
      </c>
      <c r="Z42" s="160">
        <f t="shared" si="135"/>
        <v>100</v>
      </c>
      <c r="AA42" s="160">
        <f t="shared" si="135"/>
        <v>101</v>
      </c>
      <c r="AB42" s="160">
        <f t="shared" si="135"/>
        <v>104</v>
      </c>
      <c r="AC42" s="160">
        <f t="shared" si="135"/>
        <v>107</v>
      </c>
      <c r="AD42" s="160">
        <f t="shared" si="135"/>
        <v>110</v>
      </c>
      <c r="AE42" s="160">
        <f t="shared" si="135"/>
        <v>113</v>
      </c>
      <c r="AF42" s="160">
        <f t="shared" si="135"/>
        <v>116</v>
      </c>
      <c r="AG42" s="160">
        <f t="shared" si="135"/>
        <v>119</v>
      </c>
      <c r="AH42" s="160">
        <f t="shared" si="135"/>
        <v>122</v>
      </c>
      <c r="AI42" s="160">
        <f t="shared" si="135"/>
        <v>125</v>
      </c>
      <c r="AJ42" s="160">
        <f t="shared" si="135"/>
        <v>128</v>
      </c>
      <c r="AK42" s="160">
        <f t="shared" si="135"/>
        <v>131</v>
      </c>
      <c r="AL42" s="160">
        <f t="shared" si="135"/>
        <v>134</v>
      </c>
      <c r="AM42" s="160">
        <f t="shared" si="135"/>
        <v>135</v>
      </c>
      <c r="AN42" s="160">
        <f t="shared" si="135"/>
        <v>137</v>
      </c>
      <c r="AO42" s="160">
        <f t="shared" si="135"/>
        <v>143</v>
      </c>
      <c r="AP42" s="160">
        <f t="shared" si="135"/>
        <v>145</v>
      </c>
      <c r="AQ42" s="160">
        <f t="shared" si="135"/>
        <v>147</v>
      </c>
      <c r="AR42" s="160">
        <f t="shared" si="135"/>
        <v>154</v>
      </c>
      <c r="AS42" s="160">
        <f t="shared" si="135"/>
        <v>161</v>
      </c>
      <c r="AT42" s="160">
        <f t="shared" si="135"/>
        <v>167</v>
      </c>
      <c r="AU42" s="160">
        <f t="shared" si="135"/>
        <v>170</v>
      </c>
      <c r="AV42" s="160">
        <f t="shared" si="135"/>
        <v>172</v>
      </c>
      <c r="AW42" s="161">
        <f t="shared" si="135"/>
        <v>173</v>
      </c>
      <c r="AX42" t="s">
        <v>1</v>
      </c>
      <c r="AY42" s="105" t="str">
        <f t="shared" si="74"/>
        <v>M21A</v>
      </c>
      <c r="AZ42" s="134">
        <f t="shared" si="44"/>
        <v>101</v>
      </c>
      <c r="BA42" s="73" t="str">
        <f t="shared" si="111"/>
        <v>Andraž</v>
      </c>
      <c r="BB42" s="73" t="str">
        <f t="shared" si="112"/>
        <v>Hribar</v>
      </c>
      <c r="BC42" s="134" t="str">
        <f t="shared" si="113"/>
        <v>33:10</v>
      </c>
      <c r="BD42" s="134">
        <f t="shared" si="114"/>
        <v>1990</v>
      </c>
      <c r="BE42" s="134" t="str">
        <f t="shared" si="115"/>
        <v>0</v>
      </c>
      <c r="BF42" s="134" t="str">
        <f t="shared" si="116"/>
        <v>0</v>
      </c>
      <c r="BG42" s="134">
        <f t="shared" si="46"/>
        <v>1</v>
      </c>
      <c r="BH42" s="73" t="str">
        <f t="shared" si="47"/>
        <v>KAP</v>
      </c>
      <c r="BI42" s="73" t="str">
        <f t="shared" si="117"/>
        <v>OK Kapela</v>
      </c>
      <c r="BJ42" s="134" t="str">
        <f t="shared" si="118"/>
        <v/>
      </c>
      <c r="BK42" s="73" t="str" cm="1">
        <f t="array" ref="BK42">IF(BJ42="",""&amp;BI42,IF(BJ42="NEMA",BI42,INDEX(klub_naziv,MATCH(INDEX(klubAlias_klubid,BJ42),klub_id,0))))</f>
        <v>OK Kapela</v>
      </c>
      <c r="BL42" s="73" t="str" cm="1">
        <f t="array" ref="BL42">IFERROR(INDEX(registarNatjecatelji,CE42,4),"")</f>
        <v>OK Kapela</v>
      </c>
      <c r="BM42" s="134" t="str">
        <f t="shared" si="49"/>
        <v/>
      </c>
      <c r="BN42" s="73" t="str">
        <f t="shared" si="101"/>
        <v>OK Kapela</v>
      </c>
      <c r="BO42" s="73" t="str">
        <f t="shared" si="102"/>
        <v>CRO</v>
      </c>
      <c r="BP42" s="134">
        <f t="shared" si="50"/>
        <v>1</v>
      </c>
      <c r="BQ42" s="73" t="str">
        <f t="shared" si="51"/>
        <v>M21A</v>
      </c>
      <c r="BR42" s="73" t="str">
        <f t="shared" si="52"/>
        <v>M21A</v>
      </c>
      <c r="BS42" s="134">
        <f t="shared" si="53"/>
        <v>1005</v>
      </c>
      <c r="BT42" s="74" t="str">
        <f t="shared" si="54"/>
        <v>4.86</v>
      </c>
      <c r="BU42" s="74" t="str">
        <f t="shared" si="55"/>
        <v>210</v>
      </c>
      <c r="BV42" s="75" t="str">
        <f t="shared" si="56"/>
        <v>16</v>
      </c>
      <c r="BW42" t="s">
        <v>1</v>
      </c>
      <c r="BX42" s="105" t="str">
        <f t="shared" si="57"/>
        <v>Andraž – Hribar – OK Kapela – M21A</v>
      </c>
      <c r="BY42" s="106">
        <f t="shared" si="58"/>
        <v>249</v>
      </c>
      <c r="BZ42" t="s">
        <v>1</v>
      </c>
      <c r="CA42" s="105" t="str">
        <f t="shared" si="59"/>
        <v>Andraž – Hribar – OK Kapela</v>
      </c>
      <c r="CB42" s="106">
        <f t="shared" si="60"/>
        <v>249</v>
      </c>
      <c r="CC42" t="s">
        <v>1</v>
      </c>
      <c r="CD42" s="105" t="str">
        <f t="shared" si="61"/>
        <v>Andraž – Hribar</v>
      </c>
      <c r="CE42" s="106">
        <f t="shared" si="86"/>
        <v>249</v>
      </c>
      <c r="CF42" t="s">
        <v>1</v>
      </c>
      <c r="CG42" s="111">
        <f t="shared" si="87"/>
        <v>249</v>
      </c>
      <c r="CH42" s="134" cm="1">
        <f t="array" ref="CH42">IF(CG42="","",INDEX(imePrezime_id,CG42,0))</f>
        <v>1861</v>
      </c>
      <c r="CI42" s="106" t="str">
        <f>IF(OR(CD42="",CE42&lt;&gt;"NEMA"),"",IFERROR(INDEX(imeprezimealias_imeprezimeid,MATCH(BA42&amp;" "&amp;BB42,imeprezimealias_alias,0)),""))</f>
        <v/>
      </c>
      <c r="CJ42" t="s">
        <v>1</v>
      </c>
      <c r="CK42" s="29" t="str">
        <f t="shared" si="88"/>
        <v/>
      </c>
      <c r="CL42" t="s">
        <v>1</v>
      </c>
      <c r="CM42" s="90"/>
      <c r="CN42" t="s">
        <v>1</v>
      </c>
      <c r="CO42" s="111" t="str">
        <f>IF(CM42="","",MAX(CO$10:CO41)+1)</f>
        <v/>
      </c>
      <c r="CP42" s="106" t="str">
        <f>IF(CM42="","",INDEX(imePrezime_id,MATCH(IF(IFERROR(SEARCH("–",CM42),0)&lt;&gt;0,CM42,SUBSTITUTE(CM42," "," – ",1)),imePrezime,0)))</f>
        <v/>
      </c>
      <c r="CR42" s="29" t="str">
        <f t="shared" si="89"/>
        <v/>
      </c>
      <c r="CS42" t="s">
        <v>1</v>
      </c>
      <c r="CT42" s="115" t="str">
        <f>IF(AND(CE42="NEMA",CI42=""),MAX(CT$10:CT41)+1,"")</f>
        <v/>
      </c>
      <c r="CU42" t="s">
        <v>1</v>
      </c>
      <c r="CV42" s="120" t="str">
        <f t="shared" si="63"/>
        <v>M</v>
      </c>
      <c r="CW42" t="s">
        <v>1</v>
      </c>
      <c r="CX42" s="105" t="str">
        <f>IF(CT42="","",IF(BO42&lt;&gt;"CRO","","INSERT INTO osoba (id,reg_broj,oib,spol_id,dat_rodjenja) VALUES ("&amp;CT42&amp;",(SELECT max(reg_broj)+1 FROM osoba),Null,'"&amp;CV42&amp;"',Null); INSERT INTO osoba_log (id,reg_broj,oib,spol_id,dat_rodjenja,dnevnik_id) SELECT id,reg_broj,oib,spol_id,dat_rodjenja,"&amp;CT$2&amp;" FROM osoba WHERE id = "&amp;CT42&amp;";"))</f>
        <v/>
      </c>
      <c r="CY42" s="125" t="str">
        <f>IF(CT42="","","INSERT INTO imeprezime (id,osoba_id,rbr,ime,prezime,klub_id,identitet_id,sintaksa_id,info,aktivno,dnevnik_id) VALUES ("&amp;CT42&amp;","&amp;IF(CX42="","Null",CT42)&amp;",1,'"&amp;BA42&amp;"','"&amp;BB42&amp;"',(SELECT id FROM klub WHERE naziv = '"&amp;BI42&amp;"'),Null,1,'',1,"&amp;CT$2&amp;");")</f>
        <v/>
      </c>
      <c r="CZ42" t="s">
        <v>1</v>
      </c>
      <c r="DA42" s="29" t="str">
        <f t="shared" si="90"/>
        <v/>
      </c>
      <c r="DB42" t="s">
        <v>1</v>
      </c>
      <c r="DC42" s="105" t="str">
        <f>IF(OR(BP42="",BP42&lt;&gt;"NEMA"),"",BO42)</f>
        <v/>
      </c>
      <c r="DD42" s="125" t="str">
        <f>IF(DC42="","",MAX(DD$10:DD41)+1)</f>
        <v/>
      </c>
      <c r="DE42" t="s">
        <v>1</v>
      </c>
      <c r="DF42" s="90"/>
      <c r="DG42" t="s">
        <v>1</v>
      </c>
      <c r="DH42" s="29" t="str">
        <f t="shared" si="64"/>
        <v/>
      </c>
      <c r="DI42" t="s">
        <v>1</v>
      </c>
      <c r="DJ42" s="166" t="str">
        <f>IF(BJ42&lt;&gt;"NEMA","",IF(IFERROR(MATCH(BI42,BI$10:BI41,0),0)&lt;&gt;0,"",BI42))</f>
        <v/>
      </c>
      <c r="DK42" t="s">
        <v>1</v>
      </c>
      <c r="DL42" s="90"/>
      <c r="DM42" t="s">
        <v>1</v>
      </c>
      <c r="DN42" s="105" t="str">
        <f t="shared" si="91"/>
        <v/>
      </c>
      <c r="DO42" s="73" t="str">
        <f>IF(DN42="","",MAX(DO$10:DO41)+1)</f>
        <v/>
      </c>
      <c r="DP42" s="73" t="str">
        <f>IF(DN42="","",IF(BP42="","",IF(BP42="NEMA",DD42,BP42)))</f>
        <v/>
      </c>
      <c r="DQ42" s="73" t="str">
        <f t="shared" si="92"/>
        <v/>
      </c>
      <c r="DR42" s="73" t="str">
        <f>IF(DL42="","",MAX(DR$10:DR41)+1)</f>
        <v/>
      </c>
      <c r="DS42" s="177" t="str">
        <f t="shared" si="66"/>
        <v/>
      </c>
      <c r="DT42" s="125" t="str">
        <f t="shared" si="93"/>
        <v/>
      </c>
      <c r="DU42" t="s">
        <v>1</v>
      </c>
      <c r="DV42" s="29" t="str">
        <f t="shared" si="94"/>
        <v/>
      </c>
      <c r="DW42" t="s">
        <v>1</v>
      </c>
      <c r="DX42" s="166" t="str">
        <f>IF(BX42="","",IF(BY42&lt;&gt;"NEMA","ime-pre-klu"&amp;IF(BJ42="","","(ali)")&amp;"-kat",IF(CB42&lt;&gt;"NEMA","ime-pre-klu"&amp;IF(BJ42="","","(ali)"),IF(CE42&lt;&gt;"NEMA","ime-pre",IF(CT42&lt;&gt;"","novo",""))))&amp;IF(AND(BE42="0",BD42&gt;max_minuta*60),"-ot",""))</f>
        <v>ime-pre-klu-kat</v>
      </c>
      <c r="DY42" t="s">
        <v>1</v>
      </c>
      <c r="DZ42" s="111"/>
      <c r="EA42" s="134"/>
      <c r="EB42" s="134"/>
      <c r="EC42" s="134"/>
      <c r="ED42" s="134"/>
      <c r="EE42" s="134"/>
      <c r="EF42" s="134"/>
      <c r="EG42" s="134"/>
      <c r="EH42" s="134"/>
      <c r="EI42" s="134"/>
      <c r="EJ42" s="106">
        <f t="shared" si="124"/>
        <v>1</v>
      </c>
      <c r="EK42" t="s">
        <v>1</v>
      </c>
    </row>
    <row r="43" spans="2:141" x14ac:dyDescent="0.25">
      <c r="B43" s="148" t="s">
        <v>1110</v>
      </c>
      <c r="C43" t="s">
        <v>1</v>
      </c>
      <c r="D43" s="159">
        <f t="shared" si="72"/>
        <v>0</v>
      </c>
      <c r="E43" s="160">
        <f t="shared" ref="E43:AW43" si="136">IF($B43="","",FIND(";",$B43,D43+1))</f>
        <v>1</v>
      </c>
      <c r="F43" s="160">
        <f t="shared" si="136"/>
        <v>9</v>
      </c>
      <c r="G43" s="160">
        <f t="shared" si="136"/>
        <v>15</v>
      </c>
      <c r="H43" s="160">
        <f t="shared" si="136"/>
        <v>24</v>
      </c>
      <c r="I43" s="160">
        <f t="shared" si="136"/>
        <v>33</v>
      </c>
      <c r="J43" s="160">
        <f t="shared" si="136"/>
        <v>34</v>
      </c>
      <c r="K43" s="160">
        <f t="shared" si="136"/>
        <v>36</v>
      </c>
      <c r="L43" s="160">
        <f t="shared" si="136"/>
        <v>37</v>
      </c>
      <c r="M43" s="160">
        <f t="shared" si="136"/>
        <v>39</v>
      </c>
      <c r="N43" s="160">
        <f t="shared" si="136"/>
        <v>45</v>
      </c>
      <c r="O43" s="160">
        <f t="shared" si="136"/>
        <v>51</v>
      </c>
      <c r="P43" s="160">
        <f t="shared" si="136"/>
        <v>57</v>
      </c>
      <c r="Q43" s="160">
        <f t="shared" si="136"/>
        <v>59</v>
      </c>
      <c r="R43" s="160">
        <f t="shared" si="136"/>
        <v>61</v>
      </c>
      <c r="S43" s="160">
        <f t="shared" si="136"/>
        <v>67</v>
      </c>
      <c r="T43" s="160">
        <f t="shared" si="136"/>
        <v>79</v>
      </c>
      <c r="U43" s="160">
        <f t="shared" si="136"/>
        <v>85</v>
      </c>
      <c r="V43" s="160">
        <f t="shared" si="136"/>
        <v>87</v>
      </c>
      <c r="W43" s="160">
        <f t="shared" si="136"/>
        <v>94</v>
      </c>
      <c r="X43" s="160">
        <f t="shared" si="136"/>
        <v>101</v>
      </c>
      <c r="Y43" s="160">
        <f t="shared" si="136"/>
        <v>102</v>
      </c>
      <c r="Z43" s="160">
        <f t="shared" si="136"/>
        <v>103</v>
      </c>
      <c r="AA43" s="160">
        <f t="shared" si="136"/>
        <v>104</v>
      </c>
      <c r="AB43" s="160">
        <f t="shared" si="136"/>
        <v>107</v>
      </c>
      <c r="AC43" s="160">
        <f t="shared" si="136"/>
        <v>110</v>
      </c>
      <c r="AD43" s="160">
        <f t="shared" si="136"/>
        <v>113</v>
      </c>
      <c r="AE43" s="160">
        <f t="shared" si="136"/>
        <v>116</v>
      </c>
      <c r="AF43" s="160">
        <f t="shared" si="136"/>
        <v>119</v>
      </c>
      <c r="AG43" s="160">
        <f t="shared" si="136"/>
        <v>122</v>
      </c>
      <c r="AH43" s="160">
        <f t="shared" si="136"/>
        <v>125</v>
      </c>
      <c r="AI43" s="160">
        <f t="shared" si="136"/>
        <v>128</v>
      </c>
      <c r="AJ43" s="160">
        <f t="shared" si="136"/>
        <v>131</v>
      </c>
      <c r="AK43" s="160">
        <f t="shared" si="136"/>
        <v>134</v>
      </c>
      <c r="AL43" s="160">
        <f t="shared" si="136"/>
        <v>137</v>
      </c>
      <c r="AM43" s="160">
        <f t="shared" si="136"/>
        <v>138</v>
      </c>
      <c r="AN43" s="160">
        <f t="shared" si="136"/>
        <v>140</v>
      </c>
      <c r="AO43" s="160">
        <f t="shared" si="136"/>
        <v>146</v>
      </c>
      <c r="AP43" s="160">
        <f t="shared" si="136"/>
        <v>148</v>
      </c>
      <c r="AQ43" s="160">
        <f t="shared" si="136"/>
        <v>150</v>
      </c>
      <c r="AR43" s="160">
        <f t="shared" si="136"/>
        <v>157</v>
      </c>
      <c r="AS43" s="160">
        <f t="shared" si="136"/>
        <v>164</v>
      </c>
      <c r="AT43" s="160">
        <f t="shared" si="136"/>
        <v>170</v>
      </c>
      <c r="AU43" s="160">
        <f t="shared" si="136"/>
        <v>173</v>
      </c>
      <c r="AV43" s="160">
        <f t="shared" si="136"/>
        <v>175</v>
      </c>
      <c r="AW43" s="161">
        <f t="shared" si="136"/>
        <v>176</v>
      </c>
      <c r="AX43" t="s">
        <v>1</v>
      </c>
      <c r="AY43" s="105" t="str">
        <f t="shared" si="74"/>
        <v>M21A</v>
      </c>
      <c r="AZ43" s="134">
        <f t="shared" si="44"/>
        <v>101</v>
      </c>
      <c r="BA43" s="73" t="str">
        <f t="shared" si="111"/>
        <v>Dražen</v>
      </c>
      <c r="BB43" s="73" t="str">
        <f t="shared" si="112"/>
        <v>Gadžić</v>
      </c>
      <c r="BC43" s="134" t="str">
        <f t="shared" si="113"/>
        <v>42:02</v>
      </c>
      <c r="BD43" s="134">
        <f t="shared" si="114"/>
        <v>2522</v>
      </c>
      <c r="BE43" s="134" t="str">
        <f t="shared" si="115"/>
        <v>0</v>
      </c>
      <c r="BF43" s="134" t="str">
        <f t="shared" si="116"/>
        <v>0</v>
      </c>
      <c r="BG43" s="134">
        <f t="shared" si="46"/>
        <v>1</v>
      </c>
      <c r="BH43" s="73" t="str">
        <f t="shared" si="47"/>
        <v>KAP</v>
      </c>
      <c r="BI43" s="73" t="str">
        <f t="shared" si="117"/>
        <v>OK Kapela</v>
      </c>
      <c r="BJ43" s="134" t="str">
        <f t="shared" si="118"/>
        <v/>
      </c>
      <c r="BK43" s="73" t="str" cm="1">
        <f t="array" ref="BK43">IF(BJ43="",""&amp;BI43,IF(BJ43="NEMA",BI43,INDEX(klub_naziv,MATCH(INDEX(klubAlias_klubid,BJ43),klub_id,0))))</f>
        <v>OK Kapela</v>
      </c>
      <c r="BL43" s="73" t="str" cm="1">
        <f t="array" ref="BL43">IFERROR(INDEX(registarNatjecatelji,CE43,4),"")</f>
        <v>OK Kapela</v>
      </c>
      <c r="BM43" s="134" t="str">
        <f t="shared" si="49"/>
        <v/>
      </c>
      <c r="BN43" s="73" t="str">
        <f t="shared" si="101"/>
        <v>OK Kapela</v>
      </c>
      <c r="BO43" s="73" t="str">
        <f t="shared" si="102"/>
        <v>CRO</v>
      </c>
      <c r="BP43" s="134">
        <f t="shared" si="50"/>
        <v>1</v>
      </c>
      <c r="BQ43" s="73" t="str">
        <f t="shared" si="51"/>
        <v>M21A</v>
      </c>
      <c r="BR43" s="73" t="str">
        <f t="shared" si="52"/>
        <v>M21A</v>
      </c>
      <c r="BS43" s="134">
        <f t="shared" si="53"/>
        <v>1005</v>
      </c>
      <c r="BT43" s="74" t="str">
        <f t="shared" si="54"/>
        <v>4.86</v>
      </c>
      <c r="BU43" s="74" t="str">
        <f t="shared" si="55"/>
        <v>210</v>
      </c>
      <c r="BV43" s="75" t="str">
        <f t="shared" si="56"/>
        <v>16</v>
      </c>
      <c r="BW43" t="s">
        <v>1</v>
      </c>
      <c r="BX43" s="105" t="str">
        <f t="shared" si="57"/>
        <v>Dražen – Gadžić – OK Kapela – M21A</v>
      </c>
      <c r="BY43" s="106">
        <f t="shared" si="58"/>
        <v>236</v>
      </c>
      <c r="BZ43" t="s">
        <v>1</v>
      </c>
      <c r="CA43" s="105" t="str">
        <f t="shared" si="59"/>
        <v>Dražen – Gadžić – OK Kapela</v>
      </c>
      <c r="CB43" s="106">
        <f t="shared" si="60"/>
        <v>236</v>
      </c>
      <c r="CC43" t="s">
        <v>1</v>
      </c>
      <c r="CD43" s="105" t="str">
        <f t="shared" si="61"/>
        <v>Dražen – Gadžić</v>
      </c>
      <c r="CE43" s="106">
        <f t="shared" si="86"/>
        <v>236</v>
      </c>
      <c r="CF43" t="s">
        <v>1</v>
      </c>
      <c r="CG43" s="111">
        <f t="shared" si="87"/>
        <v>236</v>
      </c>
      <c r="CH43" s="134" cm="1">
        <f t="array" ref="CH43">IF(CG43="","",INDEX(imePrezime_id,CG43,0))</f>
        <v>1238</v>
      </c>
      <c r="CI43" s="106" t="str">
        <f>IF(OR(CD43="",CE43&lt;&gt;"NEMA"),"",IFERROR(INDEX(imeprezimealias_imeprezimeid,MATCH(BA43&amp;" "&amp;BB43,imeprezimealias_alias,0)),""))</f>
        <v/>
      </c>
      <c r="CJ43" t="s">
        <v>1</v>
      </c>
      <c r="CK43" s="29" t="str">
        <f t="shared" si="88"/>
        <v/>
      </c>
      <c r="CL43" t="s">
        <v>1</v>
      </c>
      <c r="CM43" s="90"/>
      <c r="CN43" t="s">
        <v>1</v>
      </c>
      <c r="CO43" s="111" t="str">
        <f>IF(CM43="","",MAX(CO$10:CO42)+1)</f>
        <v/>
      </c>
      <c r="CP43" s="106" t="str">
        <f>IF(CM43="","",INDEX(imePrezime_id,MATCH(IF(IFERROR(SEARCH("–",CM43),0)&lt;&gt;0,CM43,SUBSTITUTE(CM43," "," – ",1)),imePrezime,0)))</f>
        <v/>
      </c>
      <c r="CR43" s="29" t="str">
        <f t="shared" si="89"/>
        <v/>
      </c>
      <c r="CS43" t="s">
        <v>1</v>
      </c>
      <c r="CT43" s="115" t="str">
        <f>IF(AND(CE43="NEMA",CI43=""),MAX(CT$10:CT42)+1,"")</f>
        <v/>
      </c>
      <c r="CU43" t="s">
        <v>1</v>
      </c>
      <c r="CV43" s="120" t="str">
        <f t="shared" ref="CV43:CV74" si="137">LEFT(BQ43,1)</f>
        <v>M</v>
      </c>
      <c r="CW43" t="s">
        <v>1</v>
      </c>
      <c r="CX43" s="105" t="str">
        <f>IF(CT43="","",IF(BO43&lt;&gt;"CRO","","INSERT INTO osoba (id,reg_broj,oib,spol_id,dat_rodjenja) VALUES ("&amp;CT43&amp;",(SELECT max(reg_broj)+1 FROM osoba),Null,'"&amp;CV43&amp;"',Null); INSERT INTO osoba_log (id,reg_broj,oib,spol_id,dat_rodjenja,dnevnik_id) SELECT id,reg_broj,oib,spol_id,dat_rodjenja,"&amp;CT$2&amp;" FROM osoba WHERE id = "&amp;CT43&amp;";"))</f>
        <v/>
      </c>
      <c r="CY43" s="125" t="str">
        <f>IF(CT43="","","INSERT INTO imeprezime (id,osoba_id,rbr,ime,prezime,klub_id,identitet_id,sintaksa_id,info,aktivno,dnevnik_id) VALUES ("&amp;CT43&amp;","&amp;IF(CX43="","Null",CT43)&amp;",1,'"&amp;BA43&amp;"','"&amp;BB43&amp;"',(SELECT id FROM klub WHERE naziv = '"&amp;BI43&amp;"'),Null,1,'',1,"&amp;CT$2&amp;");")</f>
        <v/>
      </c>
      <c r="CZ43" t="s">
        <v>1</v>
      </c>
      <c r="DA43" s="29" t="str">
        <f t="shared" si="90"/>
        <v/>
      </c>
      <c r="DB43" t="s">
        <v>1</v>
      </c>
      <c r="DC43" s="105" t="str">
        <f>IF(OR(BP43="",BP43&lt;&gt;"NEMA"),"",BO43)</f>
        <v/>
      </c>
      <c r="DD43" s="125" t="str">
        <f>IF(DC43="","",MAX(DD$10:DD42)+1)</f>
        <v/>
      </c>
      <c r="DE43" t="s">
        <v>1</v>
      </c>
      <c r="DF43" s="90"/>
      <c r="DG43" t="s">
        <v>1</v>
      </c>
      <c r="DH43" s="29" t="str">
        <f t="shared" si="64"/>
        <v/>
      </c>
      <c r="DI43" t="s">
        <v>1</v>
      </c>
      <c r="DJ43" s="166" t="str">
        <f>IF(BJ43&lt;&gt;"NEMA","",IF(IFERROR(MATCH(BI43,BI$10:BI42,0),0)&lt;&gt;0,"",BI43))</f>
        <v/>
      </c>
      <c r="DK43" t="s">
        <v>1</v>
      </c>
      <c r="DL43" s="90"/>
      <c r="DM43" t="s">
        <v>1</v>
      </c>
      <c r="DN43" s="105" t="str">
        <f t="shared" si="91"/>
        <v/>
      </c>
      <c r="DO43" s="73" t="str">
        <f>IF(DN43="","",MAX(DO$10:DO42)+1)</f>
        <v/>
      </c>
      <c r="DP43" s="73" t="str">
        <f>IF(DN43="","",IF(BP43="","",IF(BP43="NEMA",DD43,BP43)))</f>
        <v/>
      </c>
      <c r="DQ43" s="73" t="str">
        <f t="shared" si="92"/>
        <v/>
      </c>
      <c r="DR43" s="73" t="str">
        <f>IF(DL43="","",MAX(DR$10:DR42)+1)</f>
        <v/>
      </c>
      <c r="DS43" s="177" t="str">
        <f t="shared" si="66"/>
        <v/>
      </c>
      <c r="DT43" s="125" t="str">
        <f t="shared" si="93"/>
        <v/>
      </c>
      <c r="DU43" t="s">
        <v>1</v>
      </c>
      <c r="DV43" s="29" t="str">
        <f t="shared" si="94"/>
        <v/>
      </c>
      <c r="DW43" t="s">
        <v>1</v>
      </c>
      <c r="DX43" s="166" t="str">
        <f>IF(BX43="","",IF(BY43&lt;&gt;"NEMA","ime-pre-klu"&amp;IF(BJ43="","","(ali)")&amp;"-kat",IF(CB43&lt;&gt;"NEMA","ime-pre-klu"&amp;IF(BJ43="","","(ali)"),IF(CE43&lt;&gt;"NEMA","ime-pre",IF(CT43&lt;&gt;"","novo",""))))&amp;IF(AND(BE43="0",BD43&gt;max_minuta*60),"-ot",""))</f>
        <v>ime-pre-klu-kat</v>
      </c>
      <c r="DY43" t="s">
        <v>1</v>
      </c>
      <c r="DZ43" s="111"/>
      <c r="EA43" s="134"/>
      <c r="EB43" s="134"/>
      <c r="EC43" s="134"/>
      <c r="ED43" s="134"/>
      <c r="EE43" s="134"/>
      <c r="EF43" s="134"/>
      <c r="EG43" s="134"/>
      <c r="EH43" s="134"/>
      <c r="EI43" s="134"/>
      <c r="EJ43" s="106">
        <f t="shared" si="124"/>
        <v>1</v>
      </c>
      <c r="EK43" t="s">
        <v>1</v>
      </c>
    </row>
    <row r="44" spans="2:141" x14ac:dyDescent="0.25">
      <c r="B44" s="148" t="s">
        <v>1111</v>
      </c>
      <c r="C44" t="s">
        <v>1</v>
      </c>
      <c r="D44" s="159">
        <f t="shared" si="72"/>
        <v>0</v>
      </c>
      <c r="E44" s="160">
        <f t="shared" ref="E44:AW44" si="138">IF($B44="","",FIND(";",$B44,D44+1))</f>
        <v>1</v>
      </c>
      <c r="F44" s="160">
        <f t="shared" si="138"/>
        <v>9</v>
      </c>
      <c r="G44" s="160">
        <f t="shared" si="138"/>
        <v>15</v>
      </c>
      <c r="H44" s="160">
        <f t="shared" si="138"/>
        <v>24</v>
      </c>
      <c r="I44" s="160">
        <f t="shared" si="138"/>
        <v>32</v>
      </c>
      <c r="J44" s="160">
        <f t="shared" si="138"/>
        <v>33</v>
      </c>
      <c r="K44" s="160">
        <f t="shared" si="138"/>
        <v>35</v>
      </c>
      <c r="L44" s="160">
        <f t="shared" si="138"/>
        <v>36</v>
      </c>
      <c r="M44" s="160">
        <f t="shared" si="138"/>
        <v>38</v>
      </c>
      <c r="N44" s="160">
        <f t="shared" si="138"/>
        <v>44</v>
      </c>
      <c r="O44" s="160">
        <f t="shared" si="138"/>
        <v>50</v>
      </c>
      <c r="P44" s="160">
        <f t="shared" si="138"/>
        <v>56</v>
      </c>
      <c r="Q44" s="160">
        <f t="shared" si="138"/>
        <v>58</v>
      </c>
      <c r="R44" s="160">
        <f t="shared" si="138"/>
        <v>60</v>
      </c>
      <c r="S44" s="160">
        <f t="shared" si="138"/>
        <v>71</v>
      </c>
      <c r="T44" s="160">
        <f t="shared" si="138"/>
        <v>85</v>
      </c>
      <c r="U44" s="160">
        <f t="shared" si="138"/>
        <v>91</v>
      </c>
      <c r="V44" s="160">
        <f t="shared" si="138"/>
        <v>93</v>
      </c>
      <c r="W44" s="160">
        <f t="shared" si="138"/>
        <v>100</v>
      </c>
      <c r="X44" s="160">
        <f t="shared" si="138"/>
        <v>107</v>
      </c>
      <c r="Y44" s="160">
        <f t="shared" si="138"/>
        <v>108</v>
      </c>
      <c r="Z44" s="160">
        <f t="shared" si="138"/>
        <v>109</v>
      </c>
      <c r="AA44" s="160">
        <f t="shared" si="138"/>
        <v>110</v>
      </c>
      <c r="AB44" s="160">
        <f t="shared" si="138"/>
        <v>113</v>
      </c>
      <c r="AC44" s="160">
        <f t="shared" si="138"/>
        <v>116</v>
      </c>
      <c r="AD44" s="160">
        <f t="shared" si="138"/>
        <v>119</v>
      </c>
      <c r="AE44" s="160">
        <f t="shared" si="138"/>
        <v>122</v>
      </c>
      <c r="AF44" s="160">
        <f t="shared" si="138"/>
        <v>125</v>
      </c>
      <c r="AG44" s="160">
        <f t="shared" si="138"/>
        <v>128</v>
      </c>
      <c r="AH44" s="160">
        <f t="shared" si="138"/>
        <v>131</v>
      </c>
      <c r="AI44" s="160">
        <f t="shared" si="138"/>
        <v>134</v>
      </c>
      <c r="AJ44" s="160">
        <f t="shared" si="138"/>
        <v>137</v>
      </c>
      <c r="AK44" s="160">
        <f t="shared" si="138"/>
        <v>140</v>
      </c>
      <c r="AL44" s="160">
        <f t="shared" si="138"/>
        <v>143</v>
      </c>
      <c r="AM44" s="160">
        <f t="shared" si="138"/>
        <v>144</v>
      </c>
      <c r="AN44" s="160">
        <f t="shared" si="138"/>
        <v>146</v>
      </c>
      <c r="AO44" s="160">
        <f t="shared" si="138"/>
        <v>152</v>
      </c>
      <c r="AP44" s="160">
        <f t="shared" si="138"/>
        <v>154</v>
      </c>
      <c r="AQ44" s="160">
        <f t="shared" si="138"/>
        <v>156</v>
      </c>
      <c r="AR44" s="160">
        <f t="shared" si="138"/>
        <v>163</v>
      </c>
      <c r="AS44" s="160">
        <f t="shared" si="138"/>
        <v>170</v>
      </c>
      <c r="AT44" s="160">
        <f t="shared" si="138"/>
        <v>176</v>
      </c>
      <c r="AU44" s="160">
        <f t="shared" si="138"/>
        <v>179</v>
      </c>
      <c r="AV44" s="160">
        <f t="shared" si="138"/>
        <v>181</v>
      </c>
      <c r="AW44" s="161">
        <f t="shared" si="138"/>
        <v>182</v>
      </c>
      <c r="AX44" t="s">
        <v>1</v>
      </c>
      <c r="AY44" s="105" t="str">
        <f t="shared" si="74"/>
        <v>M21A</v>
      </c>
      <c r="AZ44" s="134">
        <f t="shared" si="44"/>
        <v>101</v>
      </c>
      <c r="BA44" s="73" t="str">
        <f t="shared" si="111"/>
        <v>Lobel</v>
      </c>
      <c r="BB44" s="73" t="str">
        <f t="shared" si="112"/>
        <v>Horvat</v>
      </c>
      <c r="BC44" s="134" t="str">
        <f t="shared" si="113"/>
        <v>43:19</v>
      </c>
      <c r="BD44" s="134">
        <f t="shared" si="114"/>
        <v>2599</v>
      </c>
      <c r="BE44" s="134" t="str">
        <f t="shared" si="115"/>
        <v>0</v>
      </c>
      <c r="BF44" s="134" t="str">
        <f t="shared" si="116"/>
        <v>0</v>
      </c>
      <c r="BG44" s="134">
        <f t="shared" si="46"/>
        <v>1</v>
      </c>
      <c r="BH44" s="73" t="str">
        <f t="shared" si="47"/>
        <v>Maksimir</v>
      </c>
      <c r="BI44" s="73" t="str">
        <f t="shared" si="117"/>
        <v>OK Maksimir</v>
      </c>
      <c r="BJ44" s="134" t="str">
        <f t="shared" si="118"/>
        <v/>
      </c>
      <c r="BK44" s="73" t="str" cm="1">
        <f t="array" ref="BK44">IF(BJ44="",""&amp;BI44,IF(BJ44="NEMA",BI44,INDEX(klub_naziv,MATCH(INDEX(klubAlias_klubid,BJ44),klub_id,0))))</f>
        <v>OK Maksimir</v>
      </c>
      <c r="BL44" s="73" t="str" cm="1">
        <f t="array" ref="BL44">IFERROR(INDEX(registarNatjecatelji,CE44,4),"")</f>
        <v>OK Maksimir</v>
      </c>
      <c r="BM44" s="134" t="str">
        <f t="shared" si="49"/>
        <v/>
      </c>
      <c r="BN44" s="73" t="str">
        <f t="shared" si="101"/>
        <v>OK Maksimir</v>
      </c>
      <c r="BO44" s="73" t="str">
        <f t="shared" si="102"/>
        <v>CRO</v>
      </c>
      <c r="BP44" s="134">
        <f t="shared" si="50"/>
        <v>1</v>
      </c>
      <c r="BQ44" s="73" t="str">
        <f t="shared" si="51"/>
        <v>M21A</v>
      </c>
      <c r="BR44" s="73" t="str">
        <f t="shared" si="52"/>
        <v>M21A</v>
      </c>
      <c r="BS44" s="134">
        <f t="shared" si="53"/>
        <v>1005</v>
      </c>
      <c r="BT44" s="74" t="str">
        <f t="shared" si="54"/>
        <v>4.86</v>
      </c>
      <c r="BU44" s="74" t="str">
        <f t="shared" si="55"/>
        <v>210</v>
      </c>
      <c r="BV44" s="75" t="str">
        <f t="shared" si="56"/>
        <v>16</v>
      </c>
      <c r="BW44" t="s">
        <v>1</v>
      </c>
      <c r="BX44" s="105" t="str">
        <f t="shared" si="57"/>
        <v>Lobel – Horvat – OK Maksimir – M21A</v>
      </c>
      <c r="BY44" s="106">
        <f t="shared" si="58"/>
        <v>337</v>
      </c>
      <c r="BZ44" t="s">
        <v>1</v>
      </c>
      <c r="CA44" s="105" t="str">
        <f t="shared" si="59"/>
        <v>Lobel – Horvat – OK Maksimir</v>
      </c>
      <c r="CB44" s="106">
        <f t="shared" si="60"/>
        <v>337</v>
      </c>
      <c r="CC44" t="s">
        <v>1</v>
      </c>
      <c r="CD44" s="105" t="str">
        <f t="shared" si="61"/>
        <v>Lobel – Horvat</v>
      </c>
      <c r="CE44" s="106">
        <f t="shared" si="86"/>
        <v>337</v>
      </c>
      <c r="CF44" t="s">
        <v>1</v>
      </c>
      <c r="CG44" s="111">
        <f t="shared" si="87"/>
        <v>337</v>
      </c>
      <c r="CH44" s="134" cm="1">
        <f t="array" ref="CH44">IF(CG44="","",INDEX(imePrezime_id,CG44,0))</f>
        <v>1130</v>
      </c>
      <c r="CI44" s="106" t="str">
        <f>IF(OR(CD44="",CE44&lt;&gt;"NEMA"),"",IFERROR(INDEX(imeprezimealias_imeprezimeid,MATCH(BA44&amp;" "&amp;BB44,imeprezimealias_alias,0)),""))</f>
        <v/>
      </c>
      <c r="CJ44" t="s">
        <v>1</v>
      </c>
      <c r="CK44" s="29" t="str">
        <f t="shared" si="88"/>
        <v/>
      </c>
      <c r="CL44" t="s">
        <v>1</v>
      </c>
      <c r="CM44" s="90"/>
      <c r="CN44" t="s">
        <v>1</v>
      </c>
      <c r="CO44" s="111" t="str">
        <f>IF(CM44="","",MAX(CO$10:CO43)+1)</f>
        <v/>
      </c>
      <c r="CP44" s="106" t="str">
        <f>IF(CM44="","",INDEX(imePrezime_id,MATCH(IF(IFERROR(SEARCH("–",CM44),0)&lt;&gt;0,CM44,SUBSTITUTE(CM44," "," – ",1)),imePrezime,0)))</f>
        <v/>
      </c>
      <c r="CR44" s="29" t="str">
        <f t="shared" si="89"/>
        <v/>
      </c>
      <c r="CS44" t="s">
        <v>1</v>
      </c>
      <c r="CT44" s="115" t="str">
        <f>IF(AND(CE44="NEMA",CI44=""),MAX(CT$10:CT43)+1,"")</f>
        <v/>
      </c>
      <c r="CU44" t="s">
        <v>1</v>
      </c>
      <c r="CV44" s="120" t="str">
        <f t="shared" si="137"/>
        <v>M</v>
      </c>
      <c r="CW44" t="s">
        <v>1</v>
      </c>
      <c r="CX44" s="105" t="str">
        <f>IF(CT44="","",IF(BO44&lt;&gt;"CRO","","INSERT INTO osoba (id,reg_broj,oib,spol_id,dat_rodjenja) VALUES ("&amp;CT44&amp;",(SELECT max(reg_broj)+1 FROM osoba),Null,'"&amp;CV44&amp;"',Null); INSERT INTO osoba_log (id,reg_broj,oib,spol_id,dat_rodjenja,dnevnik_id) SELECT id,reg_broj,oib,spol_id,dat_rodjenja,"&amp;CT$2&amp;" FROM osoba WHERE id = "&amp;CT44&amp;";"))</f>
        <v/>
      </c>
      <c r="CY44" s="125" t="str">
        <f>IF(CT44="","","INSERT INTO imeprezime (id,osoba_id,rbr,ime,prezime,klub_id,identitet_id,sintaksa_id,info,aktivno,dnevnik_id) VALUES ("&amp;CT44&amp;","&amp;IF(CX44="","Null",CT44)&amp;",1,'"&amp;BA44&amp;"','"&amp;BB44&amp;"',(SELECT id FROM klub WHERE naziv = '"&amp;BI44&amp;"'),Null,1,'',1,"&amp;CT$2&amp;");")</f>
        <v/>
      </c>
      <c r="CZ44" t="s">
        <v>1</v>
      </c>
      <c r="DA44" s="29" t="str">
        <f t="shared" si="90"/>
        <v/>
      </c>
      <c r="DB44" t="s">
        <v>1</v>
      </c>
      <c r="DC44" s="105" t="str">
        <f>IF(OR(BP44="",BP44&lt;&gt;"NEMA"),"",BO44)</f>
        <v/>
      </c>
      <c r="DD44" s="125" t="str">
        <f>IF(DC44="","",MAX(DD$10:DD43)+1)</f>
        <v/>
      </c>
      <c r="DE44" t="s">
        <v>1</v>
      </c>
      <c r="DF44" s="90"/>
      <c r="DG44" t="s">
        <v>1</v>
      </c>
      <c r="DH44" s="29" t="str">
        <f t="shared" si="64"/>
        <v/>
      </c>
      <c r="DI44" t="s">
        <v>1</v>
      </c>
      <c r="DJ44" s="166" t="str">
        <f>IF(BJ44&lt;&gt;"NEMA","",IF(IFERROR(MATCH(BI44,BI$10:BI43,0),0)&lt;&gt;0,"",BI44))</f>
        <v/>
      </c>
      <c r="DK44" t="s">
        <v>1</v>
      </c>
      <c r="DL44" s="90"/>
      <c r="DM44" t="s">
        <v>1</v>
      </c>
      <c r="DN44" s="105" t="str">
        <f t="shared" si="91"/>
        <v/>
      </c>
      <c r="DO44" s="73" t="str">
        <f>IF(DN44="","",MAX(DO$10:DO43)+1)</f>
        <v/>
      </c>
      <c r="DP44" s="73" t="str">
        <f>IF(DN44="","",IF(BP44="","",IF(BP44="NEMA",DD44,BP44)))</f>
        <v/>
      </c>
      <c r="DQ44" s="73" t="str">
        <f t="shared" si="92"/>
        <v/>
      </c>
      <c r="DR44" s="73" t="str">
        <f>IF(DL44="","",MAX(DR$10:DR43)+1)</f>
        <v/>
      </c>
      <c r="DS44" s="177" t="str">
        <f t="shared" si="66"/>
        <v/>
      </c>
      <c r="DT44" s="125" t="str">
        <f t="shared" si="93"/>
        <v/>
      </c>
      <c r="DU44" t="s">
        <v>1</v>
      </c>
      <c r="DV44" s="29" t="str">
        <f t="shared" si="94"/>
        <v/>
      </c>
      <c r="DW44" t="s">
        <v>1</v>
      </c>
      <c r="DX44" s="166" t="str">
        <f>IF(BX44="","",IF(BY44&lt;&gt;"NEMA","ime-pre-klu"&amp;IF(BJ44="","","(ali)")&amp;"-kat",IF(CB44&lt;&gt;"NEMA","ime-pre-klu"&amp;IF(BJ44="","","(ali)"),IF(CE44&lt;&gt;"NEMA","ime-pre",IF(CT44&lt;&gt;"","novo",""))))&amp;IF(AND(BE44="0",BD44&gt;max_minuta*60),"-ot",""))</f>
        <v>ime-pre-klu-kat</v>
      </c>
      <c r="DY44" t="s">
        <v>1</v>
      </c>
      <c r="DZ44" s="111"/>
      <c r="EA44" s="134"/>
      <c r="EB44" s="134"/>
      <c r="EC44" s="134"/>
      <c r="ED44" s="134"/>
      <c r="EE44" s="134"/>
      <c r="EF44" s="134"/>
      <c r="EG44" s="134"/>
      <c r="EH44" s="134"/>
      <c r="EI44" s="134"/>
      <c r="EJ44" s="106">
        <f t="shared" si="124"/>
        <v>1</v>
      </c>
      <c r="EK44" t="s">
        <v>1</v>
      </c>
    </row>
    <row r="45" spans="2:141" x14ac:dyDescent="0.25">
      <c r="B45" s="148" t="s">
        <v>1112</v>
      </c>
      <c r="C45" t="s">
        <v>1</v>
      </c>
      <c r="D45" s="159">
        <f t="shared" si="72"/>
        <v>0</v>
      </c>
      <c r="E45" s="160">
        <f t="shared" ref="E45:AW45" si="139">IF($B45="","",FIND(";",$B45,D45+1))</f>
        <v>1</v>
      </c>
      <c r="F45" s="160">
        <f t="shared" si="139"/>
        <v>8</v>
      </c>
      <c r="G45" s="160">
        <f t="shared" si="139"/>
        <v>14</v>
      </c>
      <c r="H45" s="160">
        <f t="shared" si="139"/>
        <v>24</v>
      </c>
      <c r="I45" s="160">
        <f t="shared" si="139"/>
        <v>32</v>
      </c>
      <c r="J45" s="160">
        <f t="shared" si="139"/>
        <v>33</v>
      </c>
      <c r="K45" s="160">
        <f t="shared" si="139"/>
        <v>35</v>
      </c>
      <c r="L45" s="160">
        <f t="shared" si="139"/>
        <v>36</v>
      </c>
      <c r="M45" s="160">
        <f t="shared" si="139"/>
        <v>38</v>
      </c>
      <c r="N45" s="160">
        <f t="shared" si="139"/>
        <v>44</v>
      </c>
      <c r="O45" s="160">
        <f t="shared" si="139"/>
        <v>50</v>
      </c>
      <c r="P45" s="160">
        <f t="shared" si="139"/>
        <v>56</v>
      </c>
      <c r="Q45" s="160">
        <f t="shared" si="139"/>
        <v>58</v>
      </c>
      <c r="R45" s="160">
        <f t="shared" si="139"/>
        <v>60</v>
      </c>
      <c r="S45" s="160">
        <f t="shared" si="139"/>
        <v>66</v>
      </c>
      <c r="T45" s="160">
        <f t="shared" si="139"/>
        <v>79</v>
      </c>
      <c r="U45" s="160">
        <f t="shared" si="139"/>
        <v>85</v>
      </c>
      <c r="V45" s="160">
        <f t="shared" si="139"/>
        <v>87</v>
      </c>
      <c r="W45" s="160">
        <f t="shared" si="139"/>
        <v>94</v>
      </c>
      <c r="X45" s="160">
        <f t="shared" si="139"/>
        <v>101</v>
      </c>
      <c r="Y45" s="160">
        <f t="shared" si="139"/>
        <v>102</v>
      </c>
      <c r="Z45" s="160">
        <f t="shared" si="139"/>
        <v>103</v>
      </c>
      <c r="AA45" s="160">
        <f t="shared" si="139"/>
        <v>104</v>
      </c>
      <c r="AB45" s="160">
        <f t="shared" si="139"/>
        <v>107</v>
      </c>
      <c r="AC45" s="160">
        <f t="shared" si="139"/>
        <v>110</v>
      </c>
      <c r="AD45" s="160">
        <f t="shared" si="139"/>
        <v>113</v>
      </c>
      <c r="AE45" s="160">
        <f t="shared" si="139"/>
        <v>116</v>
      </c>
      <c r="AF45" s="160">
        <f t="shared" si="139"/>
        <v>119</v>
      </c>
      <c r="AG45" s="160">
        <f t="shared" si="139"/>
        <v>122</v>
      </c>
      <c r="AH45" s="160">
        <f t="shared" si="139"/>
        <v>125</v>
      </c>
      <c r="AI45" s="160">
        <f t="shared" si="139"/>
        <v>128</v>
      </c>
      <c r="AJ45" s="160">
        <f t="shared" si="139"/>
        <v>131</v>
      </c>
      <c r="AK45" s="160">
        <f t="shared" si="139"/>
        <v>134</v>
      </c>
      <c r="AL45" s="160">
        <f t="shared" si="139"/>
        <v>137</v>
      </c>
      <c r="AM45" s="160">
        <f t="shared" si="139"/>
        <v>138</v>
      </c>
      <c r="AN45" s="160">
        <f t="shared" si="139"/>
        <v>140</v>
      </c>
      <c r="AO45" s="160">
        <f t="shared" si="139"/>
        <v>146</v>
      </c>
      <c r="AP45" s="160">
        <f t="shared" si="139"/>
        <v>148</v>
      </c>
      <c r="AQ45" s="160">
        <f t="shared" si="139"/>
        <v>150</v>
      </c>
      <c r="AR45" s="160">
        <f t="shared" si="139"/>
        <v>157</v>
      </c>
      <c r="AS45" s="160">
        <f t="shared" si="139"/>
        <v>164</v>
      </c>
      <c r="AT45" s="160">
        <f t="shared" si="139"/>
        <v>170</v>
      </c>
      <c r="AU45" s="160">
        <f t="shared" si="139"/>
        <v>173</v>
      </c>
      <c r="AV45" s="160">
        <f t="shared" si="139"/>
        <v>175</v>
      </c>
      <c r="AW45" s="161">
        <f t="shared" si="139"/>
        <v>176</v>
      </c>
      <c r="AX45" t="s">
        <v>1</v>
      </c>
      <c r="AY45" s="105" t="str">
        <f t="shared" si="74"/>
        <v>M21A</v>
      </c>
      <c r="AZ45" s="134">
        <f t="shared" si="44"/>
        <v>101</v>
      </c>
      <c r="BA45" s="73" t="str">
        <f t="shared" si="111"/>
        <v>Filip</v>
      </c>
      <c r="BB45" s="73" t="str">
        <f t="shared" si="112"/>
        <v>Vujanić</v>
      </c>
      <c r="BC45" s="134" t="str">
        <f t="shared" si="113"/>
        <v>49:11</v>
      </c>
      <c r="BD45" s="134">
        <f t="shared" si="114"/>
        <v>2951</v>
      </c>
      <c r="BE45" s="134" t="str">
        <f t="shared" si="115"/>
        <v>0</v>
      </c>
      <c r="BF45" s="134" t="str">
        <f t="shared" si="116"/>
        <v>0</v>
      </c>
      <c r="BG45" s="134">
        <f t="shared" si="46"/>
        <v>1</v>
      </c>
      <c r="BH45" s="73" t="str">
        <f t="shared" si="47"/>
        <v>JAP</v>
      </c>
      <c r="BI45" s="73" t="str">
        <f t="shared" si="117"/>
        <v>OK Japetic</v>
      </c>
      <c r="BJ45" s="134">
        <f t="shared" si="118"/>
        <v>1</v>
      </c>
      <c r="BK45" s="73" t="str" cm="1">
        <f t="array" ref="BK45">IF(BJ45="",""&amp;BI45,IF(BJ45="NEMA",BI45,INDEX(klub_naziv,MATCH(INDEX(klubAlias_klubid,BJ45),klub_id,0))))</f>
        <v>OK Japetić</v>
      </c>
      <c r="BL45" s="73" t="str" cm="1">
        <f t="array" ref="BL45">IFERROR(INDEX(registarNatjecatelji,CE45,4),"")</f>
        <v>OK Japetić</v>
      </c>
      <c r="BM45" s="134" t="str">
        <f t="shared" si="49"/>
        <v/>
      </c>
      <c r="BN45" s="73" t="str">
        <f t="shared" si="101"/>
        <v>OK Japetić</v>
      </c>
      <c r="BO45" s="73" t="str">
        <f t="shared" si="102"/>
        <v>CRO</v>
      </c>
      <c r="BP45" s="134">
        <f t="shared" si="50"/>
        <v>1</v>
      </c>
      <c r="BQ45" s="73" t="str">
        <f t="shared" si="51"/>
        <v>M21A</v>
      </c>
      <c r="BR45" s="73" t="str">
        <f t="shared" si="52"/>
        <v>M21A</v>
      </c>
      <c r="BS45" s="134">
        <f t="shared" si="53"/>
        <v>1005</v>
      </c>
      <c r="BT45" s="74" t="str">
        <f t="shared" si="54"/>
        <v>4.86</v>
      </c>
      <c r="BU45" s="74" t="str">
        <f t="shared" si="55"/>
        <v>210</v>
      </c>
      <c r="BV45" s="75" t="str">
        <f t="shared" si="56"/>
        <v>16</v>
      </c>
      <c r="BW45" t="s">
        <v>1</v>
      </c>
      <c r="BX45" s="105" t="str">
        <f t="shared" si="57"/>
        <v>Filip – Vujanić – OK Japetić – M21A</v>
      </c>
      <c r="BY45" s="106">
        <f t="shared" si="58"/>
        <v>142</v>
      </c>
      <c r="BZ45" t="s">
        <v>1</v>
      </c>
      <c r="CA45" s="105" t="str">
        <f t="shared" si="59"/>
        <v>Filip – Vujanić – OK Japetić</v>
      </c>
      <c r="CB45" s="106">
        <f t="shared" si="60"/>
        <v>142</v>
      </c>
      <c r="CC45" t="s">
        <v>1</v>
      </c>
      <c r="CD45" s="105" t="str">
        <f t="shared" si="61"/>
        <v>Filip – Vujanić</v>
      </c>
      <c r="CE45" s="106">
        <f t="shared" si="86"/>
        <v>142</v>
      </c>
      <c r="CF45" t="s">
        <v>1</v>
      </c>
      <c r="CG45" s="111">
        <f t="shared" si="87"/>
        <v>142</v>
      </c>
      <c r="CH45" s="134" cm="1">
        <f t="array" ref="CH45">IF(CG45="","",INDEX(imePrezime_id,CG45,0))</f>
        <v>1858</v>
      </c>
      <c r="CI45" s="106" t="str">
        <f>IF(OR(CD45="",CE45&lt;&gt;"NEMA"),"",IFERROR(INDEX(imeprezimealias_imeprezimeid,MATCH(BA45&amp;" "&amp;BB45,imeprezimealias_alias,0)),""))</f>
        <v/>
      </c>
      <c r="CJ45" t="s">
        <v>1</v>
      </c>
      <c r="CK45" s="29" t="str">
        <f t="shared" si="88"/>
        <v/>
      </c>
      <c r="CL45" t="s">
        <v>1</v>
      </c>
      <c r="CM45" s="90"/>
      <c r="CN45" t="s">
        <v>1</v>
      </c>
      <c r="CO45" s="111" t="str">
        <f>IF(CM45="","",MAX(CO$10:CO44)+1)</f>
        <v/>
      </c>
      <c r="CP45" s="106" t="str">
        <f>IF(CM45="","",INDEX(imePrezime_id,MATCH(IF(IFERROR(SEARCH("–",CM45),0)&lt;&gt;0,CM45,SUBSTITUTE(CM45," "," – ",1)),imePrezime,0)))</f>
        <v/>
      </c>
      <c r="CR45" s="29" t="str">
        <f t="shared" si="89"/>
        <v/>
      </c>
      <c r="CS45" t="s">
        <v>1</v>
      </c>
      <c r="CT45" s="115" t="str">
        <f>IF(AND(CE45="NEMA",CI45=""),MAX(CT$10:CT44)+1,"")</f>
        <v/>
      </c>
      <c r="CU45" t="s">
        <v>1</v>
      </c>
      <c r="CV45" s="120" t="str">
        <f t="shared" si="137"/>
        <v>M</v>
      </c>
      <c r="CW45" t="s">
        <v>1</v>
      </c>
      <c r="CX45" s="105" t="str">
        <f>IF(CT45="","",IF(BO45&lt;&gt;"CRO","","INSERT INTO osoba (id,reg_broj,oib,spol_id,dat_rodjenja) VALUES ("&amp;CT45&amp;",(SELECT max(reg_broj)+1 FROM osoba),Null,'"&amp;CV45&amp;"',Null); INSERT INTO osoba_log (id,reg_broj,oib,spol_id,dat_rodjenja,dnevnik_id) SELECT id,reg_broj,oib,spol_id,dat_rodjenja,"&amp;CT$2&amp;" FROM osoba WHERE id = "&amp;CT45&amp;";"))</f>
        <v/>
      </c>
      <c r="CY45" s="125" t="str">
        <f>IF(CT45="","","INSERT INTO imeprezime (id,osoba_id,rbr,ime,prezime,klub_id,identitet_id,sintaksa_id,info,aktivno,dnevnik_id) VALUES ("&amp;CT45&amp;","&amp;IF(CX45="","Null",CT45)&amp;",1,'"&amp;BA45&amp;"','"&amp;BB45&amp;"',(SELECT id FROM klub WHERE naziv = '"&amp;BI45&amp;"'),Null,1,'',1,"&amp;CT$2&amp;");")</f>
        <v/>
      </c>
      <c r="CZ45" t="s">
        <v>1</v>
      </c>
      <c r="DA45" s="29" t="str">
        <f t="shared" si="90"/>
        <v/>
      </c>
      <c r="DB45" t="s">
        <v>1</v>
      </c>
      <c r="DC45" s="105" t="str">
        <f>IF(OR(BP45="",BP45&lt;&gt;"NEMA"),"",BO45)</f>
        <v/>
      </c>
      <c r="DD45" s="125" t="str">
        <f>IF(DC45="","",MAX(DD$10:DD44)+1)</f>
        <v/>
      </c>
      <c r="DE45" t="s">
        <v>1</v>
      </c>
      <c r="DF45" s="90"/>
      <c r="DG45" t="s">
        <v>1</v>
      </c>
      <c r="DH45" s="29" t="str">
        <f t="shared" si="64"/>
        <v/>
      </c>
      <c r="DI45" t="s">
        <v>1</v>
      </c>
      <c r="DJ45" s="166" t="str">
        <f>IF(BJ45&lt;&gt;"NEMA","",IF(IFERROR(MATCH(BI45,BI$10:BI44,0),0)&lt;&gt;0,"",BI45))</f>
        <v/>
      </c>
      <c r="DK45" t="s">
        <v>1</v>
      </c>
      <c r="DL45" s="90"/>
      <c r="DM45" t="s">
        <v>1</v>
      </c>
      <c r="DN45" s="105" t="str">
        <f t="shared" si="91"/>
        <v/>
      </c>
      <c r="DO45" s="73" t="str">
        <f>IF(DN45="","",MAX(DO$10:DO44)+1)</f>
        <v/>
      </c>
      <c r="DP45" s="73" t="str">
        <f>IF(DN45="","",IF(BP45="","",IF(BP45="NEMA",DD45,BP45)))</f>
        <v/>
      </c>
      <c r="DQ45" s="73" t="str">
        <f t="shared" si="92"/>
        <v/>
      </c>
      <c r="DR45" s="73" t="str">
        <f>IF(DL45="","",MAX(DR$10:DR44)+1)</f>
        <v/>
      </c>
      <c r="DS45" s="177" t="str">
        <f t="shared" si="66"/>
        <v/>
      </c>
      <c r="DT45" s="125" t="str">
        <f t="shared" si="93"/>
        <v/>
      </c>
      <c r="DU45" t="s">
        <v>1</v>
      </c>
      <c r="DV45" s="29" t="str">
        <f t="shared" si="94"/>
        <v/>
      </c>
      <c r="DW45" t="s">
        <v>1</v>
      </c>
      <c r="DX45" s="166" t="str">
        <f>IF(BX45="","",IF(BY45&lt;&gt;"NEMA","ime-pre-klu"&amp;IF(BJ45="","","(ali)")&amp;"-kat",IF(CB45&lt;&gt;"NEMA","ime-pre-klu"&amp;IF(BJ45="","","(ali)"),IF(CE45&lt;&gt;"NEMA","ime-pre",IF(CT45&lt;&gt;"","novo",""))))&amp;IF(AND(BE45="0",BD45&gt;max_minuta*60),"-ot",""))</f>
        <v>ime-pre-klu(ali)-kat</v>
      </c>
      <c r="DY45" t="s">
        <v>1</v>
      </c>
      <c r="DZ45" s="111"/>
      <c r="EA45" s="134"/>
      <c r="EB45" s="134"/>
      <c r="EC45" s="134"/>
      <c r="ED45" s="134"/>
      <c r="EE45" s="134"/>
      <c r="EF45" s="134"/>
      <c r="EG45" s="134"/>
      <c r="EH45" s="134"/>
      <c r="EI45" s="134"/>
      <c r="EJ45" s="106">
        <f t="shared" si="124"/>
        <v>3</v>
      </c>
      <c r="EK45" t="s">
        <v>1</v>
      </c>
    </row>
    <row r="46" spans="2:141" x14ac:dyDescent="0.25">
      <c r="B46" s="148" t="s">
        <v>1113</v>
      </c>
      <c r="C46" t="s">
        <v>1</v>
      </c>
      <c r="D46" s="159">
        <f t="shared" si="72"/>
        <v>0</v>
      </c>
      <c r="E46" s="160">
        <f t="shared" ref="E46:AW46" si="140">IF($B46="","",FIND(";",$B46,D46+1))</f>
        <v>1</v>
      </c>
      <c r="F46" s="160">
        <f t="shared" si="140"/>
        <v>9</v>
      </c>
      <c r="G46" s="160">
        <f t="shared" si="140"/>
        <v>15</v>
      </c>
      <c r="H46" s="160">
        <f t="shared" si="140"/>
        <v>25</v>
      </c>
      <c r="I46" s="160">
        <f t="shared" si="140"/>
        <v>33</v>
      </c>
      <c r="J46" s="160">
        <f t="shared" si="140"/>
        <v>34</v>
      </c>
      <c r="K46" s="160">
        <f t="shared" si="140"/>
        <v>36</v>
      </c>
      <c r="L46" s="160">
        <f t="shared" si="140"/>
        <v>37</v>
      </c>
      <c r="M46" s="160">
        <f t="shared" si="140"/>
        <v>39</v>
      </c>
      <c r="N46" s="160">
        <f t="shared" si="140"/>
        <v>45</v>
      </c>
      <c r="O46" s="160">
        <f t="shared" si="140"/>
        <v>51</v>
      </c>
      <c r="P46" s="160">
        <f t="shared" si="140"/>
        <v>57</v>
      </c>
      <c r="Q46" s="160">
        <f t="shared" si="140"/>
        <v>59</v>
      </c>
      <c r="R46" s="160">
        <f t="shared" si="140"/>
        <v>61</v>
      </c>
      <c r="S46" s="160">
        <f t="shared" si="140"/>
        <v>67</v>
      </c>
      <c r="T46" s="160">
        <f t="shared" si="140"/>
        <v>80</v>
      </c>
      <c r="U46" s="160">
        <f t="shared" si="140"/>
        <v>86</v>
      </c>
      <c r="V46" s="160">
        <f t="shared" si="140"/>
        <v>88</v>
      </c>
      <c r="W46" s="160">
        <f t="shared" si="140"/>
        <v>95</v>
      </c>
      <c r="X46" s="160">
        <f t="shared" si="140"/>
        <v>102</v>
      </c>
      <c r="Y46" s="160">
        <f t="shared" si="140"/>
        <v>103</v>
      </c>
      <c r="Z46" s="160">
        <f t="shared" si="140"/>
        <v>104</v>
      </c>
      <c r="AA46" s="160">
        <f t="shared" si="140"/>
        <v>105</v>
      </c>
      <c r="AB46" s="160">
        <f t="shared" si="140"/>
        <v>108</v>
      </c>
      <c r="AC46" s="160">
        <f t="shared" si="140"/>
        <v>111</v>
      </c>
      <c r="AD46" s="160">
        <f t="shared" si="140"/>
        <v>114</v>
      </c>
      <c r="AE46" s="160">
        <f t="shared" si="140"/>
        <v>117</v>
      </c>
      <c r="AF46" s="160">
        <f t="shared" si="140"/>
        <v>120</v>
      </c>
      <c r="AG46" s="160">
        <f t="shared" si="140"/>
        <v>123</v>
      </c>
      <c r="AH46" s="160">
        <f t="shared" si="140"/>
        <v>126</v>
      </c>
      <c r="AI46" s="160">
        <f t="shared" si="140"/>
        <v>129</v>
      </c>
      <c r="AJ46" s="160">
        <f t="shared" si="140"/>
        <v>132</v>
      </c>
      <c r="AK46" s="160">
        <f t="shared" si="140"/>
        <v>135</v>
      </c>
      <c r="AL46" s="160">
        <f t="shared" si="140"/>
        <v>138</v>
      </c>
      <c r="AM46" s="160">
        <f t="shared" si="140"/>
        <v>139</v>
      </c>
      <c r="AN46" s="160">
        <f t="shared" si="140"/>
        <v>141</v>
      </c>
      <c r="AO46" s="160">
        <f t="shared" si="140"/>
        <v>147</v>
      </c>
      <c r="AP46" s="160">
        <f t="shared" si="140"/>
        <v>149</v>
      </c>
      <c r="AQ46" s="160">
        <f t="shared" si="140"/>
        <v>151</v>
      </c>
      <c r="AR46" s="160">
        <f t="shared" si="140"/>
        <v>158</v>
      </c>
      <c r="AS46" s="160">
        <f t="shared" si="140"/>
        <v>165</v>
      </c>
      <c r="AT46" s="160">
        <f t="shared" si="140"/>
        <v>171</v>
      </c>
      <c r="AU46" s="160">
        <f t="shared" si="140"/>
        <v>174</v>
      </c>
      <c r="AV46" s="160">
        <f t="shared" si="140"/>
        <v>176</v>
      </c>
      <c r="AW46" s="161">
        <f t="shared" si="140"/>
        <v>177</v>
      </c>
      <c r="AX46" t="s">
        <v>1</v>
      </c>
      <c r="AY46" s="105" t="str">
        <f t="shared" si="74"/>
        <v>M21A</v>
      </c>
      <c r="AZ46" s="134">
        <f t="shared" si="44"/>
        <v>101</v>
      </c>
      <c r="BA46" s="73" t="str">
        <f t="shared" si="111"/>
        <v>Josip</v>
      </c>
      <c r="BB46" s="73" t="str">
        <f t="shared" si="112"/>
        <v>Vujanić</v>
      </c>
      <c r="BC46" s="134" t="str">
        <f t="shared" si="113"/>
        <v>51:22</v>
      </c>
      <c r="BD46" s="134">
        <f t="shared" si="114"/>
        <v>3082</v>
      </c>
      <c r="BE46" s="134" t="str">
        <f t="shared" si="115"/>
        <v>0</v>
      </c>
      <c r="BF46" s="134" t="str">
        <f t="shared" si="116"/>
        <v>0</v>
      </c>
      <c r="BG46" s="134">
        <f t="shared" si="46"/>
        <v>1</v>
      </c>
      <c r="BH46" s="73" t="str">
        <f t="shared" si="47"/>
        <v>JAP</v>
      </c>
      <c r="BI46" s="73" t="str">
        <f t="shared" si="117"/>
        <v>OK Japetic</v>
      </c>
      <c r="BJ46" s="134">
        <f t="shared" si="118"/>
        <v>1</v>
      </c>
      <c r="BK46" s="73" t="str" cm="1">
        <f t="array" ref="BK46">IF(BJ46="",""&amp;BI46,IF(BJ46="NEMA",BI46,INDEX(klub_naziv,MATCH(INDEX(klubAlias_klubid,BJ46),klub_id,0))))</f>
        <v>OK Japetić</v>
      </c>
      <c r="BL46" s="73" t="str" cm="1">
        <f t="array" ref="BL46">IFERROR(INDEX(registarNatjecatelji,CE46,4),"")</f>
        <v>OK Japetić</v>
      </c>
      <c r="BM46" s="134" t="str">
        <f t="shared" si="49"/>
        <v/>
      </c>
      <c r="BN46" s="73" t="str">
        <f t="shared" si="101"/>
        <v>OK Japetić</v>
      </c>
      <c r="BO46" s="73" t="str">
        <f t="shared" si="102"/>
        <v>CRO</v>
      </c>
      <c r="BP46" s="134">
        <f t="shared" si="50"/>
        <v>1</v>
      </c>
      <c r="BQ46" s="73" t="str">
        <f t="shared" si="51"/>
        <v>M21A</v>
      </c>
      <c r="BR46" s="73" t="str">
        <f t="shared" si="52"/>
        <v>M21A</v>
      </c>
      <c r="BS46" s="134">
        <f t="shared" si="53"/>
        <v>1005</v>
      </c>
      <c r="BT46" s="74" t="str">
        <f t="shared" si="54"/>
        <v>4.86</v>
      </c>
      <c r="BU46" s="74" t="str">
        <f t="shared" si="55"/>
        <v>210</v>
      </c>
      <c r="BV46" s="75" t="str">
        <f t="shared" si="56"/>
        <v>16</v>
      </c>
      <c r="BW46" t="s">
        <v>1</v>
      </c>
      <c r="BX46" s="105" t="str">
        <f t="shared" si="57"/>
        <v>Josip – Vujanić – OK Japetić – M21A</v>
      </c>
      <c r="BY46" s="106">
        <f t="shared" si="58"/>
        <v>143</v>
      </c>
      <c r="BZ46" t="s">
        <v>1</v>
      </c>
      <c r="CA46" s="105" t="str">
        <f t="shared" si="59"/>
        <v>Josip – Vujanić – OK Japetić</v>
      </c>
      <c r="CB46" s="106">
        <f t="shared" si="60"/>
        <v>143</v>
      </c>
      <c r="CC46" t="s">
        <v>1</v>
      </c>
      <c r="CD46" s="105" t="str">
        <f t="shared" si="61"/>
        <v>Josip – Vujanić</v>
      </c>
      <c r="CE46" s="106">
        <f t="shared" si="86"/>
        <v>143</v>
      </c>
      <c r="CF46" t="s">
        <v>1</v>
      </c>
      <c r="CG46" s="111">
        <f t="shared" si="87"/>
        <v>143</v>
      </c>
      <c r="CH46" s="134" cm="1">
        <f t="array" ref="CH46">IF(CG46="","",INDEX(imePrezime_id,CG46,0))</f>
        <v>1859</v>
      </c>
      <c r="CI46" s="106" t="str">
        <f>IF(OR(CD46="",CE46&lt;&gt;"NEMA"),"",IFERROR(INDEX(imeprezimealias_imeprezimeid,MATCH(BA46&amp;" "&amp;BB46,imeprezimealias_alias,0)),""))</f>
        <v/>
      </c>
      <c r="CJ46" t="s">
        <v>1</v>
      </c>
      <c r="CK46" s="29" t="str">
        <f t="shared" si="88"/>
        <v/>
      </c>
      <c r="CL46" t="s">
        <v>1</v>
      </c>
      <c r="CM46" s="90"/>
      <c r="CN46" t="s">
        <v>1</v>
      </c>
      <c r="CO46" s="111" t="str">
        <f>IF(CM46="","",MAX(CO$10:CO45)+1)</f>
        <v/>
      </c>
      <c r="CP46" s="106" t="str">
        <f>IF(CM46="","",INDEX(imePrezime_id,MATCH(IF(IFERROR(SEARCH("–",CM46),0)&lt;&gt;0,CM46,SUBSTITUTE(CM46," "," – ",1)),imePrezime,0)))</f>
        <v/>
      </c>
      <c r="CR46" s="29" t="str">
        <f t="shared" si="89"/>
        <v/>
      </c>
      <c r="CS46" t="s">
        <v>1</v>
      </c>
      <c r="CT46" s="115" t="str">
        <f>IF(AND(CE46="NEMA",CI46=""),MAX(CT$10:CT45)+1,"")</f>
        <v/>
      </c>
      <c r="CU46" t="s">
        <v>1</v>
      </c>
      <c r="CV46" s="120" t="str">
        <f t="shared" si="137"/>
        <v>M</v>
      </c>
      <c r="CW46" t="s">
        <v>1</v>
      </c>
      <c r="CX46" s="105" t="str">
        <f>IF(CT46="","",IF(BO46&lt;&gt;"CRO","","INSERT INTO osoba (id,reg_broj,oib,spol_id,dat_rodjenja) VALUES ("&amp;CT46&amp;",(SELECT max(reg_broj)+1 FROM osoba),Null,'"&amp;CV46&amp;"',Null); INSERT INTO osoba_log (id,reg_broj,oib,spol_id,dat_rodjenja,dnevnik_id) SELECT id,reg_broj,oib,spol_id,dat_rodjenja,"&amp;CT$2&amp;" FROM osoba WHERE id = "&amp;CT46&amp;";"))</f>
        <v/>
      </c>
      <c r="CY46" s="125" t="str">
        <f>IF(CT46="","","INSERT INTO imeprezime (id,osoba_id,rbr,ime,prezime,klub_id,identitet_id,sintaksa_id,info,aktivno,dnevnik_id) VALUES ("&amp;CT46&amp;","&amp;IF(CX46="","Null",CT46)&amp;",1,'"&amp;BA46&amp;"','"&amp;BB46&amp;"',(SELECT id FROM klub WHERE naziv = '"&amp;BI46&amp;"'),Null,1,'',1,"&amp;CT$2&amp;");")</f>
        <v/>
      </c>
      <c r="CZ46" t="s">
        <v>1</v>
      </c>
      <c r="DA46" s="29" t="str">
        <f t="shared" si="90"/>
        <v/>
      </c>
      <c r="DB46" t="s">
        <v>1</v>
      </c>
      <c r="DC46" s="105" t="str">
        <f>IF(OR(BP46="",BP46&lt;&gt;"NEMA"),"",BO46)</f>
        <v/>
      </c>
      <c r="DD46" s="125" t="str">
        <f>IF(DC46="","",MAX(DD$10:DD45)+1)</f>
        <v/>
      </c>
      <c r="DE46" t="s">
        <v>1</v>
      </c>
      <c r="DF46" s="90"/>
      <c r="DG46" t="s">
        <v>1</v>
      </c>
      <c r="DH46" s="29" t="str">
        <f t="shared" si="64"/>
        <v/>
      </c>
      <c r="DI46" t="s">
        <v>1</v>
      </c>
      <c r="DJ46" s="166" t="str">
        <f>IF(BJ46&lt;&gt;"NEMA","",IF(IFERROR(MATCH(BI46,BI$10:BI45,0),0)&lt;&gt;0,"",BI46))</f>
        <v/>
      </c>
      <c r="DK46" t="s">
        <v>1</v>
      </c>
      <c r="DL46" s="90"/>
      <c r="DM46" t="s">
        <v>1</v>
      </c>
      <c r="DN46" s="105" t="str">
        <f t="shared" si="91"/>
        <v/>
      </c>
      <c r="DO46" s="73" t="str">
        <f>IF(DN46="","",MAX(DO$10:DO45)+1)</f>
        <v/>
      </c>
      <c r="DP46" s="73" t="str">
        <f>IF(DN46="","",IF(BP46="","",IF(BP46="NEMA",DD46,BP46)))</f>
        <v/>
      </c>
      <c r="DQ46" s="73" t="str">
        <f t="shared" si="92"/>
        <v/>
      </c>
      <c r="DR46" s="73" t="str">
        <f>IF(DL46="","",MAX(DR$10:DR45)+1)</f>
        <v/>
      </c>
      <c r="DS46" s="177" t="str">
        <f t="shared" si="66"/>
        <v/>
      </c>
      <c r="DT46" s="125" t="str">
        <f t="shared" si="93"/>
        <v/>
      </c>
      <c r="DU46" t="s">
        <v>1</v>
      </c>
      <c r="DV46" s="29" t="str">
        <f t="shared" si="94"/>
        <v/>
      </c>
      <c r="DW46" t="s">
        <v>1</v>
      </c>
      <c r="DX46" s="166" t="str">
        <f>IF(BX46="","",IF(BY46&lt;&gt;"NEMA","ime-pre-klu"&amp;IF(BJ46="","","(ali)")&amp;"-kat",IF(CB46&lt;&gt;"NEMA","ime-pre-klu"&amp;IF(BJ46="","","(ali)"),IF(CE46&lt;&gt;"NEMA","ime-pre",IF(CT46&lt;&gt;"","novo",""))))&amp;IF(AND(BE46="0",BD46&gt;max_minuta*60),"-ot",""))</f>
        <v>ime-pre-klu(ali)-kat</v>
      </c>
      <c r="DY46" t="s">
        <v>1</v>
      </c>
      <c r="DZ46" s="111"/>
      <c r="EA46" s="134"/>
      <c r="EB46" s="134"/>
      <c r="EC46" s="134"/>
      <c r="ED46" s="134"/>
      <c r="EE46" s="134"/>
      <c r="EF46" s="134"/>
      <c r="EG46" s="134"/>
      <c r="EH46" s="134"/>
      <c r="EI46" s="134"/>
      <c r="EJ46" s="106">
        <f t="shared" si="124"/>
        <v>3</v>
      </c>
      <c r="EK46" t="s">
        <v>1</v>
      </c>
    </row>
    <row r="47" spans="2:141" x14ac:dyDescent="0.25">
      <c r="B47" s="148" t="s">
        <v>1114</v>
      </c>
      <c r="C47" t="s">
        <v>1</v>
      </c>
      <c r="D47" s="159">
        <f t="shared" si="72"/>
        <v>0</v>
      </c>
      <c r="E47" s="160">
        <f t="shared" ref="E47:AW47" si="141">IF($B47="","",FIND(";",$B47,D47+1))</f>
        <v>1</v>
      </c>
      <c r="F47" s="160">
        <f t="shared" si="141"/>
        <v>8</v>
      </c>
      <c r="G47" s="160">
        <f t="shared" si="141"/>
        <v>14</v>
      </c>
      <c r="H47" s="160">
        <f t="shared" si="141"/>
        <v>24</v>
      </c>
      <c r="I47" s="160">
        <f t="shared" si="141"/>
        <v>32</v>
      </c>
      <c r="J47" s="160">
        <f t="shared" si="141"/>
        <v>33</v>
      </c>
      <c r="K47" s="160">
        <f t="shared" si="141"/>
        <v>35</v>
      </c>
      <c r="L47" s="160">
        <f t="shared" si="141"/>
        <v>36</v>
      </c>
      <c r="M47" s="160">
        <f t="shared" si="141"/>
        <v>38</v>
      </c>
      <c r="N47" s="160">
        <f t="shared" si="141"/>
        <v>44</v>
      </c>
      <c r="O47" s="160">
        <f t="shared" si="141"/>
        <v>50</v>
      </c>
      <c r="P47" s="160">
        <f t="shared" si="141"/>
        <v>56</v>
      </c>
      <c r="Q47" s="160">
        <f t="shared" si="141"/>
        <v>58</v>
      </c>
      <c r="R47" s="160">
        <f t="shared" si="141"/>
        <v>60</v>
      </c>
      <c r="S47" s="160">
        <f t="shared" si="141"/>
        <v>71</v>
      </c>
      <c r="T47" s="160">
        <f t="shared" si="141"/>
        <v>82</v>
      </c>
      <c r="U47" s="160">
        <f t="shared" si="141"/>
        <v>88</v>
      </c>
      <c r="V47" s="160">
        <f t="shared" si="141"/>
        <v>90</v>
      </c>
      <c r="W47" s="160">
        <f t="shared" si="141"/>
        <v>97</v>
      </c>
      <c r="X47" s="160">
        <f t="shared" si="141"/>
        <v>104</v>
      </c>
      <c r="Y47" s="160">
        <f t="shared" si="141"/>
        <v>105</v>
      </c>
      <c r="Z47" s="160">
        <f t="shared" si="141"/>
        <v>106</v>
      </c>
      <c r="AA47" s="160">
        <f t="shared" si="141"/>
        <v>107</v>
      </c>
      <c r="AB47" s="160">
        <f t="shared" si="141"/>
        <v>110</v>
      </c>
      <c r="AC47" s="160">
        <f t="shared" si="141"/>
        <v>113</v>
      </c>
      <c r="AD47" s="160">
        <f t="shared" si="141"/>
        <v>116</v>
      </c>
      <c r="AE47" s="160">
        <f t="shared" si="141"/>
        <v>119</v>
      </c>
      <c r="AF47" s="160">
        <f t="shared" si="141"/>
        <v>122</v>
      </c>
      <c r="AG47" s="160">
        <f t="shared" si="141"/>
        <v>125</v>
      </c>
      <c r="AH47" s="160">
        <f t="shared" si="141"/>
        <v>128</v>
      </c>
      <c r="AI47" s="160">
        <f t="shared" si="141"/>
        <v>131</v>
      </c>
      <c r="AJ47" s="160">
        <f t="shared" si="141"/>
        <v>134</v>
      </c>
      <c r="AK47" s="160">
        <f t="shared" si="141"/>
        <v>137</v>
      </c>
      <c r="AL47" s="160">
        <f t="shared" si="141"/>
        <v>140</v>
      </c>
      <c r="AM47" s="160">
        <f t="shared" si="141"/>
        <v>141</v>
      </c>
      <c r="AN47" s="160">
        <f t="shared" si="141"/>
        <v>143</v>
      </c>
      <c r="AO47" s="160">
        <f t="shared" si="141"/>
        <v>149</v>
      </c>
      <c r="AP47" s="160">
        <f t="shared" si="141"/>
        <v>151</v>
      </c>
      <c r="AQ47" s="160">
        <f t="shared" si="141"/>
        <v>153</v>
      </c>
      <c r="AR47" s="160">
        <f t="shared" si="141"/>
        <v>160</v>
      </c>
      <c r="AS47" s="160">
        <f t="shared" si="141"/>
        <v>167</v>
      </c>
      <c r="AT47" s="160">
        <f t="shared" si="141"/>
        <v>173</v>
      </c>
      <c r="AU47" s="160">
        <f t="shared" si="141"/>
        <v>176</v>
      </c>
      <c r="AV47" s="160">
        <f t="shared" si="141"/>
        <v>178</v>
      </c>
      <c r="AW47" s="161">
        <f t="shared" si="141"/>
        <v>179</v>
      </c>
      <c r="AX47" t="s">
        <v>1</v>
      </c>
      <c r="AY47" s="105" t="str">
        <f t="shared" si="74"/>
        <v>M21A</v>
      </c>
      <c r="AZ47" s="134">
        <f t="shared" si="44"/>
        <v>101</v>
      </c>
      <c r="BA47" s="73" t="str">
        <f t="shared" si="111"/>
        <v>Miran</v>
      </c>
      <c r="BB47" s="73" t="str">
        <f t="shared" si="112"/>
        <v>Košćica</v>
      </c>
      <c r="BC47" s="134" t="str">
        <f t="shared" si="113"/>
        <v>57:42</v>
      </c>
      <c r="BD47" s="134">
        <f t="shared" si="114"/>
        <v>3462</v>
      </c>
      <c r="BE47" s="134" t="str">
        <f t="shared" si="115"/>
        <v>0</v>
      </c>
      <c r="BF47" s="134" t="str">
        <f t="shared" si="116"/>
        <v>0</v>
      </c>
      <c r="BG47" s="134">
        <f t="shared" si="46"/>
        <v>1</v>
      </c>
      <c r="BH47" s="73" t="str">
        <f t="shared" si="47"/>
        <v>OK Jelen</v>
      </c>
      <c r="BI47" s="73" t="str">
        <f t="shared" si="117"/>
        <v>OK Jelen</v>
      </c>
      <c r="BJ47" s="134" t="str">
        <f t="shared" si="118"/>
        <v/>
      </c>
      <c r="BK47" s="73" t="str" cm="1">
        <f t="array" ref="BK47">IF(BJ47="",""&amp;BI47,IF(BJ47="NEMA",BI47,INDEX(klub_naziv,MATCH(INDEX(klubAlias_klubid,BJ47),klub_id,0))))</f>
        <v>OK Jelen</v>
      </c>
      <c r="BL47" s="73" t="str" cm="1">
        <f t="array" ref="BL47">IFERROR(INDEX(registarNatjecatelji,CE47,4),"")</f>
        <v>OK Jelen</v>
      </c>
      <c r="BM47" s="134" t="str">
        <f t="shared" si="49"/>
        <v/>
      </c>
      <c r="BN47" s="73" t="str">
        <f t="shared" si="101"/>
        <v>OK Jelen</v>
      </c>
      <c r="BO47" s="73" t="str">
        <f t="shared" si="102"/>
        <v>CRO</v>
      </c>
      <c r="BP47" s="134">
        <f t="shared" si="50"/>
        <v>1</v>
      </c>
      <c r="BQ47" s="73" t="str">
        <f t="shared" si="51"/>
        <v>M21A</v>
      </c>
      <c r="BR47" s="73" t="str">
        <f t="shared" si="52"/>
        <v>M21A</v>
      </c>
      <c r="BS47" s="134">
        <f t="shared" si="53"/>
        <v>1005</v>
      </c>
      <c r="BT47" s="74" t="str">
        <f t="shared" si="54"/>
        <v>4.86</v>
      </c>
      <c r="BU47" s="74" t="str">
        <f t="shared" si="55"/>
        <v>210</v>
      </c>
      <c r="BV47" s="75" t="str">
        <f t="shared" si="56"/>
        <v>16</v>
      </c>
      <c r="BW47" t="s">
        <v>1</v>
      </c>
      <c r="BX47" s="105" t="str">
        <f t="shared" si="57"/>
        <v>Miran – Košćica – OK Jelen – M21A</v>
      </c>
      <c r="BY47" s="106">
        <f t="shared" si="58"/>
        <v>164</v>
      </c>
      <c r="BZ47" t="s">
        <v>1</v>
      </c>
      <c r="CA47" s="105" t="str">
        <f t="shared" si="59"/>
        <v>Miran – Košćica – OK Jelen</v>
      </c>
      <c r="CB47" s="106">
        <f t="shared" si="60"/>
        <v>164</v>
      </c>
      <c r="CC47" t="s">
        <v>1</v>
      </c>
      <c r="CD47" s="105" t="str">
        <f t="shared" si="61"/>
        <v>Miran – Košćica</v>
      </c>
      <c r="CE47" s="106">
        <f t="shared" si="86"/>
        <v>164</v>
      </c>
      <c r="CF47" t="s">
        <v>1</v>
      </c>
      <c r="CG47" s="111">
        <f t="shared" si="87"/>
        <v>164</v>
      </c>
      <c r="CH47" s="134" cm="1">
        <f t="array" ref="CH47">IF(CG47="","",INDEX(imePrezime_id,CG47,0))</f>
        <v>1082</v>
      </c>
      <c r="CI47" s="106" t="str">
        <f>IF(OR(CD47="",CE47&lt;&gt;"NEMA"),"",IFERROR(INDEX(imeprezimealias_imeprezimeid,MATCH(BA47&amp;" "&amp;BB47,imeprezimealias_alias,0)),""))</f>
        <v/>
      </c>
      <c r="CJ47" t="s">
        <v>1</v>
      </c>
      <c r="CK47" s="29" t="str">
        <f t="shared" si="88"/>
        <v/>
      </c>
      <c r="CL47" t="s">
        <v>1</v>
      </c>
      <c r="CM47" s="90"/>
      <c r="CN47" t="s">
        <v>1</v>
      </c>
      <c r="CO47" s="111" t="str">
        <f>IF(CM47="","",MAX(CO$10:CO46)+1)</f>
        <v/>
      </c>
      <c r="CP47" s="106" t="str">
        <f>IF(CM47="","",INDEX(imePrezime_id,MATCH(IF(IFERROR(SEARCH("–",CM47),0)&lt;&gt;0,CM47,SUBSTITUTE(CM47," "," – ",1)),imePrezime,0)))</f>
        <v/>
      </c>
      <c r="CR47" s="29" t="str">
        <f t="shared" si="89"/>
        <v/>
      </c>
      <c r="CS47" t="s">
        <v>1</v>
      </c>
      <c r="CT47" s="115" t="str">
        <f>IF(AND(CE47="NEMA",CI47=""),MAX(CT$10:CT46)+1,"")</f>
        <v/>
      </c>
      <c r="CU47" t="s">
        <v>1</v>
      </c>
      <c r="CV47" s="120" t="str">
        <f t="shared" si="137"/>
        <v>M</v>
      </c>
      <c r="CW47" t="s">
        <v>1</v>
      </c>
      <c r="CX47" s="105" t="str">
        <f>IF(CT47="","",IF(BO47&lt;&gt;"CRO","","INSERT INTO osoba (id,reg_broj,oib,spol_id,dat_rodjenja) VALUES ("&amp;CT47&amp;",(SELECT max(reg_broj)+1 FROM osoba),Null,'"&amp;CV47&amp;"',Null); INSERT INTO osoba_log (id,reg_broj,oib,spol_id,dat_rodjenja,dnevnik_id) SELECT id,reg_broj,oib,spol_id,dat_rodjenja,"&amp;CT$2&amp;" FROM osoba WHERE id = "&amp;CT47&amp;";"))</f>
        <v/>
      </c>
      <c r="CY47" s="125" t="str">
        <f>IF(CT47="","","INSERT INTO imeprezime (id,osoba_id,rbr,ime,prezime,klub_id,identitet_id,sintaksa_id,info,aktivno,dnevnik_id) VALUES ("&amp;CT47&amp;","&amp;IF(CX47="","Null",CT47)&amp;",1,'"&amp;BA47&amp;"','"&amp;BB47&amp;"',(SELECT id FROM klub WHERE naziv = '"&amp;BI47&amp;"'),Null,1,'',1,"&amp;CT$2&amp;");")</f>
        <v/>
      </c>
      <c r="CZ47" t="s">
        <v>1</v>
      </c>
      <c r="DA47" s="29" t="str">
        <f t="shared" si="90"/>
        <v/>
      </c>
      <c r="DB47" t="s">
        <v>1</v>
      </c>
      <c r="DC47" s="105" t="str">
        <f>IF(OR(BP47="",BP47&lt;&gt;"NEMA"),"",BO47)</f>
        <v/>
      </c>
      <c r="DD47" s="125" t="str">
        <f>IF(DC47="","",MAX(DD$10:DD46)+1)</f>
        <v/>
      </c>
      <c r="DE47" t="s">
        <v>1</v>
      </c>
      <c r="DF47" s="90"/>
      <c r="DG47" t="s">
        <v>1</v>
      </c>
      <c r="DH47" s="29" t="str">
        <f t="shared" si="64"/>
        <v/>
      </c>
      <c r="DI47" t="s">
        <v>1</v>
      </c>
      <c r="DJ47" s="166" t="str">
        <f>IF(BJ47&lt;&gt;"NEMA","",IF(IFERROR(MATCH(BI47,BI$10:BI46,0),0)&lt;&gt;0,"",BI47))</f>
        <v/>
      </c>
      <c r="DK47" t="s">
        <v>1</v>
      </c>
      <c r="DL47" s="90"/>
      <c r="DM47" t="s">
        <v>1</v>
      </c>
      <c r="DN47" s="105" t="str">
        <f t="shared" si="91"/>
        <v/>
      </c>
      <c r="DO47" s="73" t="str">
        <f>IF(DN47="","",MAX(DO$10:DO46)+1)</f>
        <v/>
      </c>
      <c r="DP47" s="73" t="str">
        <f>IF(DN47="","",IF(BP47="","",IF(BP47="NEMA",DD47,BP47)))</f>
        <v/>
      </c>
      <c r="DQ47" s="73" t="str">
        <f t="shared" si="92"/>
        <v/>
      </c>
      <c r="DR47" s="73" t="str">
        <f>IF(DL47="","",MAX(DR$10:DR46)+1)</f>
        <v/>
      </c>
      <c r="DS47" s="177" t="str">
        <f t="shared" si="66"/>
        <v/>
      </c>
      <c r="DT47" s="125" t="str">
        <f t="shared" si="93"/>
        <v/>
      </c>
      <c r="DU47" t="s">
        <v>1</v>
      </c>
      <c r="DV47" s="29" t="str">
        <f t="shared" si="94"/>
        <v/>
      </c>
      <c r="DW47" t="s">
        <v>1</v>
      </c>
      <c r="DX47" s="166" t="str">
        <f>IF(BX47="","",IF(BY47&lt;&gt;"NEMA","ime-pre-klu"&amp;IF(BJ47="","","(ali)")&amp;"-kat",IF(CB47&lt;&gt;"NEMA","ime-pre-klu"&amp;IF(BJ47="","","(ali)"),IF(CE47&lt;&gt;"NEMA","ime-pre",IF(CT47&lt;&gt;"","novo",""))))&amp;IF(AND(BE47="0",BD47&gt;max_minuta*60),"-ot",""))</f>
        <v>ime-pre-klu-kat</v>
      </c>
      <c r="DY47" t="s">
        <v>1</v>
      </c>
      <c r="DZ47" s="111"/>
      <c r="EA47" s="134"/>
      <c r="EB47" s="134"/>
      <c r="EC47" s="134"/>
      <c r="ED47" s="134"/>
      <c r="EE47" s="134"/>
      <c r="EF47" s="134"/>
      <c r="EG47" s="134"/>
      <c r="EH47" s="134"/>
      <c r="EI47" s="134"/>
      <c r="EJ47" s="106">
        <f t="shared" si="124"/>
        <v>1</v>
      </c>
      <c r="EK47" t="s">
        <v>1</v>
      </c>
    </row>
    <row r="48" spans="2:141" x14ac:dyDescent="0.25">
      <c r="B48" s="148" t="s">
        <v>1115</v>
      </c>
      <c r="C48" t="s">
        <v>1</v>
      </c>
      <c r="D48" s="159">
        <f t="shared" si="72"/>
        <v>0</v>
      </c>
      <c r="E48" s="160">
        <f t="shared" ref="E48:AW48" si="142">IF($B48="","",FIND(";",$B48,D48+1))</f>
        <v>1</v>
      </c>
      <c r="F48" s="160">
        <f t="shared" si="142"/>
        <v>9</v>
      </c>
      <c r="G48" s="160">
        <f t="shared" si="142"/>
        <v>14</v>
      </c>
      <c r="H48" s="160">
        <f t="shared" si="142"/>
        <v>24</v>
      </c>
      <c r="I48" s="160">
        <f t="shared" si="142"/>
        <v>31</v>
      </c>
      <c r="J48" s="160">
        <f t="shared" si="142"/>
        <v>32</v>
      </c>
      <c r="K48" s="160">
        <f t="shared" si="142"/>
        <v>34</v>
      </c>
      <c r="L48" s="160">
        <f t="shared" si="142"/>
        <v>35</v>
      </c>
      <c r="M48" s="160">
        <f t="shared" si="142"/>
        <v>37</v>
      </c>
      <c r="N48" s="160">
        <f t="shared" si="142"/>
        <v>43</v>
      </c>
      <c r="O48" s="160">
        <f t="shared" si="142"/>
        <v>44</v>
      </c>
      <c r="P48" s="160">
        <f t="shared" si="142"/>
        <v>45</v>
      </c>
      <c r="Q48" s="160">
        <f t="shared" si="142"/>
        <v>47</v>
      </c>
      <c r="R48" s="160">
        <f t="shared" si="142"/>
        <v>49</v>
      </c>
      <c r="S48" s="160">
        <f t="shared" si="142"/>
        <v>55</v>
      </c>
      <c r="T48" s="160">
        <f t="shared" si="142"/>
        <v>67</v>
      </c>
      <c r="U48" s="160">
        <f t="shared" si="142"/>
        <v>73</v>
      </c>
      <c r="V48" s="160">
        <f t="shared" si="142"/>
        <v>75</v>
      </c>
      <c r="W48" s="160">
        <f t="shared" si="142"/>
        <v>82</v>
      </c>
      <c r="X48" s="160">
        <f t="shared" si="142"/>
        <v>89</v>
      </c>
      <c r="Y48" s="160">
        <f t="shared" si="142"/>
        <v>90</v>
      </c>
      <c r="Z48" s="160">
        <f t="shared" si="142"/>
        <v>91</v>
      </c>
      <c r="AA48" s="160">
        <f t="shared" si="142"/>
        <v>92</v>
      </c>
      <c r="AB48" s="160">
        <f t="shared" si="142"/>
        <v>95</v>
      </c>
      <c r="AC48" s="160">
        <f t="shared" si="142"/>
        <v>98</v>
      </c>
      <c r="AD48" s="160">
        <f t="shared" si="142"/>
        <v>101</v>
      </c>
      <c r="AE48" s="160">
        <f t="shared" si="142"/>
        <v>104</v>
      </c>
      <c r="AF48" s="160">
        <f t="shared" si="142"/>
        <v>107</v>
      </c>
      <c r="AG48" s="160">
        <f t="shared" si="142"/>
        <v>110</v>
      </c>
      <c r="AH48" s="160">
        <f t="shared" si="142"/>
        <v>113</v>
      </c>
      <c r="AI48" s="160">
        <f t="shared" si="142"/>
        <v>116</v>
      </c>
      <c r="AJ48" s="160">
        <f t="shared" si="142"/>
        <v>119</v>
      </c>
      <c r="AK48" s="160">
        <f t="shared" si="142"/>
        <v>122</v>
      </c>
      <c r="AL48" s="160">
        <f t="shared" si="142"/>
        <v>125</v>
      </c>
      <c r="AM48" s="160">
        <f t="shared" si="142"/>
        <v>126</v>
      </c>
      <c r="AN48" s="160">
        <f t="shared" si="142"/>
        <v>128</v>
      </c>
      <c r="AO48" s="160">
        <f t="shared" si="142"/>
        <v>134</v>
      </c>
      <c r="AP48" s="160">
        <f t="shared" si="142"/>
        <v>136</v>
      </c>
      <c r="AQ48" s="160">
        <f t="shared" si="142"/>
        <v>138</v>
      </c>
      <c r="AR48" s="160">
        <f t="shared" si="142"/>
        <v>145</v>
      </c>
      <c r="AS48" s="160">
        <f t="shared" si="142"/>
        <v>152</v>
      </c>
      <c r="AT48" s="160">
        <f t="shared" si="142"/>
        <v>158</v>
      </c>
      <c r="AU48" s="160">
        <f t="shared" si="142"/>
        <v>161</v>
      </c>
      <c r="AV48" s="160">
        <f t="shared" si="142"/>
        <v>162</v>
      </c>
      <c r="AW48" s="161">
        <f t="shared" si="142"/>
        <v>163</v>
      </c>
      <c r="AX48" t="s">
        <v>1</v>
      </c>
      <c r="AY48" s="105" t="str">
        <f t="shared" si="74"/>
        <v>M21A</v>
      </c>
      <c r="AZ48" s="134">
        <f t="shared" si="44"/>
        <v>101</v>
      </c>
      <c r="BA48" s="73" t="str">
        <f t="shared" si="111"/>
        <v>Luka</v>
      </c>
      <c r="BB48" s="73" t="str">
        <f t="shared" si="112"/>
        <v>Filetin</v>
      </c>
      <c r="BC48" s="134" t="str">
        <f t="shared" si="113"/>
        <v/>
      </c>
      <c r="BD48" s="134" t="str">
        <f t="shared" si="114"/>
        <v/>
      </c>
      <c r="BE48" s="134" t="str">
        <f t="shared" si="115"/>
        <v>1</v>
      </c>
      <c r="BF48" s="134" t="str">
        <f t="shared" si="116"/>
        <v>1</v>
      </c>
      <c r="BG48" s="134">
        <f t="shared" si="46"/>
        <v>6</v>
      </c>
      <c r="BH48" s="73" t="str">
        <f t="shared" si="47"/>
        <v>KAP</v>
      </c>
      <c r="BI48" s="73" t="str">
        <f t="shared" si="117"/>
        <v>OK Kapela</v>
      </c>
      <c r="BJ48" s="134" t="str">
        <f t="shared" si="118"/>
        <v/>
      </c>
      <c r="BK48" s="73" t="str" cm="1">
        <f t="array" ref="BK48">IF(BJ48="",""&amp;BI48,IF(BJ48="NEMA",BI48,INDEX(klub_naziv,MATCH(INDEX(klubAlias_klubid,BJ48),klub_id,0))))</f>
        <v>OK Kapela</v>
      </c>
      <c r="BL48" s="73" t="str" cm="1">
        <f t="array" ref="BL48">IFERROR(INDEX(registarNatjecatelji,CE48,4),"")</f>
        <v>OK Kapela</v>
      </c>
      <c r="BM48" s="134" t="str">
        <f t="shared" si="49"/>
        <v/>
      </c>
      <c r="BN48" s="73" t="str">
        <f t="shared" si="101"/>
        <v>OK Kapela</v>
      </c>
      <c r="BO48" s="73" t="str">
        <f t="shared" si="102"/>
        <v>CRO</v>
      </c>
      <c r="BP48" s="134">
        <f t="shared" si="50"/>
        <v>1</v>
      </c>
      <c r="BQ48" s="73" t="str">
        <f t="shared" si="51"/>
        <v>M21A</v>
      </c>
      <c r="BR48" s="73" t="str">
        <f t="shared" si="52"/>
        <v>M21A</v>
      </c>
      <c r="BS48" s="134">
        <f t="shared" si="53"/>
        <v>1005</v>
      </c>
      <c r="BT48" s="74" t="str">
        <f t="shared" si="54"/>
        <v>4.86</v>
      </c>
      <c r="BU48" s="74" t="str">
        <f t="shared" si="55"/>
        <v>210</v>
      </c>
      <c r="BV48" s="75" t="str">
        <f t="shared" si="56"/>
        <v>16</v>
      </c>
      <c r="BW48" t="s">
        <v>1</v>
      </c>
      <c r="BX48" s="105" t="str">
        <f t="shared" si="57"/>
        <v>Luka – Filetin – OK Kapela – M21A</v>
      </c>
      <c r="BY48" s="106">
        <f t="shared" si="58"/>
        <v>232</v>
      </c>
      <c r="BZ48" t="s">
        <v>1</v>
      </c>
      <c r="CA48" s="105" t="str">
        <f t="shared" si="59"/>
        <v>Luka – Filetin – OK Kapela</v>
      </c>
      <c r="CB48" s="106">
        <f t="shared" si="60"/>
        <v>232</v>
      </c>
      <c r="CC48" t="s">
        <v>1</v>
      </c>
      <c r="CD48" s="105" t="str">
        <f t="shared" si="61"/>
        <v>Luka – Filetin</v>
      </c>
      <c r="CE48" s="106">
        <f t="shared" si="86"/>
        <v>232</v>
      </c>
      <c r="CF48" t="s">
        <v>1</v>
      </c>
      <c r="CG48" s="111">
        <f t="shared" si="87"/>
        <v>232</v>
      </c>
      <c r="CH48" s="134" cm="1">
        <f t="array" ref="CH48">IF(CG48="","",INDEX(imePrezime_id,CG48,0))</f>
        <v>1195</v>
      </c>
      <c r="CI48" s="106" t="str">
        <f>IF(OR(CD48="",CE48&lt;&gt;"NEMA"),"",IFERROR(INDEX(imeprezimealias_imeprezimeid,MATCH(BA48&amp;" "&amp;BB48,imeprezimealias_alias,0)),""))</f>
        <v/>
      </c>
      <c r="CJ48" t="s">
        <v>1</v>
      </c>
      <c r="CK48" s="29" t="str">
        <f t="shared" si="88"/>
        <v/>
      </c>
      <c r="CL48" t="s">
        <v>1</v>
      </c>
      <c r="CM48" s="90"/>
      <c r="CN48" t="s">
        <v>1</v>
      </c>
      <c r="CO48" s="111" t="str">
        <f>IF(CM48="","",MAX(CO$10:CO47)+1)</f>
        <v/>
      </c>
      <c r="CP48" s="106" t="str">
        <f>IF(CM48="","",INDEX(imePrezime_id,MATCH(IF(IFERROR(SEARCH("–",CM48),0)&lt;&gt;0,CM48,SUBSTITUTE(CM48," "," – ",1)),imePrezime,0)))</f>
        <v/>
      </c>
      <c r="CR48" s="29" t="str">
        <f t="shared" si="89"/>
        <v/>
      </c>
      <c r="CS48" t="s">
        <v>1</v>
      </c>
      <c r="CT48" s="115" t="str">
        <f>IF(AND(CE48="NEMA",CI48=""),MAX(CT$10:CT47)+1,"")</f>
        <v/>
      </c>
      <c r="CU48" t="s">
        <v>1</v>
      </c>
      <c r="CV48" s="120" t="str">
        <f t="shared" si="137"/>
        <v>M</v>
      </c>
      <c r="CW48" t="s">
        <v>1</v>
      </c>
      <c r="CX48" s="105" t="str">
        <f>IF(CT48="","",IF(BO48&lt;&gt;"CRO","","INSERT INTO osoba (id,reg_broj,oib,spol_id,dat_rodjenja) VALUES ("&amp;CT48&amp;",(SELECT max(reg_broj)+1 FROM osoba),Null,'"&amp;CV48&amp;"',Null); INSERT INTO osoba_log (id,reg_broj,oib,spol_id,dat_rodjenja,dnevnik_id) SELECT id,reg_broj,oib,spol_id,dat_rodjenja,"&amp;CT$2&amp;" FROM osoba WHERE id = "&amp;CT48&amp;";"))</f>
        <v/>
      </c>
      <c r="CY48" s="125" t="str">
        <f>IF(CT48="","","INSERT INTO imeprezime (id,osoba_id,rbr,ime,prezime,klub_id,identitet_id,sintaksa_id,info,aktivno,dnevnik_id) VALUES ("&amp;CT48&amp;","&amp;IF(CX48="","Null",CT48)&amp;",1,'"&amp;BA48&amp;"','"&amp;BB48&amp;"',(SELECT id FROM klub WHERE naziv = '"&amp;BI48&amp;"'),Null,1,'',1,"&amp;CT$2&amp;");")</f>
        <v/>
      </c>
      <c r="CZ48" t="s">
        <v>1</v>
      </c>
      <c r="DA48" s="29" t="str">
        <f t="shared" si="90"/>
        <v/>
      </c>
      <c r="DB48" t="s">
        <v>1</v>
      </c>
      <c r="DC48" s="105" t="str">
        <f>IF(OR(BP48="",BP48&lt;&gt;"NEMA"),"",BO48)</f>
        <v/>
      </c>
      <c r="DD48" s="125" t="str">
        <f>IF(DC48="","",MAX(DD$10:DD47)+1)</f>
        <v/>
      </c>
      <c r="DE48" t="s">
        <v>1</v>
      </c>
      <c r="DF48" s="90"/>
      <c r="DG48" t="s">
        <v>1</v>
      </c>
      <c r="DH48" s="29" t="str">
        <f t="shared" si="64"/>
        <v/>
      </c>
      <c r="DI48" t="s">
        <v>1</v>
      </c>
      <c r="DJ48" s="166" t="str">
        <f>IF(BJ48&lt;&gt;"NEMA","",IF(IFERROR(MATCH(BI48,BI$10:BI47,0),0)&lt;&gt;0,"",BI48))</f>
        <v/>
      </c>
      <c r="DK48" t="s">
        <v>1</v>
      </c>
      <c r="DL48" s="90"/>
      <c r="DM48" t="s">
        <v>1</v>
      </c>
      <c r="DN48" s="105" t="str">
        <f t="shared" si="91"/>
        <v/>
      </c>
      <c r="DO48" s="73" t="str">
        <f>IF(DN48="","",MAX(DO$10:DO47)+1)</f>
        <v/>
      </c>
      <c r="DP48" s="73" t="str">
        <f>IF(DN48="","",IF(BP48="","",IF(BP48="NEMA",DD48,BP48)))</f>
        <v/>
      </c>
      <c r="DQ48" s="73" t="str">
        <f t="shared" si="92"/>
        <v/>
      </c>
      <c r="DR48" s="73" t="str">
        <f>IF(DL48="","",MAX(DR$10:DR47)+1)</f>
        <v/>
      </c>
      <c r="DS48" s="177" t="str">
        <f t="shared" si="66"/>
        <v/>
      </c>
      <c r="DT48" s="125" t="str">
        <f t="shared" si="93"/>
        <v/>
      </c>
      <c r="DU48" t="s">
        <v>1</v>
      </c>
      <c r="DV48" s="29" t="str">
        <f t="shared" si="94"/>
        <v/>
      </c>
      <c r="DW48" t="s">
        <v>1</v>
      </c>
      <c r="DX48" s="166" t="str">
        <f>IF(BX48="","",IF(BY48&lt;&gt;"NEMA","ime-pre-klu"&amp;IF(BJ48="","","(ali)")&amp;"-kat",IF(CB48&lt;&gt;"NEMA","ime-pre-klu"&amp;IF(BJ48="","","(ali)"),IF(CE48&lt;&gt;"NEMA","ime-pre",IF(CT48&lt;&gt;"","novo",""))))&amp;IF(AND(BE48="0",BD48&gt;max_minuta*60),"-ot",""))</f>
        <v>ime-pre-klu-kat</v>
      </c>
      <c r="DY48" t="s">
        <v>1</v>
      </c>
      <c r="DZ48" s="111"/>
      <c r="EA48" s="134"/>
      <c r="EB48" s="134"/>
      <c r="EC48" s="134"/>
      <c r="ED48" s="134"/>
      <c r="EE48" s="134"/>
      <c r="EF48" s="134"/>
      <c r="EG48" s="134"/>
      <c r="EH48" s="134"/>
      <c r="EI48" s="134"/>
      <c r="EJ48" s="106">
        <f t="shared" si="124"/>
        <v>1</v>
      </c>
      <c r="EK48" t="s">
        <v>1</v>
      </c>
    </row>
    <row r="49" spans="2:141" x14ac:dyDescent="0.25">
      <c r="B49" s="148" t="s">
        <v>1116</v>
      </c>
      <c r="C49" t="s">
        <v>1</v>
      </c>
      <c r="D49" s="159">
        <f t="shared" si="72"/>
        <v>0</v>
      </c>
      <c r="E49" s="160">
        <f t="shared" ref="E49:AW49" si="143">IF($B49="","",FIND(";",$B49,D49+1))</f>
        <v>1</v>
      </c>
      <c r="F49" s="160">
        <f t="shared" si="143"/>
        <v>2</v>
      </c>
      <c r="G49" s="160">
        <f t="shared" si="143"/>
        <v>8</v>
      </c>
      <c r="H49" s="160">
        <f t="shared" si="143"/>
        <v>11</v>
      </c>
      <c r="I49" s="160">
        <f t="shared" si="143"/>
        <v>20</v>
      </c>
      <c r="J49" s="160">
        <f t="shared" si="143"/>
        <v>21</v>
      </c>
      <c r="K49" s="160">
        <f t="shared" si="143"/>
        <v>23</v>
      </c>
      <c r="L49" s="160">
        <f t="shared" si="143"/>
        <v>24</v>
      </c>
      <c r="M49" s="160">
        <f t="shared" si="143"/>
        <v>26</v>
      </c>
      <c r="N49" s="160">
        <f t="shared" si="143"/>
        <v>32</v>
      </c>
      <c r="O49" s="160">
        <f t="shared" si="143"/>
        <v>33</v>
      </c>
      <c r="P49" s="160">
        <f t="shared" si="143"/>
        <v>34</v>
      </c>
      <c r="Q49" s="160">
        <f t="shared" si="143"/>
        <v>36</v>
      </c>
      <c r="R49" s="160">
        <f t="shared" si="143"/>
        <v>37</v>
      </c>
      <c r="S49" s="160">
        <f t="shared" si="143"/>
        <v>40</v>
      </c>
      <c r="T49" s="160">
        <f t="shared" si="143"/>
        <v>43</v>
      </c>
      <c r="U49" s="160">
        <f t="shared" si="143"/>
        <v>46</v>
      </c>
      <c r="V49" s="160">
        <f t="shared" si="143"/>
        <v>48</v>
      </c>
      <c r="W49" s="160">
        <f t="shared" si="143"/>
        <v>55</v>
      </c>
      <c r="X49" s="160">
        <f t="shared" si="143"/>
        <v>62</v>
      </c>
      <c r="Y49" s="160">
        <f t="shared" si="143"/>
        <v>63</v>
      </c>
      <c r="Z49" s="160">
        <f t="shared" si="143"/>
        <v>64</v>
      </c>
      <c r="AA49" s="160">
        <f t="shared" si="143"/>
        <v>65</v>
      </c>
      <c r="AB49" s="160">
        <f t="shared" si="143"/>
        <v>68</v>
      </c>
      <c r="AC49" s="160">
        <f t="shared" si="143"/>
        <v>71</v>
      </c>
      <c r="AD49" s="160">
        <f t="shared" si="143"/>
        <v>74</v>
      </c>
      <c r="AE49" s="160">
        <f t="shared" si="143"/>
        <v>77</v>
      </c>
      <c r="AF49" s="160">
        <f t="shared" si="143"/>
        <v>80</v>
      </c>
      <c r="AG49" s="160">
        <f t="shared" si="143"/>
        <v>83</v>
      </c>
      <c r="AH49" s="160">
        <f t="shared" si="143"/>
        <v>86</v>
      </c>
      <c r="AI49" s="160">
        <f t="shared" si="143"/>
        <v>89</v>
      </c>
      <c r="AJ49" s="160">
        <f t="shared" si="143"/>
        <v>92</v>
      </c>
      <c r="AK49" s="160">
        <f t="shared" si="143"/>
        <v>95</v>
      </c>
      <c r="AL49" s="160">
        <f t="shared" si="143"/>
        <v>98</v>
      </c>
      <c r="AM49" s="160">
        <f t="shared" si="143"/>
        <v>99</v>
      </c>
      <c r="AN49" s="160">
        <f t="shared" si="143"/>
        <v>101</v>
      </c>
      <c r="AO49" s="160">
        <f t="shared" si="143"/>
        <v>107</v>
      </c>
      <c r="AP49" s="160">
        <f t="shared" si="143"/>
        <v>109</v>
      </c>
      <c r="AQ49" s="160">
        <f t="shared" si="143"/>
        <v>111</v>
      </c>
      <c r="AR49" s="160">
        <f t="shared" si="143"/>
        <v>118</v>
      </c>
      <c r="AS49" s="160">
        <f t="shared" si="143"/>
        <v>125</v>
      </c>
      <c r="AT49" s="160">
        <f t="shared" si="143"/>
        <v>131</v>
      </c>
      <c r="AU49" s="160">
        <f t="shared" si="143"/>
        <v>134</v>
      </c>
      <c r="AV49" s="160">
        <f t="shared" si="143"/>
        <v>135</v>
      </c>
      <c r="AW49" s="161">
        <f t="shared" si="143"/>
        <v>136</v>
      </c>
      <c r="AX49" t="s">
        <v>1</v>
      </c>
      <c r="AY49" s="105" t="str">
        <f t="shared" si="74"/>
        <v>M21A</v>
      </c>
      <c r="AZ49" s="134">
        <f t="shared" si="44"/>
        <v>101</v>
      </c>
      <c r="BA49" s="73" t="str">
        <f t="shared" si="111"/>
        <v>Vacant</v>
      </c>
      <c r="BB49" s="73" t="str">
        <f t="shared" si="112"/>
        <v/>
      </c>
      <c r="BC49" s="134" t="str">
        <f t="shared" si="113"/>
        <v/>
      </c>
      <c r="BD49" s="134" t="str">
        <f t="shared" si="114"/>
        <v/>
      </c>
      <c r="BE49" s="134" t="str">
        <f t="shared" si="115"/>
        <v>0</v>
      </c>
      <c r="BF49" s="134" t="str">
        <f t="shared" si="116"/>
        <v/>
      </c>
      <c r="BG49" s="134" t="str">
        <f t="shared" si="46"/>
        <v/>
      </c>
      <c r="BH49" s="73" t="str">
        <f t="shared" si="47"/>
        <v/>
      </c>
      <c r="BI49" s="73" t="str">
        <f t="shared" si="117"/>
        <v/>
      </c>
      <c r="BJ49" s="134" t="str">
        <f t="shared" si="118"/>
        <v/>
      </c>
      <c r="BK49" s="73" t="str" cm="1">
        <f t="array" ref="BK49">IF(BJ49="",""&amp;BI49,IF(BJ49="NEMA",BI49,INDEX(klub_naziv,MATCH(INDEX(klubAlias_klubid,BJ49),klub_id,0))))</f>
        <v/>
      </c>
      <c r="BL49" s="73" t="str" cm="1">
        <f t="array" ref="BL49">IFERROR(INDEX(registarNatjecatelji,CE49,4),"")</f>
        <v/>
      </c>
      <c r="BM49" s="134" t="str">
        <f t="shared" si="49"/>
        <v/>
      </c>
      <c r="BN49" s="73" t="str">
        <f t="shared" si="101"/>
        <v/>
      </c>
      <c r="BO49" s="73" t="str">
        <f t="shared" si="102"/>
        <v/>
      </c>
      <c r="BP49" s="134" t="str">
        <f t="shared" si="50"/>
        <v/>
      </c>
      <c r="BQ49" s="73" t="str">
        <f t="shared" si="51"/>
        <v>M21A</v>
      </c>
      <c r="BR49" s="73" t="str">
        <f t="shared" si="52"/>
        <v>M21A</v>
      </c>
      <c r="BS49" s="134">
        <f t="shared" si="53"/>
        <v>1005</v>
      </c>
      <c r="BT49" s="74" t="str">
        <f t="shared" si="54"/>
        <v>4.86</v>
      </c>
      <c r="BU49" s="74" t="str">
        <f t="shared" si="55"/>
        <v>210</v>
      </c>
      <c r="BV49" s="75" t="str">
        <f t="shared" si="56"/>
        <v>16</v>
      </c>
      <c r="BW49" t="s">
        <v>1</v>
      </c>
      <c r="BX49" s="105" t="str">
        <f t="shared" si="57"/>
        <v/>
      </c>
      <c r="BY49" s="106" t="str">
        <f t="shared" si="58"/>
        <v/>
      </c>
      <c r="BZ49" t="s">
        <v>1</v>
      </c>
      <c r="CA49" s="105" t="str">
        <f t="shared" si="59"/>
        <v/>
      </c>
      <c r="CB49" s="106" t="str">
        <f t="shared" si="60"/>
        <v/>
      </c>
      <c r="CC49" t="s">
        <v>1</v>
      </c>
      <c r="CD49" s="105" t="str">
        <f t="shared" si="61"/>
        <v/>
      </c>
      <c r="CE49" s="106" t="str">
        <f t="shared" si="86"/>
        <v/>
      </c>
      <c r="CF49" t="s">
        <v>1</v>
      </c>
      <c r="CG49" s="111" t="str">
        <f t="shared" si="87"/>
        <v/>
      </c>
      <c r="CH49" s="134" t="str" cm="1">
        <f t="array" ref="CH49">IF(CG49="","",INDEX(imePrezime_id,CG49,0))</f>
        <v/>
      </c>
      <c r="CI49" s="106" t="str">
        <f>IF(OR(CD49="",CE49&lt;&gt;"NEMA"),"",IFERROR(INDEX(imeprezimealias_imeprezimeid,MATCH(BA49&amp;" "&amp;BB49,imeprezimealias_alias,0)),""))</f>
        <v/>
      </c>
      <c r="CJ49" t="s">
        <v>1</v>
      </c>
      <c r="CK49" s="29" t="str">
        <f t="shared" si="88"/>
        <v/>
      </c>
      <c r="CL49" t="s">
        <v>1</v>
      </c>
      <c r="CM49" s="90"/>
      <c r="CN49" t="s">
        <v>1</v>
      </c>
      <c r="CO49" s="111" t="str">
        <f>IF(CM49="","",MAX(CO$10:CO48)+1)</f>
        <v/>
      </c>
      <c r="CP49" s="106" t="str">
        <f>IF(CM49="","",INDEX(imePrezime_id,MATCH(IF(IFERROR(SEARCH("–",CM49),0)&lt;&gt;0,CM49,SUBSTITUTE(CM49," "," – ",1)),imePrezime,0)))</f>
        <v/>
      </c>
      <c r="CR49" s="29" t="str">
        <f t="shared" si="89"/>
        <v/>
      </c>
      <c r="CS49" t="s">
        <v>1</v>
      </c>
      <c r="CT49" s="115" t="str">
        <f>IF(AND(CE49="NEMA",CI49=""),MAX(CT$10:CT48)+1,"")</f>
        <v/>
      </c>
      <c r="CU49" t="s">
        <v>1</v>
      </c>
      <c r="CV49" s="120" t="str">
        <f t="shared" si="137"/>
        <v>M</v>
      </c>
      <c r="CW49" t="s">
        <v>1</v>
      </c>
      <c r="CX49" s="105" t="str">
        <f>IF(CT49="","",IF(BO49&lt;&gt;"CRO","","INSERT INTO osoba (id,reg_broj,oib,spol_id,dat_rodjenja) VALUES ("&amp;CT49&amp;",(SELECT max(reg_broj)+1 FROM osoba),Null,'"&amp;CV49&amp;"',Null); INSERT INTO osoba_log (id,reg_broj,oib,spol_id,dat_rodjenja,dnevnik_id) SELECT id,reg_broj,oib,spol_id,dat_rodjenja,"&amp;CT$2&amp;" FROM osoba WHERE id = "&amp;CT49&amp;";"))</f>
        <v/>
      </c>
      <c r="CY49" s="125" t="str">
        <f>IF(CT49="","","INSERT INTO imeprezime (id,osoba_id,rbr,ime,prezime,klub_id,identitet_id,sintaksa_id,info,aktivno,dnevnik_id) VALUES ("&amp;CT49&amp;","&amp;IF(CX49="","Null",CT49)&amp;",1,'"&amp;BA49&amp;"','"&amp;BB49&amp;"',(SELECT id FROM klub WHERE naziv = '"&amp;BI49&amp;"'),Null,1,'',1,"&amp;CT$2&amp;");")</f>
        <v/>
      </c>
      <c r="CZ49" t="s">
        <v>1</v>
      </c>
      <c r="DA49" s="29" t="str">
        <f t="shared" si="90"/>
        <v/>
      </c>
      <c r="DB49" t="s">
        <v>1</v>
      </c>
      <c r="DC49" s="105" t="str">
        <f>IF(OR(BP49="",BP49&lt;&gt;"NEMA"),"",BO49)</f>
        <v/>
      </c>
      <c r="DD49" s="125" t="str">
        <f>IF(DC49="","",MAX(DD$10:DD48)+1)</f>
        <v/>
      </c>
      <c r="DE49" t="s">
        <v>1</v>
      </c>
      <c r="DF49" s="90"/>
      <c r="DG49" t="s">
        <v>1</v>
      </c>
      <c r="DH49" s="29" t="str">
        <f t="shared" si="64"/>
        <v/>
      </c>
      <c r="DI49" t="s">
        <v>1</v>
      </c>
      <c r="DJ49" s="166" t="str">
        <f>IF(BJ49&lt;&gt;"NEMA","",IF(IFERROR(MATCH(BI49,BI$10:BI48,0),0)&lt;&gt;0,"",BI49))</f>
        <v/>
      </c>
      <c r="DK49" t="s">
        <v>1</v>
      </c>
      <c r="DL49" s="90"/>
      <c r="DM49" t="s">
        <v>1</v>
      </c>
      <c r="DN49" s="105" t="str">
        <f t="shared" si="91"/>
        <v/>
      </c>
      <c r="DO49" s="73" t="str">
        <f>IF(DN49="","",MAX(DO$10:DO48)+1)</f>
        <v/>
      </c>
      <c r="DP49" s="73" t="str">
        <f>IF(DN49="","",IF(BP49="","",IF(BP49="NEMA",DD49,BP49)))</f>
        <v/>
      </c>
      <c r="DQ49" s="73" t="str">
        <f t="shared" si="92"/>
        <v/>
      </c>
      <c r="DR49" s="73" t="str">
        <f>IF(DL49="","",MAX(DR$10:DR48)+1)</f>
        <v/>
      </c>
      <c r="DS49" s="177" t="str">
        <f t="shared" si="66"/>
        <v/>
      </c>
      <c r="DT49" s="125" t="str">
        <f t="shared" si="93"/>
        <v/>
      </c>
      <c r="DU49" t="s">
        <v>1</v>
      </c>
      <c r="DV49" s="29" t="str">
        <f t="shared" si="94"/>
        <v/>
      </c>
      <c r="DW49" t="s">
        <v>1</v>
      </c>
      <c r="DX49" s="166" t="str">
        <f>IF(BX49="","",IF(BY49&lt;&gt;"NEMA","ime-pre-klu"&amp;IF(BJ49="","","(ali)")&amp;"-kat",IF(CB49&lt;&gt;"NEMA","ime-pre-klu"&amp;IF(BJ49="","","(ali)"),IF(CE49&lt;&gt;"NEMA","ime-pre",IF(CT49&lt;&gt;"","novo",""))))&amp;IF(AND(BE49="0",BD49&gt;max_minuta*60),"-ot",""))</f>
        <v/>
      </c>
      <c r="DY49" t="s">
        <v>1</v>
      </c>
      <c r="DZ49" s="111"/>
      <c r="EA49" s="134"/>
      <c r="EB49" s="134"/>
      <c r="EC49" s="134"/>
      <c r="ED49" s="134"/>
      <c r="EE49" s="134"/>
      <c r="EF49" s="134"/>
      <c r="EG49" s="134"/>
      <c r="EH49" s="134"/>
      <c r="EI49" s="134"/>
      <c r="EJ49" s="106" t="str">
        <f t="shared" si="124"/>
        <v/>
      </c>
      <c r="EK49" t="s">
        <v>1</v>
      </c>
    </row>
    <row r="50" spans="2:141" x14ac:dyDescent="0.25">
      <c r="B50" s="148" t="s">
        <v>1117</v>
      </c>
      <c r="C50" t="s">
        <v>1</v>
      </c>
      <c r="D50" s="159">
        <f t="shared" si="72"/>
        <v>0</v>
      </c>
      <c r="E50" s="160">
        <f t="shared" ref="E50:AW50" si="144">IF($B50="","",FIND(";",$B50,D50+1))</f>
        <v>1</v>
      </c>
      <c r="F50" s="160">
        <f t="shared" si="144"/>
        <v>2</v>
      </c>
      <c r="G50" s="160">
        <f t="shared" si="144"/>
        <v>8</v>
      </c>
      <c r="H50" s="160">
        <f t="shared" si="144"/>
        <v>11</v>
      </c>
      <c r="I50" s="160">
        <f t="shared" si="144"/>
        <v>20</v>
      </c>
      <c r="J50" s="160">
        <f t="shared" si="144"/>
        <v>21</v>
      </c>
      <c r="K50" s="160">
        <f t="shared" si="144"/>
        <v>23</v>
      </c>
      <c r="L50" s="160">
        <f t="shared" si="144"/>
        <v>24</v>
      </c>
      <c r="M50" s="160">
        <f t="shared" si="144"/>
        <v>26</v>
      </c>
      <c r="N50" s="160">
        <f t="shared" si="144"/>
        <v>32</v>
      </c>
      <c r="O50" s="160">
        <f t="shared" si="144"/>
        <v>33</v>
      </c>
      <c r="P50" s="160">
        <f t="shared" si="144"/>
        <v>34</v>
      </c>
      <c r="Q50" s="160">
        <f t="shared" si="144"/>
        <v>36</v>
      </c>
      <c r="R50" s="160">
        <f t="shared" si="144"/>
        <v>37</v>
      </c>
      <c r="S50" s="160">
        <f t="shared" si="144"/>
        <v>40</v>
      </c>
      <c r="T50" s="160">
        <f t="shared" si="144"/>
        <v>43</v>
      </c>
      <c r="U50" s="160">
        <f t="shared" si="144"/>
        <v>46</v>
      </c>
      <c r="V50" s="160">
        <f t="shared" si="144"/>
        <v>48</v>
      </c>
      <c r="W50" s="160">
        <f t="shared" si="144"/>
        <v>55</v>
      </c>
      <c r="X50" s="160">
        <f t="shared" si="144"/>
        <v>62</v>
      </c>
      <c r="Y50" s="160">
        <f t="shared" si="144"/>
        <v>63</v>
      </c>
      <c r="Z50" s="160">
        <f t="shared" si="144"/>
        <v>64</v>
      </c>
      <c r="AA50" s="160">
        <f t="shared" si="144"/>
        <v>65</v>
      </c>
      <c r="AB50" s="160">
        <f t="shared" si="144"/>
        <v>68</v>
      </c>
      <c r="AC50" s="160">
        <f t="shared" si="144"/>
        <v>71</v>
      </c>
      <c r="AD50" s="160">
        <f t="shared" si="144"/>
        <v>74</v>
      </c>
      <c r="AE50" s="160">
        <f t="shared" si="144"/>
        <v>77</v>
      </c>
      <c r="AF50" s="160">
        <f t="shared" si="144"/>
        <v>80</v>
      </c>
      <c r="AG50" s="160">
        <f t="shared" si="144"/>
        <v>83</v>
      </c>
      <c r="AH50" s="160">
        <f t="shared" si="144"/>
        <v>86</v>
      </c>
      <c r="AI50" s="160">
        <f t="shared" si="144"/>
        <v>89</v>
      </c>
      <c r="AJ50" s="160">
        <f t="shared" si="144"/>
        <v>92</v>
      </c>
      <c r="AK50" s="160">
        <f t="shared" si="144"/>
        <v>95</v>
      </c>
      <c r="AL50" s="160">
        <f t="shared" si="144"/>
        <v>98</v>
      </c>
      <c r="AM50" s="160">
        <f t="shared" si="144"/>
        <v>99</v>
      </c>
      <c r="AN50" s="160">
        <f t="shared" si="144"/>
        <v>101</v>
      </c>
      <c r="AO50" s="160">
        <f t="shared" si="144"/>
        <v>107</v>
      </c>
      <c r="AP50" s="160">
        <f t="shared" si="144"/>
        <v>109</v>
      </c>
      <c r="AQ50" s="160">
        <f t="shared" si="144"/>
        <v>111</v>
      </c>
      <c r="AR50" s="160">
        <f t="shared" si="144"/>
        <v>118</v>
      </c>
      <c r="AS50" s="160">
        <f t="shared" si="144"/>
        <v>125</v>
      </c>
      <c r="AT50" s="160">
        <f t="shared" si="144"/>
        <v>131</v>
      </c>
      <c r="AU50" s="160">
        <f t="shared" si="144"/>
        <v>134</v>
      </c>
      <c r="AV50" s="160">
        <f t="shared" si="144"/>
        <v>135</v>
      </c>
      <c r="AW50" s="161">
        <f t="shared" si="144"/>
        <v>136</v>
      </c>
      <c r="AX50" t="s">
        <v>1</v>
      </c>
      <c r="AY50" s="105" t="str">
        <f t="shared" si="74"/>
        <v>M21A</v>
      </c>
      <c r="AZ50" s="134">
        <f t="shared" si="44"/>
        <v>101</v>
      </c>
      <c r="BA50" s="73" t="str">
        <f t="shared" si="111"/>
        <v>Vacant</v>
      </c>
      <c r="BB50" s="73" t="str">
        <f t="shared" si="112"/>
        <v/>
      </c>
      <c r="BC50" s="134" t="str">
        <f t="shared" si="113"/>
        <v/>
      </c>
      <c r="BD50" s="134" t="str">
        <f t="shared" si="114"/>
        <v/>
      </c>
      <c r="BE50" s="134" t="str">
        <f t="shared" si="115"/>
        <v>0</v>
      </c>
      <c r="BF50" s="134" t="str">
        <f t="shared" si="116"/>
        <v/>
      </c>
      <c r="BG50" s="134" t="str">
        <f t="shared" si="46"/>
        <v/>
      </c>
      <c r="BH50" s="73" t="str">
        <f t="shared" si="47"/>
        <v/>
      </c>
      <c r="BI50" s="73" t="str">
        <f t="shared" si="117"/>
        <v/>
      </c>
      <c r="BJ50" s="134" t="str">
        <f t="shared" si="118"/>
        <v/>
      </c>
      <c r="BK50" s="73" t="str" cm="1">
        <f t="array" ref="BK50">IF(BJ50="",""&amp;BI50,IF(BJ50="NEMA",BI50,INDEX(klub_naziv,MATCH(INDEX(klubAlias_klubid,BJ50),klub_id,0))))</f>
        <v/>
      </c>
      <c r="BL50" s="73" t="str" cm="1">
        <f t="array" ref="BL50">IFERROR(INDEX(registarNatjecatelji,CE50,4),"")</f>
        <v/>
      </c>
      <c r="BM50" s="134" t="str">
        <f t="shared" si="49"/>
        <v/>
      </c>
      <c r="BN50" s="73" t="str">
        <f t="shared" si="101"/>
        <v/>
      </c>
      <c r="BO50" s="73" t="str">
        <f t="shared" si="102"/>
        <v/>
      </c>
      <c r="BP50" s="134" t="str">
        <f t="shared" si="50"/>
        <v/>
      </c>
      <c r="BQ50" s="73" t="str">
        <f t="shared" si="51"/>
        <v>M21A</v>
      </c>
      <c r="BR50" s="73" t="str">
        <f t="shared" si="52"/>
        <v>M21A</v>
      </c>
      <c r="BS50" s="134">
        <f t="shared" si="53"/>
        <v>1005</v>
      </c>
      <c r="BT50" s="74" t="str">
        <f t="shared" si="54"/>
        <v>4.86</v>
      </c>
      <c r="BU50" s="74" t="str">
        <f t="shared" si="55"/>
        <v>210</v>
      </c>
      <c r="BV50" s="75" t="str">
        <f t="shared" si="56"/>
        <v>16</v>
      </c>
      <c r="BW50" t="s">
        <v>1</v>
      </c>
      <c r="BX50" s="105" t="str">
        <f t="shared" si="57"/>
        <v/>
      </c>
      <c r="BY50" s="106" t="str">
        <f t="shared" si="58"/>
        <v/>
      </c>
      <c r="BZ50" t="s">
        <v>1</v>
      </c>
      <c r="CA50" s="105" t="str">
        <f t="shared" si="59"/>
        <v/>
      </c>
      <c r="CB50" s="106" t="str">
        <f t="shared" si="60"/>
        <v/>
      </c>
      <c r="CC50" t="s">
        <v>1</v>
      </c>
      <c r="CD50" s="105" t="str">
        <f t="shared" si="61"/>
        <v/>
      </c>
      <c r="CE50" s="106" t="str">
        <f t="shared" si="86"/>
        <v/>
      </c>
      <c r="CF50" t="s">
        <v>1</v>
      </c>
      <c r="CG50" s="111" t="str">
        <f t="shared" si="87"/>
        <v/>
      </c>
      <c r="CH50" s="134" t="str" cm="1">
        <f t="array" ref="CH50">IF(CG50="","",INDEX(imePrezime_id,CG50,0))</f>
        <v/>
      </c>
      <c r="CI50" s="106" t="str">
        <f>IF(OR(CD50="",CE50&lt;&gt;"NEMA"),"",IFERROR(INDEX(imeprezimealias_imeprezimeid,MATCH(BA50&amp;" "&amp;BB50,imeprezimealias_alias,0)),""))</f>
        <v/>
      </c>
      <c r="CJ50" t="s">
        <v>1</v>
      </c>
      <c r="CK50" s="29" t="str">
        <f t="shared" si="88"/>
        <v/>
      </c>
      <c r="CL50" t="s">
        <v>1</v>
      </c>
      <c r="CM50" s="90"/>
      <c r="CN50" t="s">
        <v>1</v>
      </c>
      <c r="CO50" s="111" t="str">
        <f>IF(CM50="","",MAX(CO$10:CO49)+1)</f>
        <v/>
      </c>
      <c r="CP50" s="106" t="str">
        <f>IF(CM50="","",INDEX(imePrezime_id,MATCH(IF(IFERROR(SEARCH("–",CM50),0)&lt;&gt;0,CM50,SUBSTITUTE(CM50," "," – ",1)),imePrezime,0)))</f>
        <v/>
      </c>
      <c r="CR50" s="29" t="str">
        <f t="shared" si="89"/>
        <v/>
      </c>
      <c r="CS50" t="s">
        <v>1</v>
      </c>
      <c r="CT50" s="115" t="str">
        <f>IF(AND(CE50="NEMA",CI50=""),MAX(CT$10:CT49)+1,"")</f>
        <v/>
      </c>
      <c r="CU50" t="s">
        <v>1</v>
      </c>
      <c r="CV50" s="120" t="str">
        <f t="shared" si="137"/>
        <v>M</v>
      </c>
      <c r="CW50" t="s">
        <v>1</v>
      </c>
      <c r="CX50" s="105" t="str">
        <f>IF(CT50="","",IF(BO50&lt;&gt;"CRO","","INSERT INTO osoba (id,reg_broj,oib,spol_id,dat_rodjenja) VALUES ("&amp;CT50&amp;",(SELECT max(reg_broj)+1 FROM osoba),Null,'"&amp;CV50&amp;"',Null); INSERT INTO osoba_log (id,reg_broj,oib,spol_id,dat_rodjenja,dnevnik_id) SELECT id,reg_broj,oib,spol_id,dat_rodjenja,"&amp;CT$2&amp;" FROM osoba WHERE id = "&amp;CT50&amp;";"))</f>
        <v/>
      </c>
      <c r="CY50" s="125" t="str">
        <f>IF(CT50="","","INSERT INTO imeprezime (id,osoba_id,rbr,ime,prezime,klub_id,identitet_id,sintaksa_id,info,aktivno,dnevnik_id) VALUES ("&amp;CT50&amp;","&amp;IF(CX50="","Null",CT50)&amp;",1,'"&amp;BA50&amp;"','"&amp;BB50&amp;"',(SELECT id FROM klub WHERE naziv = '"&amp;BI50&amp;"'),Null,1,'',1,"&amp;CT$2&amp;");")</f>
        <v/>
      </c>
      <c r="CZ50" t="s">
        <v>1</v>
      </c>
      <c r="DA50" s="29" t="str">
        <f t="shared" si="90"/>
        <v/>
      </c>
      <c r="DB50" t="s">
        <v>1</v>
      </c>
      <c r="DC50" s="105" t="str">
        <f>IF(OR(BP50="",BP50&lt;&gt;"NEMA"),"",BO50)</f>
        <v/>
      </c>
      <c r="DD50" s="125" t="str">
        <f>IF(DC50="","",MAX(DD$10:DD49)+1)</f>
        <v/>
      </c>
      <c r="DE50" t="s">
        <v>1</v>
      </c>
      <c r="DF50" s="90"/>
      <c r="DG50" t="s">
        <v>1</v>
      </c>
      <c r="DH50" s="29" t="str">
        <f t="shared" si="64"/>
        <v/>
      </c>
      <c r="DI50" t="s">
        <v>1</v>
      </c>
      <c r="DJ50" s="166" t="str">
        <f>IF(BJ50&lt;&gt;"NEMA","",IF(IFERROR(MATCH(BI50,BI$10:BI49,0),0)&lt;&gt;0,"",BI50))</f>
        <v/>
      </c>
      <c r="DK50" t="s">
        <v>1</v>
      </c>
      <c r="DL50" s="90"/>
      <c r="DM50" t="s">
        <v>1</v>
      </c>
      <c r="DN50" s="105" t="str">
        <f t="shared" si="91"/>
        <v/>
      </c>
      <c r="DO50" s="73" t="str">
        <f>IF(DN50="","",MAX(DO$10:DO49)+1)</f>
        <v/>
      </c>
      <c r="DP50" s="73" t="str">
        <f>IF(DN50="","",IF(BP50="","",IF(BP50="NEMA",DD50,BP50)))</f>
        <v/>
      </c>
      <c r="DQ50" s="73" t="str">
        <f t="shared" si="92"/>
        <v/>
      </c>
      <c r="DR50" s="73" t="str">
        <f>IF(DL50="","",MAX(DR$10:DR49)+1)</f>
        <v/>
      </c>
      <c r="DS50" s="177" t="str">
        <f t="shared" si="66"/>
        <v/>
      </c>
      <c r="DT50" s="125" t="str">
        <f t="shared" si="93"/>
        <v/>
      </c>
      <c r="DU50" t="s">
        <v>1</v>
      </c>
      <c r="DV50" s="29" t="str">
        <f t="shared" si="94"/>
        <v/>
      </c>
      <c r="DW50" t="s">
        <v>1</v>
      </c>
      <c r="DX50" s="166" t="str">
        <f>IF(BX50="","",IF(BY50&lt;&gt;"NEMA","ime-pre-klu"&amp;IF(BJ50="","","(ali)")&amp;"-kat",IF(CB50&lt;&gt;"NEMA","ime-pre-klu"&amp;IF(BJ50="","","(ali)"),IF(CE50&lt;&gt;"NEMA","ime-pre",IF(CT50&lt;&gt;"","novo",""))))&amp;IF(AND(BE50="0",BD50&gt;max_minuta*60),"-ot",""))</f>
        <v/>
      </c>
      <c r="DY50" t="s">
        <v>1</v>
      </c>
      <c r="DZ50" s="111"/>
      <c r="EA50" s="134"/>
      <c r="EB50" s="134"/>
      <c r="EC50" s="134"/>
      <c r="ED50" s="134"/>
      <c r="EE50" s="134"/>
      <c r="EF50" s="134"/>
      <c r="EG50" s="134"/>
      <c r="EH50" s="134"/>
      <c r="EI50" s="134"/>
      <c r="EJ50" s="106" t="str">
        <f t="shared" si="124"/>
        <v/>
      </c>
      <c r="EK50" t="s">
        <v>1</v>
      </c>
    </row>
    <row r="51" spans="2:141" x14ac:dyDescent="0.25">
      <c r="B51" s="148" t="s">
        <v>1118</v>
      </c>
      <c r="C51" t="s">
        <v>1</v>
      </c>
      <c r="D51" s="159">
        <f t="shared" si="72"/>
        <v>0</v>
      </c>
      <c r="E51" s="160">
        <f t="shared" ref="E51:AW51" si="145">IF($B51="","",FIND(";",$B51,D51+1))</f>
        <v>1</v>
      </c>
      <c r="F51" s="160">
        <f t="shared" si="145"/>
        <v>8</v>
      </c>
      <c r="G51" s="160">
        <f t="shared" si="145"/>
        <v>14</v>
      </c>
      <c r="H51" s="160">
        <f t="shared" si="145"/>
        <v>22</v>
      </c>
      <c r="I51" s="160">
        <f t="shared" si="145"/>
        <v>29</v>
      </c>
      <c r="J51" s="160">
        <f t="shared" si="145"/>
        <v>30</v>
      </c>
      <c r="K51" s="160">
        <f t="shared" si="145"/>
        <v>32</v>
      </c>
      <c r="L51" s="160">
        <f t="shared" si="145"/>
        <v>33</v>
      </c>
      <c r="M51" s="160">
        <f t="shared" si="145"/>
        <v>35</v>
      </c>
      <c r="N51" s="160">
        <f t="shared" si="145"/>
        <v>41</v>
      </c>
      <c r="O51" s="160">
        <f t="shared" si="145"/>
        <v>48</v>
      </c>
      <c r="P51" s="160">
        <f t="shared" si="145"/>
        <v>54</v>
      </c>
      <c r="Q51" s="160">
        <f t="shared" si="145"/>
        <v>56</v>
      </c>
      <c r="R51" s="160">
        <f t="shared" si="145"/>
        <v>58</v>
      </c>
      <c r="S51" s="160">
        <f t="shared" si="145"/>
        <v>64</v>
      </c>
      <c r="T51" s="160">
        <f t="shared" si="145"/>
        <v>76</v>
      </c>
      <c r="U51" s="160">
        <f t="shared" si="145"/>
        <v>82</v>
      </c>
      <c r="V51" s="160">
        <f t="shared" si="145"/>
        <v>84</v>
      </c>
      <c r="W51" s="160">
        <f t="shared" si="145"/>
        <v>91</v>
      </c>
      <c r="X51" s="160">
        <f t="shared" si="145"/>
        <v>98</v>
      </c>
      <c r="Y51" s="160">
        <f t="shared" si="145"/>
        <v>99</v>
      </c>
      <c r="Z51" s="160">
        <f t="shared" si="145"/>
        <v>100</v>
      </c>
      <c r="AA51" s="160">
        <f t="shared" si="145"/>
        <v>101</v>
      </c>
      <c r="AB51" s="160">
        <f t="shared" si="145"/>
        <v>104</v>
      </c>
      <c r="AC51" s="160">
        <f t="shared" si="145"/>
        <v>107</v>
      </c>
      <c r="AD51" s="160">
        <f t="shared" si="145"/>
        <v>110</v>
      </c>
      <c r="AE51" s="160">
        <f t="shared" si="145"/>
        <v>113</v>
      </c>
      <c r="AF51" s="160">
        <f t="shared" si="145"/>
        <v>116</v>
      </c>
      <c r="AG51" s="160">
        <f t="shared" si="145"/>
        <v>119</v>
      </c>
      <c r="AH51" s="160">
        <f t="shared" si="145"/>
        <v>122</v>
      </c>
      <c r="AI51" s="160">
        <f t="shared" si="145"/>
        <v>125</v>
      </c>
      <c r="AJ51" s="160">
        <f t="shared" si="145"/>
        <v>128</v>
      </c>
      <c r="AK51" s="160">
        <f t="shared" si="145"/>
        <v>131</v>
      </c>
      <c r="AL51" s="160">
        <f t="shared" si="145"/>
        <v>134</v>
      </c>
      <c r="AM51" s="160">
        <f t="shared" si="145"/>
        <v>135</v>
      </c>
      <c r="AN51" s="160">
        <f t="shared" si="145"/>
        <v>137</v>
      </c>
      <c r="AO51" s="160">
        <f t="shared" si="145"/>
        <v>143</v>
      </c>
      <c r="AP51" s="160">
        <f t="shared" si="145"/>
        <v>145</v>
      </c>
      <c r="AQ51" s="160">
        <f t="shared" si="145"/>
        <v>147</v>
      </c>
      <c r="AR51" s="160">
        <f t="shared" si="145"/>
        <v>154</v>
      </c>
      <c r="AS51" s="160">
        <f t="shared" si="145"/>
        <v>161</v>
      </c>
      <c r="AT51" s="160">
        <f t="shared" si="145"/>
        <v>167</v>
      </c>
      <c r="AU51" s="160">
        <f t="shared" si="145"/>
        <v>170</v>
      </c>
      <c r="AV51" s="160">
        <f t="shared" si="145"/>
        <v>172</v>
      </c>
      <c r="AW51" s="161">
        <f t="shared" si="145"/>
        <v>173</v>
      </c>
      <c r="AX51" t="s">
        <v>1</v>
      </c>
      <c r="AY51" s="105" t="str">
        <f t="shared" si="74"/>
        <v>M21B</v>
      </c>
      <c r="AZ51" s="134">
        <f t="shared" si="44"/>
        <v>108</v>
      </c>
      <c r="BA51" s="73" t="str">
        <f t="shared" si="111"/>
        <v>Ivor</v>
      </c>
      <c r="BB51" s="73" t="str">
        <f t="shared" si="112"/>
        <v>Jelić</v>
      </c>
      <c r="BC51" s="134" t="str">
        <f t="shared" si="113"/>
        <v>32:26</v>
      </c>
      <c r="BD51" s="134">
        <f t="shared" si="114"/>
        <v>1946</v>
      </c>
      <c r="BE51" s="134" t="str">
        <f t="shared" si="115"/>
        <v>0</v>
      </c>
      <c r="BF51" s="134" t="str">
        <f t="shared" si="116"/>
        <v>0</v>
      </c>
      <c r="BG51" s="134">
        <f t="shared" si="46"/>
        <v>1</v>
      </c>
      <c r="BH51" s="73" t="str">
        <f t="shared" si="47"/>
        <v>KAP</v>
      </c>
      <c r="BI51" s="73" t="str">
        <f t="shared" si="117"/>
        <v>OK Kapela</v>
      </c>
      <c r="BJ51" s="134" t="str">
        <f t="shared" si="118"/>
        <v/>
      </c>
      <c r="BK51" s="73" t="str" cm="1">
        <f t="array" ref="BK51">IF(BJ51="",""&amp;BI51,IF(BJ51="NEMA",BI51,INDEX(klub_naziv,MATCH(INDEX(klubAlias_klubid,BJ51),klub_id,0))))</f>
        <v>OK Kapela</v>
      </c>
      <c r="BL51" s="73" t="str" cm="1">
        <f t="array" ref="BL51">IFERROR(INDEX(registarNatjecatelji,CE51,4),"")</f>
        <v>OK Kapela</v>
      </c>
      <c r="BM51" s="134" t="str">
        <f t="shared" si="49"/>
        <v/>
      </c>
      <c r="BN51" s="73" t="str">
        <f t="shared" si="101"/>
        <v>OK Kapela</v>
      </c>
      <c r="BO51" s="73" t="str">
        <f t="shared" si="102"/>
        <v>CRO</v>
      </c>
      <c r="BP51" s="134">
        <f t="shared" si="50"/>
        <v>1</v>
      </c>
      <c r="BQ51" s="73" t="str">
        <f t="shared" si="51"/>
        <v>M21B</v>
      </c>
      <c r="BR51" s="73" t="str">
        <f t="shared" si="52"/>
        <v>M16-M21B</v>
      </c>
      <c r="BS51" s="134">
        <f t="shared" si="53"/>
        <v>1003</v>
      </c>
      <c r="BT51" s="74" t="str">
        <f t="shared" si="54"/>
        <v>2.94</v>
      </c>
      <c r="BU51" s="74" t="str">
        <f t="shared" si="55"/>
        <v>110</v>
      </c>
      <c r="BV51" s="75" t="str">
        <f t="shared" si="56"/>
        <v>12</v>
      </c>
      <c r="BW51" t="s">
        <v>1</v>
      </c>
      <c r="BX51" s="105" t="str">
        <f t="shared" si="57"/>
        <v>Ivor – Jelić – OK Kapela – M21B</v>
      </c>
      <c r="BY51" s="106">
        <f t="shared" si="58"/>
        <v>253</v>
      </c>
      <c r="BZ51" t="s">
        <v>1</v>
      </c>
      <c r="CA51" s="105" t="str">
        <f t="shared" si="59"/>
        <v>Ivor – Jelić – OK Kapela</v>
      </c>
      <c r="CB51" s="106">
        <f t="shared" si="60"/>
        <v>253</v>
      </c>
      <c r="CC51" t="s">
        <v>1</v>
      </c>
      <c r="CD51" s="105" t="str">
        <f t="shared" si="61"/>
        <v>Ivor – Jelić</v>
      </c>
      <c r="CE51" s="106">
        <f t="shared" si="86"/>
        <v>253</v>
      </c>
      <c r="CF51" t="s">
        <v>1</v>
      </c>
      <c r="CG51" s="111">
        <f t="shared" si="87"/>
        <v>253</v>
      </c>
      <c r="CH51" s="134" cm="1">
        <f t="array" ref="CH51">IF(CG51="","",INDEX(imePrezime_id,CG51,0))</f>
        <v>1514</v>
      </c>
      <c r="CI51" s="106" t="str">
        <f>IF(OR(CD51="",CE51&lt;&gt;"NEMA"),"",IFERROR(INDEX(imeprezimealias_imeprezimeid,MATCH(BA51&amp;" "&amp;BB51,imeprezimealias_alias,0)),""))</f>
        <v/>
      </c>
      <c r="CJ51" t="s">
        <v>1</v>
      </c>
      <c r="CK51" s="29" t="str">
        <f t="shared" si="88"/>
        <v/>
      </c>
      <c r="CL51" t="s">
        <v>1</v>
      </c>
      <c r="CM51" s="90"/>
      <c r="CN51" t="s">
        <v>1</v>
      </c>
      <c r="CO51" s="111" t="str">
        <f>IF(CM51="","",MAX(CO$10:CO50)+1)</f>
        <v/>
      </c>
      <c r="CP51" s="106" t="str">
        <f>IF(CM51="","",INDEX(imePrezime_id,MATCH(IF(IFERROR(SEARCH("–",CM51),0)&lt;&gt;0,CM51,SUBSTITUTE(CM51," "," – ",1)),imePrezime,0)))</f>
        <v/>
      </c>
      <c r="CR51" s="29" t="str">
        <f t="shared" si="89"/>
        <v/>
      </c>
      <c r="CS51" t="s">
        <v>1</v>
      </c>
      <c r="CT51" s="115" t="str">
        <f>IF(AND(CE51="NEMA",CI51=""),MAX(CT$10:CT50)+1,"")</f>
        <v/>
      </c>
      <c r="CU51" t="s">
        <v>1</v>
      </c>
      <c r="CV51" s="120" t="str">
        <f t="shared" si="137"/>
        <v>M</v>
      </c>
      <c r="CW51" t="s">
        <v>1</v>
      </c>
      <c r="CX51" s="105" t="str">
        <f>IF(CT51="","",IF(BO51&lt;&gt;"CRO","","INSERT INTO osoba (id,reg_broj,oib,spol_id,dat_rodjenja) VALUES ("&amp;CT51&amp;",(SELECT max(reg_broj)+1 FROM osoba),Null,'"&amp;CV51&amp;"',Null); INSERT INTO osoba_log (id,reg_broj,oib,spol_id,dat_rodjenja,dnevnik_id) SELECT id,reg_broj,oib,spol_id,dat_rodjenja,"&amp;CT$2&amp;" FROM osoba WHERE id = "&amp;CT51&amp;";"))</f>
        <v/>
      </c>
      <c r="CY51" s="125" t="str">
        <f>IF(CT51="","","INSERT INTO imeprezime (id,osoba_id,rbr,ime,prezime,klub_id,identitet_id,sintaksa_id,info,aktivno,dnevnik_id) VALUES ("&amp;CT51&amp;","&amp;IF(CX51="","Null",CT51)&amp;",1,'"&amp;BA51&amp;"','"&amp;BB51&amp;"',(SELECT id FROM klub WHERE naziv = '"&amp;BI51&amp;"'),Null,1,'',1,"&amp;CT$2&amp;");")</f>
        <v/>
      </c>
      <c r="CZ51" t="s">
        <v>1</v>
      </c>
      <c r="DA51" s="29" t="str">
        <f t="shared" si="90"/>
        <v/>
      </c>
      <c r="DB51" t="s">
        <v>1</v>
      </c>
      <c r="DC51" s="105" t="str">
        <f>IF(OR(BP51="",BP51&lt;&gt;"NEMA"),"",BO51)</f>
        <v/>
      </c>
      <c r="DD51" s="125" t="str">
        <f>IF(DC51="","",MAX(DD$10:DD50)+1)</f>
        <v/>
      </c>
      <c r="DE51" t="s">
        <v>1</v>
      </c>
      <c r="DF51" s="90"/>
      <c r="DG51" t="s">
        <v>1</v>
      </c>
      <c r="DH51" s="29" t="str">
        <f t="shared" si="64"/>
        <v/>
      </c>
      <c r="DI51" t="s">
        <v>1</v>
      </c>
      <c r="DJ51" s="166" t="str">
        <f>IF(BJ51&lt;&gt;"NEMA","",IF(IFERROR(MATCH(BI51,BI$10:BI50,0),0)&lt;&gt;0,"",BI51))</f>
        <v/>
      </c>
      <c r="DK51" t="s">
        <v>1</v>
      </c>
      <c r="DL51" s="90"/>
      <c r="DM51" t="s">
        <v>1</v>
      </c>
      <c r="DN51" s="105" t="str">
        <f t="shared" si="91"/>
        <v/>
      </c>
      <c r="DO51" s="73" t="str">
        <f>IF(DN51="","",MAX(DO$10:DO50)+1)</f>
        <v/>
      </c>
      <c r="DP51" s="73" t="str">
        <f>IF(DN51="","",IF(BP51="","",IF(BP51="NEMA",DD51,BP51)))</f>
        <v/>
      </c>
      <c r="DQ51" s="73" t="str">
        <f t="shared" si="92"/>
        <v/>
      </c>
      <c r="DR51" s="73" t="str">
        <f>IF(DL51="","",MAX(DR$10:DR50)+1)</f>
        <v/>
      </c>
      <c r="DS51" s="177" t="str">
        <f t="shared" si="66"/>
        <v/>
      </c>
      <c r="DT51" s="125" t="str">
        <f t="shared" si="93"/>
        <v/>
      </c>
      <c r="DU51" t="s">
        <v>1</v>
      </c>
      <c r="DV51" s="29" t="str">
        <f t="shared" si="94"/>
        <v/>
      </c>
      <c r="DW51" t="s">
        <v>1</v>
      </c>
      <c r="DX51" s="166" t="str">
        <f>IF(BX51="","",IF(BY51&lt;&gt;"NEMA","ime-pre-klu"&amp;IF(BJ51="","","(ali)")&amp;"-kat",IF(CB51&lt;&gt;"NEMA","ime-pre-klu"&amp;IF(BJ51="","","(ali)"),IF(CE51&lt;&gt;"NEMA","ime-pre",IF(CT51&lt;&gt;"","novo",""))))&amp;IF(AND(BE51="0",BD51&gt;max_minuta*60),"-ot",""))</f>
        <v>ime-pre-klu-kat</v>
      </c>
      <c r="DY51" t="s">
        <v>1</v>
      </c>
      <c r="DZ51" s="111"/>
      <c r="EA51" s="134"/>
      <c r="EB51" s="134"/>
      <c r="EC51" s="134"/>
      <c r="ED51" s="134"/>
      <c r="EE51" s="134"/>
      <c r="EF51" s="134"/>
      <c r="EG51" s="134"/>
      <c r="EH51" s="134"/>
      <c r="EI51" s="134"/>
      <c r="EJ51" s="106">
        <f t="shared" si="124"/>
        <v>1</v>
      </c>
      <c r="EK51" t="s">
        <v>1</v>
      </c>
    </row>
    <row r="52" spans="2:141" x14ac:dyDescent="0.25">
      <c r="B52" s="148" t="s">
        <v>1119</v>
      </c>
      <c r="C52" t="s">
        <v>1</v>
      </c>
      <c r="D52" s="159">
        <f t="shared" si="72"/>
        <v>0</v>
      </c>
      <c r="E52" s="160">
        <f t="shared" ref="E52:AW52" si="146">IF($B52="","",FIND(";",$B52,D52+1))</f>
        <v>1</v>
      </c>
      <c r="F52" s="160">
        <f t="shared" si="146"/>
        <v>8</v>
      </c>
      <c r="G52" s="160">
        <f t="shared" si="146"/>
        <v>14</v>
      </c>
      <c r="H52" s="160">
        <f t="shared" si="146"/>
        <v>27</v>
      </c>
      <c r="I52" s="160">
        <f t="shared" si="146"/>
        <v>38</v>
      </c>
      <c r="J52" s="160">
        <f t="shared" si="146"/>
        <v>39</v>
      </c>
      <c r="K52" s="160">
        <f t="shared" si="146"/>
        <v>41</v>
      </c>
      <c r="L52" s="160">
        <f t="shared" si="146"/>
        <v>42</v>
      </c>
      <c r="M52" s="160">
        <f t="shared" si="146"/>
        <v>44</v>
      </c>
      <c r="N52" s="160">
        <f t="shared" si="146"/>
        <v>50</v>
      </c>
      <c r="O52" s="160">
        <f t="shared" si="146"/>
        <v>56</v>
      </c>
      <c r="P52" s="160">
        <f t="shared" si="146"/>
        <v>62</v>
      </c>
      <c r="Q52" s="160">
        <f t="shared" si="146"/>
        <v>64</v>
      </c>
      <c r="R52" s="160">
        <f t="shared" si="146"/>
        <v>66</v>
      </c>
      <c r="S52" s="160">
        <f t="shared" si="146"/>
        <v>72</v>
      </c>
      <c r="T52" s="160">
        <f t="shared" si="146"/>
        <v>84</v>
      </c>
      <c r="U52" s="160">
        <f t="shared" si="146"/>
        <v>90</v>
      </c>
      <c r="V52" s="160">
        <f t="shared" si="146"/>
        <v>92</v>
      </c>
      <c r="W52" s="160">
        <f t="shared" si="146"/>
        <v>99</v>
      </c>
      <c r="X52" s="160">
        <f t="shared" si="146"/>
        <v>106</v>
      </c>
      <c r="Y52" s="160">
        <f t="shared" si="146"/>
        <v>107</v>
      </c>
      <c r="Z52" s="160">
        <f t="shared" si="146"/>
        <v>108</v>
      </c>
      <c r="AA52" s="160">
        <f t="shared" si="146"/>
        <v>109</v>
      </c>
      <c r="AB52" s="160">
        <f t="shared" si="146"/>
        <v>112</v>
      </c>
      <c r="AC52" s="160">
        <f t="shared" si="146"/>
        <v>115</v>
      </c>
      <c r="AD52" s="160">
        <f t="shared" si="146"/>
        <v>118</v>
      </c>
      <c r="AE52" s="160">
        <f t="shared" si="146"/>
        <v>121</v>
      </c>
      <c r="AF52" s="160">
        <f t="shared" si="146"/>
        <v>124</v>
      </c>
      <c r="AG52" s="160">
        <f t="shared" si="146"/>
        <v>127</v>
      </c>
      <c r="AH52" s="160">
        <f t="shared" si="146"/>
        <v>130</v>
      </c>
      <c r="AI52" s="160">
        <f t="shared" si="146"/>
        <v>133</v>
      </c>
      <c r="AJ52" s="160">
        <f t="shared" si="146"/>
        <v>136</v>
      </c>
      <c r="AK52" s="160">
        <f t="shared" si="146"/>
        <v>139</v>
      </c>
      <c r="AL52" s="160">
        <f t="shared" si="146"/>
        <v>142</v>
      </c>
      <c r="AM52" s="160">
        <f t="shared" si="146"/>
        <v>143</v>
      </c>
      <c r="AN52" s="160">
        <f t="shared" si="146"/>
        <v>145</v>
      </c>
      <c r="AO52" s="160">
        <f t="shared" si="146"/>
        <v>151</v>
      </c>
      <c r="AP52" s="160">
        <f t="shared" si="146"/>
        <v>153</v>
      </c>
      <c r="AQ52" s="160">
        <f t="shared" si="146"/>
        <v>155</v>
      </c>
      <c r="AR52" s="160">
        <f t="shared" si="146"/>
        <v>162</v>
      </c>
      <c r="AS52" s="160">
        <f t="shared" si="146"/>
        <v>169</v>
      </c>
      <c r="AT52" s="160">
        <f t="shared" si="146"/>
        <v>175</v>
      </c>
      <c r="AU52" s="160">
        <f t="shared" si="146"/>
        <v>178</v>
      </c>
      <c r="AV52" s="160">
        <f t="shared" si="146"/>
        <v>180</v>
      </c>
      <c r="AW52" s="161">
        <f t="shared" si="146"/>
        <v>181</v>
      </c>
      <c r="AX52" t="s">
        <v>1</v>
      </c>
      <c r="AY52" s="105" t="str">
        <f t="shared" si="74"/>
        <v>M21B</v>
      </c>
      <c r="AZ52" s="134">
        <f t="shared" si="44"/>
        <v>108</v>
      </c>
      <c r="BA52" s="73" t="str">
        <f t="shared" si="111"/>
        <v>Branimir</v>
      </c>
      <c r="BB52" s="73" t="str">
        <f t="shared" si="112"/>
        <v>Putniković</v>
      </c>
      <c r="BC52" s="134" t="str">
        <f t="shared" si="113"/>
        <v>36:04</v>
      </c>
      <c r="BD52" s="134">
        <f t="shared" si="114"/>
        <v>2164</v>
      </c>
      <c r="BE52" s="134" t="str">
        <f t="shared" si="115"/>
        <v>0</v>
      </c>
      <c r="BF52" s="134" t="str">
        <f t="shared" si="116"/>
        <v>0</v>
      </c>
      <c r="BG52" s="134">
        <f t="shared" si="46"/>
        <v>1</v>
      </c>
      <c r="BH52" s="73" t="str">
        <f t="shared" si="47"/>
        <v>KAP</v>
      </c>
      <c r="BI52" s="73" t="str">
        <f t="shared" si="117"/>
        <v>OK Kapela</v>
      </c>
      <c r="BJ52" s="134" t="str">
        <f t="shared" si="118"/>
        <v/>
      </c>
      <c r="BK52" s="73" t="str" cm="1">
        <f t="array" ref="BK52">IF(BJ52="",""&amp;BI52,IF(BJ52="NEMA",BI52,INDEX(klub_naziv,MATCH(INDEX(klubAlias_klubid,BJ52),klub_id,0))))</f>
        <v>OK Kapela</v>
      </c>
      <c r="BL52" s="73" t="str" cm="1">
        <f t="array" ref="BL52">IFERROR(INDEX(registarNatjecatelji,CE52,4),"")</f>
        <v>OK Kapela</v>
      </c>
      <c r="BM52" s="134" t="str">
        <f t="shared" si="49"/>
        <v/>
      </c>
      <c r="BN52" s="73" t="str">
        <f t="shared" si="101"/>
        <v>OK Kapela</v>
      </c>
      <c r="BO52" s="73" t="str">
        <f t="shared" si="102"/>
        <v>CRO</v>
      </c>
      <c r="BP52" s="134">
        <f t="shared" si="50"/>
        <v>1</v>
      </c>
      <c r="BQ52" s="73" t="str">
        <f t="shared" si="51"/>
        <v>M21B</v>
      </c>
      <c r="BR52" s="73" t="str">
        <f t="shared" si="52"/>
        <v>M16-M21B</v>
      </c>
      <c r="BS52" s="134">
        <f t="shared" si="53"/>
        <v>1003</v>
      </c>
      <c r="BT52" s="74" t="str">
        <f t="shared" si="54"/>
        <v>2.94</v>
      </c>
      <c r="BU52" s="74" t="str">
        <f t="shared" si="55"/>
        <v>110</v>
      </c>
      <c r="BV52" s="75" t="str">
        <f t="shared" si="56"/>
        <v>12</v>
      </c>
      <c r="BW52" t="s">
        <v>1</v>
      </c>
      <c r="BX52" s="105" t="str">
        <f t="shared" si="57"/>
        <v>Branimir – Putniković – OK Kapela – M21B</v>
      </c>
      <c r="BY52" s="106">
        <f t="shared" si="58"/>
        <v>291</v>
      </c>
      <c r="BZ52" t="s">
        <v>1</v>
      </c>
      <c r="CA52" s="105" t="str">
        <f t="shared" si="59"/>
        <v>Branimir – Putniković – OK Kapela</v>
      </c>
      <c r="CB52" s="106">
        <f t="shared" si="60"/>
        <v>291</v>
      </c>
      <c r="CC52" t="s">
        <v>1</v>
      </c>
      <c r="CD52" s="105" t="str">
        <f t="shared" si="61"/>
        <v>Branimir – Putniković</v>
      </c>
      <c r="CE52" s="106">
        <f t="shared" si="86"/>
        <v>291</v>
      </c>
      <c r="CF52" t="s">
        <v>1</v>
      </c>
      <c r="CG52" s="111">
        <f t="shared" si="87"/>
        <v>291</v>
      </c>
      <c r="CH52" s="134" cm="1">
        <f t="array" ref="CH52">IF(CG52="","",INDEX(imePrezime_id,CG52,0))</f>
        <v>1350</v>
      </c>
      <c r="CI52" s="106" t="str">
        <f>IF(OR(CD52="",CE52&lt;&gt;"NEMA"),"",IFERROR(INDEX(imeprezimealias_imeprezimeid,MATCH(BA52&amp;" "&amp;BB52,imeprezimealias_alias,0)),""))</f>
        <v/>
      </c>
      <c r="CJ52" t="s">
        <v>1</v>
      </c>
      <c r="CK52" s="29" t="str">
        <f t="shared" si="88"/>
        <v/>
      </c>
      <c r="CL52" t="s">
        <v>1</v>
      </c>
      <c r="CM52" s="90"/>
      <c r="CN52" t="s">
        <v>1</v>
      </c>
      <c r="CO52" s="111" t="str">
        <f>IF(CM52="","",MAX(CO$10:CO51)+1)</f>
        <v/>
      </c>
      <c r="CP52" s="106" t="str">
        <f>IF(CM52="","",INDEX(imePrezime_id,MATCH(IF(IFERROR(SEARCH("–",CM52),0)&lt;&gt;0,CM52,SUBSTITUTE(CM52," "," – ",1)),imePrezime,0)))</f>
        <v/>
      </c>
      <c r="CR52" s="29" t="str">
        <f t="shared" si="89"/>
        <v/>
      </c>
      <c r="CS52" t="s">
        <v>1</v>
      </c>
      <c r="CT52" s="115" t="str">
        <f>IF(AND(CE52="NEMA",CI52=""),MAX(CT$10:CT51)+1,"")</f>
        <v/>
      </c>
      <c r="CU52" t="s">
        <v>1</v>
      </c>
      <c r="CV52" s="120" t="str">
        <f t="shared" si="137"/>
        <v>M</v>
      </c>
      <c r="CW52" t="s">
        <v>1</v>
      </c>
      <c r="CX52" s="105" t="str">
        <f>IF(CT52="","",IF(BO52&lt;&gt;"CRO","","INSERT INTO osoba (id,reg_broj,oib,spol_id,dat_rodjenja) VALUES ("&amp;CT52&amp;",(SELECT max(reg_broj)+1 FROM osoba),Null,'"&amp;CV52&amp;"',Null); INSERT INTO osoba_log (id,reg_broj,oib,spol_id,dat_rodjenja,dnevnik_id) SELECT id,reg_broj,oib,spol_id,dat_rodjenja,"&amp;CT$2&amp;" FROM osoba WHERE id = "&amp;CT52&amp;";"))</f>
        <v/>
      </c>
      <c r="CY52" s="125" t="str">
        <f>IF(CT52="","","INSERT INTO imeprezime (id,osoba_id,rbr,ime,prezime,klub_id,identitet_id,sintaksa_id,info,aktivno,dnevnik_id) VALUES ("&amp;CT52&amp;","&amp;IF(CX52="","Null",CT52)&amp;",1,'"&amp;BA52&amp;"','"&amp;BB52&amp;"',(SELECT id FROM klub WHERE naziv = '"&amp;BI52&amp;"'),Null,1,'',1,"&amp;CT$2&amp;");")</f>
        <v/>
      </c>
      <c r="CZ52" t="s">
        <v>1</v>
      </c>
      <c r="DA52" s="29" t="str">
        <f t="shared" si="90"/>
        <v/>
      </c>
      <c r="DB52" t="s">
        <v>1</v>
      </c>
      <c r="DC52" s="105" t="str">
        <f>IF(OR(BP52="",BP52&lt;&gt;"NEMA"),"",BO52)</f>
        <v/>
      </c>
      <c r="DD52" s="125" t="str">
        <f>IF(DC52="","",MAX(DD$10:DD51)+1)</f>
        <v/>
      </c>
      <c r="DE52" t="s">
        <v>1</v>
      </c>
      <c r="DF52" s="90"/>
      <c r="DG52" t="s">
        <v>1</v>
      </c>
      <c r="DH52" s="29" t="str">
        <f t="shared" si="64"/>
        <v/>
      </c>
      <c r="DI52" t="s">
        <v>1</v>
      </c>
      <c r="DJ52" s="166" t="str">
        <f>IF(BJ52&lt;&gt;"NEMA","",IF(IFERROR(MATCH(BI52,BI$10:BI51,0),0)&lt;&gt;0,"",BI52))</f>
        <v/>
      </c>
      <c r="DK52" t="s">
        <v>1</v>
      </c>
      <c r="DL52" s="90"/>
      <c r="DM52" t="s">
        <v>1</v>
      </c>
      <c r="DN52" s="105" t="str">
        <f t="shared" si="91"/>
        <v/>
      </c>
      <c r="DO52" s="73" t="str">
        <f>IF(DN52="","",MAX(DO$10:DO51)+1)</f>
        <v/>
      </c>
      <c r="DP52" s="73" t="str">
        <f>IF(DN52="","",IF(BP52="","",IF(BP52="NEMA",DD52,BP52)))</f>
        <v/>
      </c>
      <c r="DQ52" s="73" t="str">
        <f t="shared" si="92"/>
        <v/>
      </c>
      <c r="DR52" s="73" t="str">
        <f>IF(DL52="","",MAX(DR$10:DR51)+1)</f>
        <v/>
      </c>
      <c r="DS52" s="177" t="str">
        <f t="shared" si="66"/>
        <v/>
      </c>
      <c r="DT52" s="125" t="str">
        <f t="shared" si="93"/>
        <v/>
      </c>
      <c r="DU52" t="s">
        <v>1</v>
      </c>
      <c r="DV52" s="29" t="str">
        <f t="shared" si="94"/>
        <v/>
      </c>
      <c r="DW52" t="s">
        <v>1</v>
      </c>
      <c r="DX52" s="166" t="str">
        <f>IF(BX52="","",IF(BY52&lt;&gt;"NEMA","ime-pre-klu"&amp;IF(BJ52="","","(ali)")&amp;"-kat",IF(CB52&lt;&gt;"NEMA","ime-pre-klu"&amp;IF(BJ52="","","(ali)"),IF(CE52&lt;&gt;"NEMA","ime-pre",IF(CT52&lt;&gt;"","novo",""))))&amp;IF(AND(BE52="0",BD52&gt;max_minuta*60),"-ot",""))</f>
        <v>ime-pre-klu-kat</v>
      </c>
      <c r="DY52" t="s">
        <v>1</v>
      </c>
      <c r="DZ52" s="111"/>
      <c r="EA52" s="134"/>
      <c r="EB52" s="134"/>
      <c r="EC52" s="134"/>
      <c r="ED52" s="134"/>
      <c r="EE52" s="134"/>
      <c r="EF52" s="134"/>
      <c r="EG52" s="134"/>
      <c r="EH52" s="134"/>
      <c r="EI52" s="134"/>
      <c r="EJ52" s="106">
        <f t="shared" si="124"/>
        <v>1</v>
      </c>
      <c r="EK52" t="s">
        <v>1</v>
      </c>
    </row>
    <row r="53" spans="2:141" x14ac:dyDescent="0.25">
      <c r="B53" s="148" t="s">
        <v>1120</v>
      </c>
      <c r="C53" t="s">
        <v>1</v>
      </c>
      <c r="D53" s="159">
        <f t="shared" si="72"/>
        <v>0</v>
      </c>
      <c r="E53" s="160">
        <f t="shared" ref="E53:AW53" si="147">IF($B53="","",FIND(";",$B53,D53+1))</f>
        <v>1</v>
      </c>
      <c r="F53" s="160">
        <f t="shared" si="147"/>
        <v>9</v>
      </c>
      <c r="G53" s="160">
        <f t="shared" si="147"/>
        <v>15</v>
      </c>
      <c r="H53" s="160">
        <f t="shared" si="147"/>
        <v>25</v>
      </c>
      <c r="I53" s="160">
        <f t="shared" si="147"/>
        <v>35</v>
      </c>
      <c r="J53" s="160">
        <f t="shared" si="147"/>
        <v>36</v>
      </c>
      <c r="K53" s="160">
        <f t="shared" si="147"/>
        <v>38</v>
      </c>
      <c r="L53" s="160">
        <f t="shared" si="147"/>
        <v>39</v>
      </c>
      <c r="M53" s="160">
        <f t="shared" si="147"/>
        <v>41</v>
      </c>
      <c r="N53" s="160">
        <f t="shared" si="147"/>
        <v>47</v>
      </c>
      <c r="O53" s="160">
        <f t="shared" si="147"/>
        <v>53</v>
      </c>
      <c r="P53" s="160">
        <f t="shared" si="147"/>
        <v>59</v>
      </c>
      <c r="Q53" s="160">
        <f t="shared" si="147"/>
        <v>61</v>
      </c>
      <c r="R53" s="160">
        <f t="shared" si="147"/>
        <v>63</v>
      </c>
      <c r="S53" s="160">
        <f t="shared" si="147"/>
        <v>77</v>
      </c>
      <c r="T53" s="160">
        <f t="shared" si="147"/>
        <v>91</v>
      </c>
      <c r="U53" s="160">
        <f t="shared" si="147"/>
        <v>97</v>
      </c>
      <c r="V53" s="160">
        <f t="shared" si="147"/>
        <v>99</v>
      </c>
      <c r="W53" s="160">
        <f t="shared" si="147"/>
        <v>106</v>
      </c>
      <c r="X53" s="160">
        <f t="shared" si="147"/>
        <v>113</v>
      </c>
      <c r="Y53" s="160">
        <f t="shared" si="147"/>
        <v>114</v>
      </c>
      <c r="Z53" s="160">
        <f t="shared" si="147"/>
        <v>115</v>
      </c>
      <c r="AA53" s="160">
        <f t="shared" si="147"/>
        <v>116</v>
      </c>
      <c r="AB53" s="160">
        <f t="shared" si="147"/>
        <v>119</v>
      </c>
      <c r="AC53" s="160">
        <f t="shared" si="147"/>
        <v>122</v>
      </c>
      <c r="AD53" s="160">
        <f t="shared" si="147"/>
        <v>125</v>
      </c>
      <c r="AE53" s="160">
        <f t="shared" si="147"/>
        <v>128</v>
      </c>
      <c r="AF53" s="160">
        <f t="shared" si="147"/>
        <v>131</v>
      </c>
      <c r="AG53" s="160">
        <f t="shared" si="147"/>
        <v>134</v>
      </c>
      <c r="AH53" s="160">
        <f t="shared" si="147"/>
        <v>137</v>
      </c>
      <c r="AI53" s="160">
        <f t="shared" si="147"/>
        <v>140</v>
      </c>
      <c r="AJ53" s="160">
        <f t="shared" si="147"/>
        <v>143</v>
      </c>
      <c r="AK53" s="160">
        <f t="shared" si="147"/>
        <v>146</v>
      </c>
      <c r="AL53" s="160">
        <f t="shared" si="147"/>
        <v>149</v>
      </c>
      <c r="AM53" s="160">
        <f t="shared" si="147"/>
        <v>150</v>
      </c>
      <c r="AN53" s="160">
        <f t="shared" si="147"/>
        <v>152</v>
      </c>
      <c r="AO53" s="160">
        <f t="shared" si="147"/>
        <v>158</v>
      </c>
      <c r="AP53" s="160">
        <f t="shared" si="147"/>
        <v>160</v>
      </c>
      <c r="AQ53" s="160">
        <f t="shared" si="147"/>
        <v>162</v>
      </c>
      <c r="AR53" s="160">
        <f t="shared" si="147"/>
        <v>169</v>
      </c>
      <c r="AS53" s="160">
        <f t="shared" si="147"/>
        <v>176</v>
      </c>
      <c r="AT53" s="160">
        <f t="shared" si="147"/>
        <v>182</v>
      </c>
      <c r="AU53" s="160">
        <f t="shared" si="147"/>
        <v>185</v>
      </c>
      <c r="AV53" s="160">
        <f t="shared" si="147"/>
        <v>187</v>
      </c>
      <c r="AW53" s="161">
        <f t="shared" si="147"/>
        <v>188</v>
      </c>
      <c r="AX53" t="s">
        <v>1</v>
      </c>
      <c r="AY53" s="105" t="str">
        <f t="shared" si="74"/>
        <v>M21B</v>
      </c>
      <c r="AZ53" s="134">
        <f t="shared" si="44"/>
        <v>108</v>
      </c>
      <c r="BA53" s="73" t="str">
        <f t="shared" si="111"/>
        <v>Predrag</v>
      </c>
      <c r="BB53" s="73" t="str">
        <f t="shared" si="112"/>
        <v>Mađarić</v>
      </c>
      <c r="BC53" s="134" t="str">
        <f t="shared" si="113"/>
        <v>36:28</v>
      </c>
      <c r="BD53" s="134">
        <f t="shared" si="114"/>
        <v>2188</v>
      </c>
      <c r="BE53" s="134" t="str">
        <f t="shared" si="115"/>
        <v>0</v>
      </c>
      <c r="BF53" s="134" t="str">
        <f t="shared" si="116"/>
        <v>0</v>
      </c>
      <c r="BG53" s="134">
        <f t="shared" si="46"/>
        <v>1</v>
      </c>
      <c r="BH53" s="73" t="str">
        <f t="shared" si="47"/>
        <v>OK Varaždin</v>
      </c>
      <c r="BI53" s="73" t="str">
        <f t="shared" si="117"/>
        <v>OK Varaždin</v>
      </c>
      <c r="BJ53" s="134" t="str">
        <f t="shared" si="118"/>
        <v/>
      </c>
      <c r="BK53" s="73" t="str" cm="1">
        <f t="array" ref="BK53">IF(BJ53="",""&amp;BI53,IF(BJ53="NEMA",BI53,INDEX(klub_naziv,MATCH(INDEX(klubAlias_klubid,BJ53),klub_id,0))))</f>
        <v>OK Varaždin</v>
      </c>
      <c r="BL53" s="73" t="str" cm="1">
        <f t="array" ref="BL53">IFERROR(INDEX(registarNatjecatelji,CE53,4),"")</f>
        <v>OK Varaždin</v>
      </c>
      <c r="BM53" s="134" t="str">
        <f t="shared" si="49"/>
        <v/>
      </c>
      <c r="BN53" s="73" t="str">
        <f t="shared" si="101"/>
        <v>OK Varaždin</v>
      </c>
      <c r="BO53" s="73" t="str">
        <f t="shared" si="102"/>
        <v>CRO</v>
      </c>
      <c r="BP53" s="134">
        <f t="shared" si="50"/>
        <v>1</v>
      </c>
      <c r="BQ53" s="73" t="str">
        <f t="shared" si="51"/>
        <v>M21B</v>
      </c>
      <c r="BR53" s="73" t="str">
        <f t="shared" si="52"/>
        <v>M16-M21B</v>
      </c>
      <c r="BS53" s="134">
        <f t="shared" si="53"/>
        <v>1003</v>
      </c>
      <c r="BT53" s="74" t="str">
        <f t="shared" si="54"/>
        <v>2.94</v>
      </c>
      <c r="BU53" s="74" t="str">
        <f t="shared" si="55"/>
        <v>110</v>
      </c>
      <c r="BV53" s="75" t="str">
        <f t="shared" si="56"/>
        <v>12</v>
      </c>
      <c r="BW53" t="s">
        <v>1</v>
      </c>
      <c r="BX53" s="105" t="str">
        <f t="shared" si="57"/>
        <v>Predrag – Mađarić – OK Varaždin – M21B</v>
      </c>
      <c r="BY53" s="106">
        <f t="shared" si="58"/>
        <v>544</v>
      </c>
      <c r="BZ53" t="s">
        <v>1</v>
      </c>
      <c r="CA53" s="105" t="str">
        <f t="shared" si="59"/>
        <v>Predrag – Mađarić – OK Varaždin</v>
      </c>
      <c r="CB53" s="106">
        <f t="shared" si="60"/>
        <v>544</v>
      </c>
      <c r="CC53" t="s">
        <v>1</v>
      </c>
      <c r="CD53" s="105" t="str">
        <f t="shared" si="61"/>
        <v>Predrag – Mađarić</v>
      </c>
      <c r="CE53" s="106">
        <f t="shared" si="86"/>
        <v>544</v>
      </c>
      <c r="CF53" t="s">
        <v>1</v>
      </c>
      <c r="CG53" s="111">
        <f t="shared" si="87"/>
        <v>544</v>
      </c>
      <c r="CH53" s="134" cm="1">
        <f t="array" ref="CH53">IF(CG53="","",INDEX(imePrezime_id,CG53,0))</f>
        <v>1936</v>
      </c>
      <c r="CI53" s="106" t="str">
        <f>IF(OR(CD53="",CE53&lt;&gt;"NEMA"),"",IFERROR(INDEX(imeprezimealias_imeprezimeid,MATCH(BA53&amp;" "&amp;BB53,imeprezimealias_alias,0)),""))</f>
        <v/>
      </c>
      <c r="CJ53" t="s">
        <v>1</v>
      </c>
      <c r="CK53" s="29" t="str">
        <f t="shared" si="88"/>
        <v/>
      </c>
      <c r="CL53" t="s">
        <v>1</v>
      </c>
      <c r="CM53" s="90"/>
      <c r="CN53" t="s">
        <v>1</v>
      </c>
      <c r="CO53" s="111" t="str">
        <f>IF(CM53="","",MAX(CO$10:CO52)+1)</f>
        <v/>
      </c>
      <c r="CP53" s="106" t="str">
        <f>IF(CM53="","",INDEX(imePrezime_id,MATCH(IF(IFERROR(SEARCH("–",CM53),0)&lt;&gt;0,CM53,SUBSTITUTE(CM53," "," – ",1)),imePrezime,0)))</f>
        <v/>
      </c>
      <c r="CR53" s="29" t="str">
        <f t="shared" si="89"/>
        <v/>
      </c>
      <c r="CS53" t="s">
        <v>1</v>
      </c>
      <c r="CT53" s="115" t="str">
        <f>IF(AND(CE53="NEMA",CI53=""),MAX(CT$10:CT52)+1,"")</f>
        <v/>
      </c>
      <c r="CU53" t="s">
        <v>1</v>
      </c>
      <c r="CV53" s="120" t="str">
        <f t="shared" si="137"/>
        <v>M</v>
      </c>
      <c r="CW53" t="s">
        <v>1</v>
      </c>
      <c r="CX53" s="105" t="str">
        <f>IF(CT53="","",IF(BO53&lt;&gt;"CRO","","INSERT INTO osoba (id,reg_broj,oib,spol_id,dat_rodjenja) VALUES ("&amp;CT53&amp;",(SELECT max(reg_broj)+1 FROM osoba),Null,'"&amp;CV53&amp;"',Null); INSERT INTO osoba_log (id,reg_broj,oib,spol_id,dat_rodjenja,dnevnik_id) SELECT id,reg_broj,oib,spol_id,dat_rodjenja,"&amp;CT$2&amp;" FROM osoba WHERE id = "&amp;CT53&amp;";"))</f>
        <v/>
      </c>
      <c r="CY53" s="125" t="str">
        <f>IF(CT53="","","INSERT INTO imeprezime (id,osoba_id,rbr,ime,prezime,klub_id,identitet_id,sintaksa_id,info,aktivno,dnevnik_id) VALUES ("&amp;CT53&amp;","&amp;IF(CX53="","Null",CT53)&amp;",1,'"&amp;BA53&amp;"','"&amp;BB53&amp;"',(SELECT id FROM klub WHERE naziv = '"&amp;BI53&amp;"'),Null,1,'',1,"&amp;CT$2&amp;");")</f>
        <v/>
      </c>
      <c r="CZ53" t="s">
        <v>1</v>
      </c>
      <c r="DA53" s="29" t="str">
        <f t="shared" si="90"/>
        <v/>
      </c>
      <c r="DB53" t="s">
        <v>1</v>
      </c>
      <c r="DC53" s="105" t="str">
        <f>IF(OR(BP53="",BP53&lt;&gt;"NEMA"),"",BO53)</f>
        <v/>
      </c>
      <c r="DD53" s="125" t="str">
        <f>IF(DC53="","",MAX(DD$10:DD52)+1)</f>
        <v/>
      </c>
      <c r="DE53" t="s">
        <v>1</v>
      </c>
      <c r="DF53" s="90"/>
      <c r="DG53" t="s">
        <v>1</v>
      </c>
      <c r="DH53" s="29" t="str">
        <f t="shared" si="64"/>
        <v/>
      </c>
      <c r="DI53" t="s">
        <v>1</v>
      </c>
      <c r="DJ53" s="166" t="str">
        <f>IF(BJ53&lt;&gt;"NEMA","",IF(IFERROR(MATCH(BI53,BI$10:BI52,0),0)&lt;&gt;0,"",BI53))</f>
        <v/>
      </c>
      <c r="DK53" t="s">
        <v>1</v>
      </c>
      <c r="DL53" s="90"/>
      <c r="DM53" t="s">
        <v>1</v>
      </c>
      <c r="DN53" s="105" t="str">
        <f t="shared" si="91"/>
        <v/>
      </c>
      <c r="DO53" s="73" t="str">
        <f>IF(DN53="","",MAX(DO$10:DO52)+1)</f>
        <v/>
      </c>
      <c r="DP53" s="73" t="str">
        <f>IF(DN53="","",IF(BP53="","",IF(BP53="NEMA",DD53,BP53)))</f>
        <v/>
      </c>
      <c r="DQ53" s="73" t="str">
        <f t="shared" si="92"/>
        <v/>
      </c>
      <c r="DR53" s="73" t="str">
        <f>IF(DL53="","",MAX(DR$10:DR52)+1)</f>
        <v/>
      </c>
      <c r="DS53" s="177" t="str">
        <f t="shared" si="66"/>
        <v/>
      </c>
      <c r="DT53" s="125" t="str">
        <f t="shared" si="93"/>
        <v/>
      </c>
      <c r="DU53" t="s">
        <v>1</v>
      </c>
      <c r="DV53" s="29" t="str">
        <f t="shared" si="94"/>
        <v/>
      </c>
      <c r="DW53" t="s">
        <v>1</v>
      </c>
      <c r="DX53" s="166" t="str">
        <f>IF(BX53="","",IF(BY53&lt;&gt;"NEMA","ime-pre-klu"&amp;IF(BJ53="","","(ali)")&amp;"-kat",IF(CB53&lt;&gt;"NEMA","ime-pre-klu"&amp;IF(BJ53="","","(ali)"),IF(CE53&lt;&gt;"NEMA","ime-pre",IF(CT53&lt;&gt;"","novo",""))))&amp;IF(AND(BE53="0",BD53&gt;max_minuta*60),"-ot",""))</f>
        <v>ime-pre-klu-kat</v>
      </c>
      <c r="DY53" t="s">
        <v>1</v>
      </c>
      <c r="DZ53" s="111"/>
      <c r="EA53" s="134"/>
      <c r="EB53" s="134"/>
      <c r="EC53" s="134"/>
      <c r="ED53" s="134"/>
      <c r="EE53" s="134"/>
      <c r="EF53" s="134"/>
      <c r="EG53" s="134"/>
      <c r="EH53" s="134"/>
      <c r="EI53" s="134"/>
      <c r="EJ53" s="106">
        <f t="shared" si="124"/>
        <v>1</v>
      </c>
      <c r="EK53" t="s">
        <v>1</v>
      </c>
    </row>
    <row r="54" spans="2:141" x14ac:dyDescent="0.25">
      <c r="B54" s="148" t="s">
        <v>1121</v>
      </c>
      <c r="C54" t="s">
        <v>1</v>
      </c>
      <c r="D54" s="159">
        <f t="shared" si="72"/>
        <v>0</v>
      </c>
      <c r="E54" s="160">
        <f t="shared" ref="E54:AW54" si="148">IF($B54="","",FIND(";",$B54,D54+1))</f>
        <v>1</v>
      </c>
      <c r="F54" s="160">
        <f t="shared" si="148"/>
        <v>8</v>
      </c>
      <c r="G54" s="160">
        <f t="shared" si="148"/>
        <v>13</v>
      </c>
      <c r="H54" s="160">
        <f t="shared" si="148"/>
        <v>19</v>
      </c>
      <c r="I54" s="160">
        <f t="shared" si="148"/>
        <v>28</v>
      </c>
      <c r="J54" s="160">
        <f t="shared" si="148"/>
        <v>29</v>
      </c>
      <c r="K54" s="160">
        <f t="shared" si="148"/>
        <v>31</v>
      </c>
      <c r="L54" s="160">
        <f t="shared" si="148"/>
        <v>32</v>
      </c>
      <c r="M54" s="160">
        <f t="shared" si="148"/>
        <v>34</v>
      </c>
      <c r="N54" s="160">
        <f t="shared" si="148"/>
        <v>40</v>
      </c>
      <c r="O54" s="160">
        <f t="shared" si="148"/>
        <v>46</v>
      </c>
      <c r="P54" s="160">
        <f t="shared" si="148"/>
        <v>52</v>
      </c>
      <c r="Q54" s="160">
        <f t="shared" si="148"/>
        <v>54</v>
      </c>
      <c r="R54" s="160">
        <f t="shared" si="148"/>
        <v>56</v>
      </c>
      <c r="S54" s="160">
        <f t="shared" si="148"/>
        <v>64</v>
      </c>
      <c r="T54" s="160">
        <f t="shared" si="148"/>
        <v>75</v>
      </c>
      <c r="U54" s="160">
        <f t="shared" si="148"/>
        <v>81</v>
      </c>
      <c r="V54" s="160">
        <f t="shared" si="148"/>
        <v>83</v>
      </c>
      <c r="W54" s="160">
        <f t="shared" si="148"/>
        <v>90</v>
      </c>
      <c r="X54" s="160">
        <f t="shared" si="148"/>
        <v>97</v>
      </c>
      <c r="Y54" s="160">
        <f t="shared" si="148"/>
        <v>98</v>
      </c>
      <c r="Z54" s="160">
        <f t="shared" si="148"/>
        <v>99</v>
      </c>
      <c r="AA54" s="160">
        <f t="shared" si="148"/>
        <v>100</v>
      </c>
      <c r="AB54" s="160">
        <f t="shared" si="148"/>
        <v>103</v>
      </c>
      <c r="AC54" s="160">
        <f t="shared" si="148"/>
        <v>106</v>
      </c>
      <c r="AD54" s="160">
        <f t="shared" si="148"/>
        <v>109</v>
      </c>
      <c r="AE54" s="160">
        <f t="shared" si="148"/>
        <v>112</v>
      </c>
      <c r="AF54" s="160">
        <f t="shared" si="148"/>
        <v>115</v>
      </c>
      <c r="AG54" s="160">
        <f t="shared" si="148"/>
        <v>118</v>
      </c>
      <c r="AH54" s="160">
        <f t="shared" si="148"/>
        <v>121</v>
      </c>
      <c r="AI54" s="160">
        <f t="shared" si="148"/>
        <v>124</v>
      </c>
      <c r="AJ54" s="160">
        <f t="shared" si="148"/>
        <v>127</v>
      </c>
      <c r="AK54" s="160">
        <f t="shared" si="148"/>
        <v>130</v>
      </c>
      <c r="AL54" s="160">
        <f t="shared" si="148"/>
        <v>133</v>
      </c>
      <c r="AM54" s="160">
        <f t="shared" si="148"/>
        <v>134</v>
      </c>
      <c r="AN54" s="160">
        <f t="shared" si="148"/>
        <v>136</v>
      </c>
      <c r="AO54" s="160">
        <f t="shared" si="148"/>
        <v>142</v>
      </c>
      <c r="AP54" s="160">
        <f t="shared" si="148"/>
        <v>144</v>
      </c>
      <c r="AQ54" s="160">
        <f t="shared" si="148"/>
        <v>146</v>
      </c>
      <c r="AR54" s="160">
        <f t="shared" si="148"/>
        <v>153</v>
      </c>
      <c r="AS54" s="160">
        <f t="shared" si="148"/>
        <v>160</v>
      </c>
      <c r="AT54" s="160">
        <f t="shared" si="148"/>
        <v>166</v>
      </c>
      <c r="AU54" s="160">
        <f t="shared" si="148"/>
        <v>169</v>
      </c>
      <c r="AV54" s="160">
        <f t="shared" si="148"/>
        <v>171</v>
      </c>
      <c r="AW54" s="161">
        <f t="shared" si="148"/>
        <v>172</v>
      </c>
      <c r="AX54" t="s">
        <v>1</v>
      </c>
      <c r="AY54" s="105" t="str">
        <f t="shared" si="74"/>
        <v>M21B</v>
      </c>
      <c r="AZ54" s="134">
        <f t="shared" si="44"/>
        <v>108</v>
      </c>
      <c r="BA54" s="73" t="str">
        <f t="shared" si="111"/>
        <v>Zlatan</v>
      </c>
      <c r="BB54" s="73" t="str">
        <f t="shared" si="112"/>
        <v>Kos</v>
      </c>
      <c r="BC54" s="134" t="str">
        <f t="shared" si="113"/>
        <v>41:53</v>
      </c>
      <c r="BD54" s="134">
        <f t="shared" si="114"/>
        <v>2513</v>
      </c>
      <c r="BE54" s="134" t="str">
        <f t="shared" si="115"/>
        <v>0</v>
      </c>
      <c r="BF54" s="134" t="str">
        <f t="shared" si="116"/>
        <v>0</v>
      </c>
      <c r="BG54" s="134">
        <f t="shared" si="46"/>
        <v>1</v>
      </c>
      <c r="BH54" s="73" t="str">
        <f t="shared" si="47"/>
        <v>Vihor</v>
      </c>
      <c r="BI54" s="73" t="str">
        <f t="shared" si="117"/>
        <v>OK Vihor</v>
      </c>
      <c r="BJ54" s="134" t="str">
        <f t="shared" si="118"/>
        <v/>
      </c>
      <c r="BK54" s="73" t="str" cm="1">
        <f t="array" ref="BK54">IF(BJ54="",""&amp;BI54,IF(BJ54="NEMA",BI54,INDEX(klub_naziv,MATCH(INDEX(klubAlias_klubid,BJ54),klub_id,0))))</f>
        <v>OK Vihor</v>
      </c>
      <c r="BL54" s="73" t="str" cm="1">
        <f t="array" ref="BL54">IFERROR(INDEX(registarNatjecatelji,CE54,4),"")</f>
        <v>OK Vihor</v>
      </c>
      <c r="BM54" s="134" t="str">
        <f t="shared" si="49"/>
        <v/>
      </c>
      <c r="BN54" s="73" t="str">
        <f t="shared" si="101"/>
        <v>OK Vihor</v>
      </c>
      <c r="BO54" s="73" t="str">
        <f t="shared" si="102"/>
        <v>CRO</v>
      </c>
      <c r="BP54" s="134">
        <f t="shared" si="50"/>
        <v>1</v>
      </c>
      <c r="BQ54" s="73" t="str">
        <f t="shared" si="51"/>
        <v>M21B</v>
      </c>
      <c r="BR54" s="73" t="str">
        <f t="shared" si="52"/>
        <v>M16-M21B</v>
      </c>
      <c r="BS54" s="134">
        <f t="shared" si="53"/>
        <v>1003</v>
      </c>
      <c r="BT54" s="74" t="str">
        <f t="shared" si="54"/>
        <v>2.94</v>
      </c>
      <c r="BU54" s="74" t="str">
        <f t="shared" si="55"/>
        <v>110</v>
      </c>
      <c r="BV54" s="75" t="str">
        <f t="shared" si="56"/>
        <v>12</v>
      </c>
      <c r="BW54" t="s">
        <v>1</v>
      </c>
      <c r="BX54" s="105" t="str">
        <f t="shared" si="57"/>
        <v>Zlatan – Kos – OK Vihor – M21B</v>
      </c>
      <c r="BY54" s="106">
        <f t="shared" si="58"/>
        <v>737</v>
      </c>
      <c r="BZ54" t="s">
        <v>1</v>
      </c>
      <c r="CA54" s="105" t="str">
        <f t="shared" si="59"/>
        <v>Zlatan – Kos – OK Vihor</v>
      </c>
      <c r="CB54" s="106">
        <f t="shared" si="60"/>
        <v>737</v>
      </c>
      <c r="CC54" t="s">
        <v>1</v>
      </c>
      <c r="CD54" s="105" t="str">
        <f t="shared" si="61"/>
        <v>Zlatan – Kos</v>
      </c>
      <c r="CE54" s="106">
        <f t="shared" si="86"/>
        <v>737</v>
      </c>
      <c r="CF54" t="s">
        <v>1</v>
      </c>
      <c r="CG54" s="111">
        <f t="shared" si="87"/>
        <v>737</v>
      </c>
      <c r="CH54" s="134" cm="1">
        <f t="array" ref="CH54">IF(CG54="","",INDEX(imePrezime_id,CG54,0))</f>
        <v>1930</v>
      </c>
      <c r="CI54" s="106" t="str">
        <f>IF(OR(CD54="",CE54&lt;&gt;"NEMA"),"",IFERROR(INDEX(imeprezimealias_imeprezimeid,MATCH(BA54&amp;" "&amp;BB54,imeprezimealias_alias,0)),""))</f>
        <v/>
      </c>
      <c r="CJ54" t="s">
        <v>1</v>
      </c>
      <c r="CK54" s="29" t="str">
        <f t="shared" si="88"/>
        <v/>
      </c>
      <c r="CL54" t="s">
        <v>1</v>
      </c>
      <c r="CM54" s="90"/>
      <c r="CN54" t="s">
        <v>1</v>
      </c>
      <c r="CO54" s="111" t="str">
        <f>IF(CM54="","",MAX(CO$10:CO53)+1)</f>
        <v/>
      </c>
      <c r="CP54" s="106" t="str">
        <f>IF(CM54="","",INDEX(imePrezime_id,MATCH(IF(IFERROR(SEARCH("–",CM54),0)&lt;&gt;0,CM54,SUBSTITUTE(CM54," "," – ",1)),imePrezime,0)))</f>
        <v/>
      </c>
      <c r="CR54" s="29" t="str">
        <f t="shared" si="89"/>
        <v/>
      </c>
      <c r="CS54" t="s">
        <v>1</v>
      </c>
      <c r="CT54" s="115" t="str">
        <f>IF(AND(CE54="NEMA",CI54=""),MAX(CT$10:CT53)+1,"")</f>
        <v/>
      </c>
      <c r="CU54" t="s">
        <v>1</v>
      </c>
      <c r="CV54" s="120" t="str">
        <f t="shared" si="137"/>
        <v>M</v>
      </c>
      <c r="CW54" t="s">
        <v>1</v>
      </c>
      <c r="CX54" s="105" t="str">
        <f>IF(CT54="","",IF(BO54&lt;&gt;"CRO","","INSERT INTO osoba (id,reg_broj,oib,spol_id,dat_rodjenja) VALUES ("&amp;CT54&amp;",(SELECT max(reg_broj)+1 FROM osoba),Null,'"&amp;CV54&amp;"',Null); INSERT INTO osoba_log (id,reg_broj,oib,spol_id,dat_rodjenja,dnevnik_id) SELECT id,reg_broj,oib,spol_id,dat_rodjenja,"&amp;CT$2&amp;" FROM osoba WHERE id = "&amp;CT54&amp;";"))</f>
        <v/>
      </c>
      <c r="CY54" s="125" t="str">
        <f>IF(CT54="","","INSERT INTO imeprezime (id,osoba_id,rbr,ime,prezime,klub_id,identitet_id,sintaksa_id,info,aktivno,dnevnik_id) VALUES ("&amp;CT54&amp;","&amp;IF(CX54="","Null",CT54)&amp;",1,'"&amp;BA54&amp;"','"&amp;BB54&amp;"',(SELECT id FROM klub WHERE naziv = '"&amp;BI54&amp;"'),Null,1,'',1,"&amp;CT$2&amp;");")</f>
        <v/>
      </c>
      <c r="CZ54" t="s">
        <v>1</v>
      </c>
      <c r="DA54" s="29" t="str">
        <f t="shared" si="90"/>
        <v/>
      </c>
      <c r="DB54" t="s">
        <v>1</v>
      </c>
      <c r="DC54" s="105" t="str">
        <f>IF(OR(BP54="",BP54&lt;&gt;"NEMA"),"",BO54)</f>
        <v/>
      </c>
      <c r="DD54" s="125" t="str">
        <f>IF(DC54="","",MAX(DD$10:DD53)+1)</f>
        <v/>
      </c>
      <c r="DE54" t="s">
        <v>1</v>
      </c>
      <c r="DF54" s="90"/>
      <c r="DG54" t="s">
        <v>1</v>
      </c>
      <c r="DH54" s="29" t="str">
        <f t="shared" si="64"/>
        <v/>
      </c>
      <c r="DI54" t="s">
        <v>1</v>
      </c>
      <c r="DJ54" s="166" t="str">
        <f>IF(BJ54&lt;&gt;"NEMA","",IF(IFERROR(MATCH(BI54,BI$10:BI53,0),0)&lt;&gt;0,"",BI54))</f>
        <v/>
      </c>
      <c r="DK54" t="s">
        <v>1</v>
      </c>
      <c r="DL54" s="90"/>
      <c r="DM54" t="s">
        <v>1</v>
      </c>
      <c r="DN54" s="105" t="str">
        <f t="shared" si="91"/>
        <v/>
      </c>
      <c r="DO54" s="73" t="str">
        <f>IF(DN54="","",MAX(DO$10:DO53)+1)</f>
        <v/>
      </c>
      <c r="DP54" s="73" t="str">
        <f>IF(DN54="","",IF(BP54="","",IF(BP54="NEMA",DD54,BP54)))</f>
        <v/>
      </c>
      <c r="DQ54" s="73" t="str">
        <f t="shared" si="92"/>
        <v/>
      </c>
      <c r="DR54" s="73" t="str">
        <f>IF(DL54="","",MAX(DR$10:DR53)+1)</f>
        <v/>
      </c>
      <c r="DS54" s="177" t="str">
        <f t="shared" si="66"/>
        <v/>
      </c>
      <c r="DT54" s="125" t="str">
        <f t="shared" si="93"/>
        <v/>
      </c>
      <c r="DU54" t="s">
        <v>1</v>
      </c>
      <c r="DV54" s="29" t="str">
        <f t="shared" si="94"/>
        <v/>
      </c>
      <c r="DW54" t="s">
        <v>1</v>
      </c>
      <c r="DX54" s="166" t="str">
        <f>IF(BX54="","",IF(BY54&lt;&gt;"NEMA","ime-pre-klu"&amp;IF(BJ54="","","(ali)")&amp;"-kat",IF(CB54&lt;&gt;"NEMA","ime-pre-klu"&amp;IF(BJ54="","","(ali)"),IF(CE54&lt;&gt;"NEMA","ime-pre",IF(CT54&lt;&gt;"","novo",""))))&amp;IF(AND(BE54="0",BD54&gt;max_minuta*60),"-ot",""))</f>
        <v>ime-pre-klu-kat</v>
      </c>
      <c r="DY54" t="s">
        <v>1</v>
      </c>
      <c r="DZ54" s="111"/>
      <c r="EA54" s="134"/>
      <c r="EB54" s="134"/>
      <c r="EC54" s="134"/>
      <c r="ED54" s="134"/>
      <c r="EE54" s="134"/>
      <c r="EF54" s="134"/>
      <c r="EG54" s="134"/>
      <c r="EH54" s="134"/>
      <c r="EI54" s="134"/>
      <c r="EJ54" s="106">
        <f t="shared" si="124"/>
        <v>1</v>
      </c>
      <c r="EK54" t="s">
        <v>1</v>
      </c>
    </row>
    <row r="55" spans="2:141" x14ac:dyDescent="0.25">
      <c r="B55" s="148" t="s">
        <v>1122</v>
      </c>
      <c r="C55" t="s">
        <v>1</v>
      </c>
      <c r="D55" s="159">
        <f t="shared" si="72"/>
        <v>0</v>
      </c>
      <c r="E55" s="160">
        <f t="shared" ref="E55:AW55" si="149">IF($B55="","",FIND(";",$B55,D55+1))</f>
        <v>1</v>
      </c>
      <c r="F55" s="160">
        <f t="shared" si="149"/>
        <v>8</v>
      </c>
      <c r="G55" s="160">
        <f t="shared" si="149"/>
        <v>13</v>
      </c>
      <c r="H55" s="160">
        <f t="shared" si="149"/>
        <v>21</v>
      </c>
      <c r="I55" s="160">
        <f t="shared" si="149"/>
        <v>28</v>
      </c>
      <c r="J55" s="160">
        <f t="shared" si="149"/>
        <v>29</v>
      </c>
      <c r="K55" s="160">
        <f t="shared" si="149"/>
        <v>31</v>
      </c>
      <c r="L55" s="160">
        <f t="shared" si="149"/>
        <v>32</v>
      </c>
      <c r="M55" s="160">
        <f t="shared" si="149"/>
        <v>34</v>
      </c>
      <c r="N55" s="160">
        <f t="shared" si="149"/>
        <v>40</v>
      </c>
      <c r="O55" s="160">
        <f t="shared" si="149"/>
        <v>46</v>
      </c>
      <c r="P55" s="160">
        <f t="shared" si="149"/>
        <v>52</v>
      </c>
      <c r="Q55" s="160">
        <f t="shared" si="149"/>
        <v>54</v>
      </c>
      <c r="R55" s="160">
        <f t="shared" si="149"/>
        <v>56</v>
      </c>
      <c r="S55" s="160">
        <f t="shared" si="149"/>
        <v>62</v>
      </c>
      <c r="T55" s="160">
        <f t="shared" si="149"/>
        <v>74</v>
      </c>
      <c r="U55" s="160">
        <f t="shared" si="149"/>
        <v>80</v>
      </c>
      <c r="V55" s="160">
        <f t="shared" si="149"/>
        <v>82</v>
      </c>
      <c r="W55" s="160">
        <f t="shared" si="149"/>
        <v>89</v>
      </c>
      <c r="X55" s="160">
        <f t="shared" si="149"/>
        <v>96</v>
      </c>
      <c r="Y55" s="160">
        <f t="shared" si="149"/>
        <v>97</v>
      </c>
      <c r="Z55" s="160">
        <f t="shared" si="149"/>
        <v>98</v>
      </c>
      <c r="AA55" s="160">
        <f t="shared" si="149"/>
        <v>99</v>
      </c>
      <c r="AB55" s="160">
        <f t="shared" si="149"/>
        <v>102</v>
      </c>
      <c r="AC55" s="160">
        <f t="shared" si="149"/>
        <v>105</v>
      </c>
      <c r="AD55" s="160">
        <f t="shared" si="149"/>
        <v>108</v>
      </c>
      <c r="AE55" s="160">
        <f t="shared" si="149"/>
        <v>111</v>
      </c>
      <c r="AF55" s="160">
        <f t="shared" si="149"/>
        <v>114</v>
      </c>
      <c r="AG55" s="160">
        <f t="shared" si="149"/>
        <v>117</v>
      </c>
      <c r="AH55" s="160">
        <f t="shared" si="149"/>
        <v>120</v>
      </c>
      <c r="AI55" s="160">
        <f t="shared" si="149"/>
        <v>123</v>
      </c>
      <c r="AJ55" s="160">
        <f t="shared" si="149"/>
        <v>126</v>
      </c>
      <c r="AK55" s="160">
        <f t="shared" si="149"/>
        <v>129</v>
      </c>
      <c r="AL55" s="160">
        <f t="shared" si="149"/>
        <v>132</v>
      </c>
      <c r="AM55" s="160">
        <f t="shared" si="149"/>
        <v>133</v>
      </c>
      <c r="AN55" s="160">
        <f t="shared" si="149"/>
        <v>135</v>
      </c>
      <c r="AO55" s="160">
        <f t="shared" si="149"/>
        <v>141</v>
      </c>
      <c r="AP55" s="160">
        <f t="shared" si="149"/>
        <v>143</v>
      </c>
      <c r="AQ55" s="160">
        <f t="shared" si="149"/>
        <v>145</v>
      </c>
      <c r="AR55" s="160">
        <f t="shared" si="149"/>
        <v>152</v>
      </c>
      <c r="AS55" s="160">
        <f t="shared" si="149"/>
        <v>159</v>
      </c>
      <c r="AT55" s="160">
        <f t="shared" si="149"/>
        <v>165</v>
      </c>
      <c r="AU55" s="160">
        <f t="shared" si="149"/>
        <v>168</v>
      </c>
      <c r="AV55" s="160">
        <f t="shared" si="149"/>
        <v>170</v>
      </c>
      <c r="AW55" s="161">
        <f t="shared" si="149"/>
        <v>171</v>
      </c>
      <c r="AX55" t="s">
        <v>1</v>
      </c>
      <c r="AY55" s="105" t="str">
        <f t="shared" si="74"/>
        <v>M21B</v>
      </c>
      <c r="AZ55" s="134">
        <f t="shared" si="44"/>
        <v>108</v>
      </c>
      <c r="BA55" s="73" t="str">
        <f t="shared" si="111"/>
        <v>Ante</v>
      </c>
      <c r="BB55" s="73" t="str">
        <f t="shared" si="112"/>
        <v>Balić</v>
      </c>
      <c r="BC55" s="134" t="str">
        <f t="shared" si="113"/>
        <v>43:18</v>
      </c>
      <c r="BD55" s="134">
        <f t="shared" si="114"/>
        <v>2598</v>
      </c>
      <c r="BE55" s="134" t="str">
        <f t="shared" si="115"/>
        <v>0</v>
      </c>
      <c r="BF55" s="134" t="str">
        <f t="shared" si="116"/>
        <v>0</v>
      </c>
      <c r="BG55" s="134">
        <f t="shared" si="46"/>
        <v>1</v>
      </c>
      <c r="BH55" s="73" t="str">
        <f t="shared" si="47"/>
        <v>KAP</v>
      </c>
      <c r="BI55" s="73" t="str">
        <f t="shared" si="117"/>
        <v>OK Kapela</v>
      </c>
      <c r="BJ55" s="134" t="str">
        <f t="shared" si="118"/>
        <v/>
      </c>
      <c r="BK55" s="73" t="str" cm="1">
        <f t="array" ref="BK55">IF(BJ55="",""&amp;BI55,IF(BJ55="NEMA",BI55,INDEX(klub_naziv,MATCH(INDEX(klubAlias_klubid,BJ55),klub_id,0))))</f>
        <v>OK Kapela</v>
      </c>
      <c r="BL55" s="73" t="str" cm="1">
        <f t="array" ref="BL55">IFERROR(INDEX(registarNatjecatelji,CE55,4),"")</f>
        <v>OK Kapela</v>
      </c>
      <c r="BM55" s="134" t="str">
        <f t="shared" si="49"/>
        <v/>
      </c>
      <c r="BN55" s="73" t="str">
        <f t="shared" si="101"/>
        <v>OK Kapela</v>
      </c>
      <c r="BO55" s="73" t="str">
        <f t="shared" si="102"/>
        <v>CRO</v>
      </c>
      <c r="BP55" s="134">
        <f t="shared" si="50"/>
        <v>1</v>
      </c>
      <c r="BQ55" s="73" t="str">
        <f t="shared" si="51"/>
        <v>M21B</v>
      </c>
      <c r="BR55" s="73" t="str">
        <f t="shared" si="52"/>
        <v>M16-M21B</v>
      </c>
      <c r="BS55" s="134">
        <f t="shared" si="53"/>
        <v>1003</v>
      </c>
      <c r="BT55" s="74" t="str">
        <f t="shared" si="54"/>
        <v>2.94</v>
      </c>
      <c r="BU55" s="74" t="str">
        <f t="shared" si="55"/>
        <v>110</v>
      </c>
      <c r="BV55" s="75" t="str">
        <f t="shared" si="56"/>
        <v>12</v>
      </c>
      <c r="BW55" t="s">
        <v>1</v>
      </c>
      <c r="BX55" s="105" t="str">
        <f t="shared" si="57"/>
        <v>Ante – Balić – OK Kapela – M21B</v>
      </c>
      <c r="BY55" s="106">
        <f t="shared" si="58"/>
        <v>203</v>
      </c>
      <c r="BZ55" t="s">
        <v>1</v>
      </c>
      <c r="CA55" s="105" t="str">
        <f t="shared" si="59"/>
        <v>Ante – Balić – OK Kapela</v>
      </c>
      <c r="CB55" s="106">
        <f t="shared" si="60"/>
        <v>203</v>
      </c>
      <c r="CC55" t="s">
        <v>1</v>
      </c>
      <c r="CD55" s="105" t="str">
        <f t="shared" si="61"/>
        <v>Ante – Balić</v>
      </c>
      <c r="CE55" s="106">
        <f t="shared" si="86"/>
        <v>203</v>
      </c>
      <c r="CF55" t="s">
        <v>1</v>
      </c>
      <c r="CG55" s="111">
        <f t="shared" si="87"/>
        <v>203</v>
      </c>
      <c r="CH55" s="134" cm="1">
        <f t="array" ref="CH55">IF(CG55="","",INDEX(imePrezime_id,CG55,0))</f>
        <v>1941</v>
      </c>
      <c r="CI55" s="106" t="str">
        <f>IF(OR(CD55="",CE55&lt;&gt;"NEMA"),"",IFERROR(INDEX(imeprezimealias_imeprezimeid,MATCH(BA55&amp;" "&amp;BB55,imeprezimealias_alias,0)),""))</f>
        <v/>
      </c>
      <c r="CJ55" t="s">
        <v>1</v>
      </c>
      <c r="CK55" s="29" t="str">
        <f t="shared" si="88"/>
        <v/>
      </c>
      <c r="CL55" t="s">
        <v>1</v>
      </c>
      <c r="CM55" s="90"/>
      <c r="CN55" t="s">
        <v>1</v>
      </c>
      <c r="CO55" s="111" t="str">
        <f>IF(CM55="","",MAX(CO$10:CO54)+1)</f>
        <v/>
      </c>
      <c r="CP55" s="106" t="str">
        <f>IF(CM55="","",INDEX(imePrezime_id,MATCH(IF(IFERROR(SEARCH("–",CM55),0)&lt;&gt;0,CM55,SUBSTITUTE(CM55," "," – ",1)),imePrezime,0)))</f>
        <v/>
      </c>
      <c r="CR55" s="29" t="str">
        <f t="shared" si="89"/>
        <v/>
      </c>
      <c r="CS55" t="s">
        <v>1</v>
      </c>
      <c r="CT55" s="115" t="str">
        <f>IF(AND(CE55="NEMA",CI55=""),MAX(CT$10:CT54)+1,"")</f>
        <v/>
      </c>
      <c r="CU55" t="s">
        <v>1</v>
      </c>
      <c r="CV55" s="120" t="str">
        <f t="shared" si="137"/>
        <v>M</v>
      </c>
      <c r="CW55" t="s">
        <v>1</v>
      </c>
      <c r="CX55" s="105" t="str">
        <f>IF(CT55="","",IF(BO55&lt;&gt;"CRO","","INSERT INTO osoba (id,reg_broj,oib,spol_id,dat_rodjenja) VALUES ("&amp;CT55&amp;",(SELECT max(reg_broj)+1 FROM osoba),Null,'"&amp;CV55&amp;"',Null); INSERT INTO osoba_log (id,reg_broj,oib,spol_id,dat_rodjenja,dnevnik_id) SELECT id,reg_broj,oib,spol_id,dat_rodjenja,"&amp;CT$2&amp;" FROM osoba WHERE id = "&amp;CT55&amp;";"))</f>
        <v/>
      </c>
      <c r="CY55" s="125" t="str">
        <f>IF(CT55="","","INSERT INTO imeprezime (id,osoba_id,rbr,ime,prezime,klub_id,identitet_id,sintaksa_id,info,aktivno,dnevnik_id) VALUES ("&amp;CT55&amp;","&amp;IF(CX55="","Null",CT55)&amp;",1,'"&amp;BA55&amp;"','"&amp;BB55&amp;"',(SELECT id FROM klub WHERE naziv = '"&amp;BI55&amp;"'),Null,1,'',1,"&amp;CT$2&amp;");")</f>
        <v/>
      </c>
      <c r="CZ55" t="s">
        <v>1</v>
      </c>
      <c r="DA55" s="29" t="str">
        <f t="shared" si="90"/>
        <v/>
      </c>
      <c r="DB55" t="s">
        <v>1</v>
      </c>
      <c r="DC55" s="105" t="str">
        <f>IF(OR(BP55="",BP55&lt;&gt;"NEMA"),"",BO55)</f>
        <v/>
      </c>
      <c r="DD55" s="125" t="str">
        <f>IF(DC55="","",MAX(DD$10:DD54)+1)</f>
        <v/>
      </c>
      <c r="DE55" t="s">
        <v>1</v>
      </c>
      <c r="DF55" s="90"/>
      <c r="DG55" t="s">
        <v>1</v>
      </c>
      <c r="DH55" s="29" t="str">
        <f t="shared" si="64"/>
        <v/>
      </c>
      <c r="DI55" t="s">
        <v>1</v>
      </c>
      <c r="DJ55" s="166" t="str">
        <f>IF(BJ55&lt;&gt;"NEMA","",IF(IFERROR(MATCH(BI55,BI$10:BI54,0),0)&lt;&gt;0,"",BI55))</f>
        <v/>
      </c>
      <c r="DK55" t="s">
        <v>1</v>
      </c>
      <c r="DL55" s="90"/>
      <c r="DM55" t="s">
        <v>1</v>
      </c>
      <c r="DN55" s="105" t="str">
        <f t="shared" si="91"/>
        <v/>
      </c>
      <c r="DO55" s="73" t="str">
        <f>IF(DN55="","",MAX(DO$10:DO54)+1)</f>
        <v/>
      </c>
      <c r="DP55" s="73" t="str">
        <f>IF(DN55="","",IF(BP55="","",IF(BP55="NEMA",DD55,BP55)))</f>
        <v/>
      </c>
      <c r="DQ55" s="73" t="str">
        <f t="shared" si="92"/>
        <v/>
      </c>
      <c r="DR55" s="73" t="str">
        <f>IF(DL55="","",MAX(DR$10:DR54)+1)</f>
        <v/>
      </c>
      <c r="DS55" s="177" t="str">
        <f t="shared" si="66"/>
        <v/>
      </c>
      <c r="DT55" s="125" t="str">
        <f t="shared" si="93"/>
        <v/>
      </c>
      <c r="DU55" t="s">
        <v>1</v>
      </c>
      <c r="DV55" s="29" t="str">
        <f t="shared" si="94"/>
        <v/>
      </c>
      <c r="DW55" t="s">
        <v>1</v>
      </c>
      <c r="DX55" s="166" t="str">
        <f>IF(BX55="","",IF(BY55&lt;&gt;"NEMA","ime-pre-klu"&amp;IF(BJ55="","","(ali)")&amp;"-kat",IF(CB55&lt;&gt;"NEMA","ime-pre-klu"&amp;IF(BJ55="","","(ali)"),IF(CE55&lt;&gt;"NEMA","ime-pre",IF(CT55&lt;&gt;"","novo",""))))&amp;IF(AND(BE55="0",BD55&gt;max_minuta*60),"-ot",""))</f>
        <v>ime-pre-klu-kat</v>
      </c>
      <c r="DY55" t="s">
        <v>1</v>
      </c>
      <c r="DZ55" s="111"/>
      <c r="EA55" s="134"/>
      <c r="EB55" s="134"/>
      <c r="EC55" s="134"/>
      <c r="ED55" s="134"/>
      <c r="EE55" s="134"/>
      <c r="EF55" s="134"/>
      <c r="EG55" s="134"/>
      <c r="EH55" s="134"/>
      <c r="EI55" s="134"/>
      <c r="EJ55" s="106">
        <f t="shared" si="124"/>
        <v>1</v>
      </c>
      <c r="EK55" t="s">
        <v>1</v>
      </c>
    </row>
    <row r="56" spans="2:141" x14ac:dyDescent="0.25">
      <c r="B56" s="148" t="s">
        <v>1123</v>
      </c>
      <c r="C56" t="s">
        <v>1</v>
      </c>
      <c r="D56" s="159">
        <f t="shared" si="72"/>
        <v>0</v>
      </c>
      <c r="E56" s="160">
        <f t="shared" ref="E56:AW56" si="150">IF($B56="","",FIND(";",$B56,D56+1))</f>
        <v>1</v>
      </c>
      <c r="F56" s="160">
        <f t="shared" si="150"/>
        <v>8</v>
      </c>
      <c r="G56" s="160">
        <f t="shared" si="150"/>
        <v>14</v>
      </c>
      <c r="H56" s="160">
        <f t="shared" si="150"/>
        <v>24</v>
      </c>
      <c r="I56" s="160">
        <f t="shared" si="150"/>
        <v>36</v>
      </c>
      <c r="J56" s="160">
        <f t="shared" si="150"/>
        <v>37</v>
      </c>
      <c r="K56" s="160">
        <f t="shared" si="150"/>
        <v>39</v>
      </c>
      <c r="L56" s="160">
        <f t="shared" si="150"/>
        <v>40</v>
      </c>
      <c r="M56" s="160">
        <f t="shared" si="150"/>
        <v>42</v>
      </c>
      <c r="N56" s="160">
        <f t="shared" si="150"/>
        <v>48</v>
      </c>
      <c r="O56" s="160">
        <f t="shared" si="150"/>
        <v>55</v>
      </c>
      <c r="P56" s="160">
        <f t="shared" si="150"/>
        <v>61</v>
      </c>
      <c r="Q56" s="160">
        <f t="shared" si="150"/>
        <v>63</v>
      </c>
      <c r="R56" s="160">
        <f t="shared" si="150"/>
        <v>65</v>
      </c>
      <c r="S56" s="160">
        <f t="shared" si="150"/>
        <v>71</v>
      </c>
      <c r="T56" s="160">
        <f t="shared" si="150"/>
        <v>84</v>
      </c>
      <c r="U56" s="160">
        <f t="shared" si="150"/>
        <v>90</v>
      </c>
      <c r="V56" s="160">
        <f t="shared" si="150"/>
        <v>92</v>
      </c>
      <c r="W56" s="160">
        <f t="shared" si="150"/>
        <v>99</v>
      </c>
      <c r="X56" s="160">
        <f t="shared" si="150"/>
        <v>106</v>
      </c>
      <c r="Y56" s="160">
        <f t="shared" si="150"/>
        <v>107</v>
      </c>
      <c r="Z56" s="160">
        <f t="shared" si="150"/>
        <v>108</v>
      </c>
      <c r="AA56" s="160">
        <f t="shared" si="150"/>
        <v>109</v>
      </c>
      <c r="AB56" s="160">
        <f t="shared" si="150"/>
        <v>112</v>
      </c>
      <c r="AC56" s="160">
        <f t="shared" si="150"/>
        <v>115</v>
      </c>
      <c r="AD56" s="160">
        <f t="shared" si="150"/>
        <v>118</v>
      </c>
      <c r="AE56" s="160">
        <f t="shared" si="150"/>
        <v>121</v>
      </c>
      <c r="AF56" s="160">
        <f t="shared" si="150"/>
        <v>124</v>
      </c>
      <c r="AG56" s="160">
        <f t="shared" si="150"/>
        <v>127</v>
      </c>
      <c r="AH56" s="160">
        <f t="shared" si="150"/>
        <v>130</v>
      </c>
      <c r="AI56" s="160">
        <f t="shared" si="150"/>
        <v>133</v>
      </c>
      <c r="AJ56" s="160">
        <f t="shared" si="150"/>
        <v>136</v>
      </c>
      <c r="AK56" s="160">
        <f t="shared" si="150"/>
        <v>139</v>
      </c>
      <c r="AL56" s="160">
        <f t="shared" si="150"/>
        <v>142</v>
      </c>
      <c r="AM56" s="160">
        <f t="shared" si="150"/>
        <v>143</v>
      </c>
      <c r="AN56" s="160">
        <f t="shared" si="150"/>
        <v>145</v>
      </c>
      <c r="AO56" s="160">
        <f t="shared" si="150"/>
        <v>151</v>
      </c>
      <c r="AP56" s="160">
        <f t="shared" si="150"/>
        <v>153</v>
      </c>
      <c r="AQ56" s="160">
        <f t="shared" si="150"/>
        <v>155</v>
      </c>
      <c r="AR56" s="160">
        <f t="shared" si="150"/>
        <v>162</v>
      </c>
      <c r="AS56" s="160">
        <f t="shared" si="150"/>
        <v>169</v>
      </c>
      <c r="AT56" s="160">
        <f t="shared" si="150"/>
        <v>175</v>
      </c>
      <c r="AU56" s="160">
        <f t="shared" si="150"/>
        <v>178</v>
      </c>
      <c r="AV56" s="160">
        <f t="shared" si="150"/>
        <v>180</v>
      </c>
      <c r="AW56" s="161">
        <f t="shared" si="150"/>
        <v>181</v>
      </c>
      <c r="AX56" t="s">
        <v>1</v>
      </c>
      <c r="AY56" s="105" t="str">
        <f t="shared" si="74"/>
        <v>M21B</v>
      </c>
      <c r="AZ56" s="134">
        <f t="shared" si="44"/>
        <v>108</v>
      </c>
      <c r="BA56" s="73" t="str">
        <f t="shared" si="111"/>
        <v>Kristijan</v>
      </c>
      <c r="BB56" s="73" t="str">
        <f t="shared" si="112"/>
        <v>Verović</v>
      </c>
      <c r="BC56" s="134" t="str">
        <f t="shared" si="113"/>
        <v>44:48</v>
      </c>
      <c r="BD56" s="134">
        <f t="shared" si="114"/>
        <v>2688</v>
      </c>
      <c r="BE56" s="134" t="str">
        <f t="shared" si="115"/>
        <v>0</v>
      </c>
      <c r="BF56" s="134" t="str">
        <f t="shared" si="116"/>
        <v>0</v>
      </c>
      <c r="BG56" s="134">
        <f t="shared" si="46"/>
        <v>1</v>
      </c>
      <c r="BH56" s="73" t="str">
        <f t="shared" si="47"/>
        <v>JAP</v>
      </c>
      <c r="BI56" s="73" t="str">
        <f t="shared" si="117"/>
        <v>OK Japetic</v>
      </c>
      <c r="BJ56" s="134">
        <f t="shared" si="118"/>
        <v>1</v>
      </c>
      <c r="BK56" s="73" t="str" cm="1">
        <f t="array" ref="BK56">IF(BJ56="",""&amp;BI56,IF(BJ56="NEMA",BI56,INDEX(klub_naziv,MATCH(INDEX(klubAlias_klubid,BJ56),klub_id,0))))</f>
        <v>OK Japetić</v>
      </c>
      <c r="BL56" s="73" t="str" cm="1">
        <f t="array" ref="BL56">IFERROR(INDEX(registarNatjecatelji,CE56,4),"")</f>
        <v>OK Japetić</v>
      </c>
      <c r="BM56" s="134" t="str">
        <f t="shared" si="49"/>
        <v/>
      </c>
      <c r="BN56" s="73" t="str">
        <f t="shared" si="101"/>
        <v>OK Japetić</v>
      </c>
      <c r="BO56" s="73" t="str">
        <f t="shared" si="102"/>
        <v>CRO</v>
      </c>
      <c r="BP56" s="134">
        <f t="shared" si="50"/>
        <v>1</v>
      </c>
      <c r="BQ56" s="73" t="str">
        <f t="shared" si="51"/>
        <v>M21B</v>
      </c>
      <c r="BR56" s="73" t="str">
        <f t="shared" si="52"/>
        <v>M16-M21B</v>
      </c>
      <c r="BS56" s="134">
        <f t="shared" si="53"/>
        <v>1003</v>
      </c>
      <c r="BT56" s="74" t="str">
        <f t="shared" si="54"/>
        <v>2.94</v>
      </c>
      <c r="BU56" s="74" t="str">
        <f t="shared" si="55"/>
        <v>110</v>
      </c>
      <c r="BV56" s="75" t="str">
        <f t="shared" si="56"/>
        <v>12</v>
      </c>
      <c r="BW56" t="s">
        <v>1</v>
      </c>
      <c r="BX56" s="105" t="str">
        <f t="shared" si="57"/>
        <v>Kristijan – Verović – OK Japetić – M21B</v>
      </c>
      <c r="BY56" s="106">
        <f t="shared" si="58"/>
        <v>140</v>
      </c>
      <c r="BZ56" t="s">
        <v>1</v>
      </c>
      <c r="CA56" s="105" t="str">
        <f t="shared" si="59"/>
        <v>Kristijan – Verović – OK Japetić</v>
      </c>
      <c r="CB56" s="106">
        <f t="shared" si="60"/>
        <v>140</v>
      </c>
      <c r="CC56" t="s">
        <v>1</v>
      </c>
      <c r="CD56" s="105" t="str">
        <f t="shared" si="61"/>
        <v>Kristijan – Verović</v>
      </c>
      <c r="CE56" s="106">
        <f t="shared" si="86"/>
        <v>140</v>
      </c>
      <c r="CF56" t="s">
        <v>1</v>
      </c>
      <c r="CG56" s="111">
        <f t="shared" si="87"/>
        <v>140</v>
      </c>
      <c r="CH56" s="134" cm="1">
        <f t="array" ref="CH56">IF(CG56="","",INDEX(imePrezime_id,CG56,0))</f>
        <v>1566</v>
      </c>
      <c r="CI56" s="106" t="str">
        <f>IF(OR(CD56="",CE56&lt;&gt;"NEMA"),"",IFERROR(INDEX(imeprezimealias_imeprezimeid,MATCH(BA56&amp;" "&amp;BB56,imeprezimealias_alias,0)),""))</f>
        <v/>
      </c>
      <c r="CJ56" t="s">
        <v>1</v>
      </c>
      <c r="CK56" s="29" t="str">
        <f t="shared" si="88"/>
        <v/>
      </c>
      <c r="CL56" t="s">
        <v>1</v>
      </c>
      <c r="CM56" s="90"/>
      <c r="CN56" t="s">
        <v>1</v>
      </c>
      <c r="CO56" s="111" t="str">
        <f>IF(CM56="","",MAX(CO$10:CO55)+1)</f>
        <v/>
      </c>
      <c r="CP56" s="106" t="str">
        <f>IF(CM56="","",INDEX(imePrezime_id,MATCH(IF(IFERROR(SEARCH("–",CM56),0)&lt;&gt;0,CM56,SUBSTITUTE(CM56," "," – ",1)),imePrezime,0)))</f>
        <v/>
      </c>
      <c r="CR56" s="29" t="str">
        <f t="shared" si="89"/>
        <v/>
      </c>
      <c r="CS56" t="s">
        <v>1</v>
      </c>
      <c r="CT56" s="115" t="str">
        <f>IF(AND(CE56="NEMA",CI56=""),MAX(CT$10:CT55)+1,"")</f>
        <v/>
      </c>
      <c r="CU56" t="s">
        <v>1</v>
      </c>
      <c r="CV56" s="120" t="str">
        <f t="shared" si="137"/>
        <v>M</v>
      </c>
      <c r="CW56" t="s">
        <v>1</v>
      </c>
      <c r="CX56" s="105" t="str">
        <f>IF(CT56="","",IF(BO56&lt;&gt;"CRO","","INSERT INTO osoba (id,reg_broj,oib,spol_id,dat_rodjenja) VALUES ("&amp;CT56&amp;",(SELECT max(reg_broj)+1 FROM osoba),Null,'"&amp;CV56&amp;"',Null); INSERT INTO osoba_log (id,reg_broj,oib,spol_id,dat_rodjenja,dnevnik_id) SELECT id,reg_broj,oib,spol_id,dat_rodjenja,"&amp;CT$2&amp;" FROM osoba WHERE id = "&amp;CT56&amp;";"))</f>
        <v/>
      </c>
      <c r="CY56" s="125" t="str">
        <f>IF(CT56="","","INSERT INTO imeprezime (id,osoba_id,rbr,ime,prezime,klub_id,identitet_id,sintaksa_id,info,aktivno,dnevnik_id) VALUES ("&amp;CT56&amp;","&amp;IF(CX56="","Null",CT56)&amp;",1,'"&amp;BA56&amp;"','"&amp;BB56&amp;"',(SELECT id FROM klub WHERE naziv = '"&amp;BI56&amp;"'),Null,1,'',1,"&amp;CT$2&amp;");")</f>
        <v/>
      </c>
      <c r="CZ56" t="s">
        <v>1</v>
      </c>
      <c r="DA56" s="29" t="str">
        <f t="shared" si="90"/>
        <v/>
      </c>
      <c r="DB56" t="s">
        <v>1</v>
      </c>
      <c r="DC56" s="105" t="str">
        <f>IF(OR(BP56="",BP56&lt;&gt;"NEMA"),"",BO56)</f>
        <v/>
      </c>
      <c r="DD56" s="125" t="str">
        <f>IF(DC56="","",MAX(DD$10:DD55)+1)</f>
        <v/>
      </c>
      <c r="DE56" t="s">
        <v>1</v>
      </c>
      <c r="DF56" s="90"/>
      <c r="DG56" t="s">
        <v>1</v>
      </c>
      <c r="DH56" s="29" t="str">
        <f t="shared" si="64"/>
        <v/>
      </c>
      <c r="DI56" t="s">
        <v>1</v>
      </c>
      <c r="DJ56" s="166" t="str">
        <f>IF(BJ56&lt;&gt;"NEMA","",IF(IFERROR(MATCH(BI56,BI$10:BI55,0),0)&lt;&gt;0,"",BI56))</f>
        <v/>
      </c>
      <c r="DK56" t="s">
        <v>1</v>
      </c>
      <c r="DL56" s="90"/>
      <c r="DM56" t="s">
        <v>1</v>
      </c>
      <c r="DN56" s="105" t="str">
        <f t="shared" si="91"/>
        <v/>
      </c>
      <c r="DO56" s="73" t="str">
        <f>IF(DN56="","",MAX(DO$10:DO55)+1)</f>
        <v/>
      </c>
      <c r="DP56" s="73" t="str">
        <f>IF(DN56="","",IF(BP56="","",IF(BP56="NEMA",DD56,BP56)))</f>
        <v/>
      </c>
      <c r="DQ56" s="73" t="str">
        <f t="shared" si="92"/>
        <v/>
      </c>
      <c r="DR56" s="73" t="str">
        <f>IF(DL56="","",MAX(DR$10:DR55)+1)</f>
        <v/>
      </c>
      <c r="DS56" s="177" t="str">
        <f t="shared" si="66"/>
        <v/>
      </c>
      <c r="DT56" s="125" t="str">
        <f t="shared" si="93"/>
        <v/>
      </c>
      <c r="DU56" t="s">
        <v>1</v>
      </c>
      <c r="DV56" s="29" t="str">
        <f t="shared" si="94"/>
        <v/>
      </c>
      <c r="DW56" t="s">
        <v>1</v>
      </c>
      <c r="DX56" s="166" t="str">
        <f>IF(BX56="","",IF(BY56&lt;&gt;"NEMA","ime-pre-klu"&amp;IF(BJ56="","","(ali)")&amp;"-kat",IF(CB56&lt;&gt;"NEMA","ime-pre-klu"&amp;IF(BJ56="","","(ali)"),IF(CE56&lt;&gt;"NEMA","ime-pre",IF(CT56&lt;&gt;"","novo",""))))&amp;IF(AND(BE56="0",BD56&gt;max_minuta*60),"-ot",""))</f>
        <v>ime-pre-klu(ali)-kat</v>
      </c>
      <c r="DY56" t="s">
        <v>1</v>
      </c>
      <c r="DZ56" s="111"/>
      <c r="EA56" s="134"/>
      <c r="EB56" s="134"/>
      <c r="EC56" s="134"/>
      <c r="ED56" s="134"/>
      <c r="EE56" s="134"/>
      <c r="EF56" s="134"/>
      <c r="EG56" s="134"/>
      <c r="EH56" s="134"/>
      <c r="EI56" s="134"/>
      <c r="EJ56" s="106">
        <f t="shared" si="124"/>
        <v>3</v>
      </c>
      <c r="EK56" t="s">
        <v>1</v>
      </c>
    </row>
    <row r="57" spans="2:141" x14ac:dyDescent="0.25">
      <c r="B57" s="148" t="s">
        <v>1124</v>
      </c>
      <c r="C57" t="s">
        <v>1</v>
      </c>
      <c r="D57" s="159">
        <f t="shared" si="72"/>
        <v>0</v>
      </c>
      <c r="E57" s="160">
        <f t="shared" ref="E57:AW57" si="151">IF($B57="","",FIND(";",$B57,D57+1))</f>
        <v>1</v>
      </c>
      <c r="F57" s="160">
        <f t="shared" si="151"/>
        <v>9</v>
      </c>
      <c r="G57" s="160">
        <f t="shared" si="151"/>
        <v>15</v>
      </c>
      <c r="H57" s="160">
        <f t="shared" si="151"/>
        <v>23</v>
      </c>
      <c r="I57" s="160">
        <f t="shared" si="151"/>
        <v>36</v>
      </c>
      <c r="J57" s="160">
        <f t="shared" si="151"/>
        <v>37</v>
      </c>
      <c r="K57" s="160">
        <f t="shared" si="151"/>
        <v>39</v>
      </c>
      <c r="L57" s="160">
        <f t="shared" si="151"/>
        <v>40</v>
      </c>
      <c r="M57" s="160">
        <f t="shared" si="151"/>
        <v>42</v>
      </c>
      <c r="N57" s="160">
        <f t="shared" si="151"/>
        <v>48</v>
      </c>
      <c r="O57" s="160">
        <f t="shared" si="151"/>
        <v>54</v>
      </c>
      <c r="P57" s="160">
        <f t="shared" si="151"/>
        <v>60</v>
      </c>
      <c r="Q57" s="160">
        <f t="shared" si="151"/>
        <v>62</v>
      </c>
      <c r="R57" s="160">
        <f t="shared" si="151"/>
        <v>64</v>
      </c>
      <c r="S57" s="160">
        <f t="shared" si="151"/>
        <v>72</v>
      </c>
      <c r="T57" s="160">
        <f t="shared" si="151"/>
        <v>83</v>
      </c>
      <c r="U57" s="160">
        <f t="shared" si="151"/>
        <v>89</v>
      </c>
      <c r="V57" s="160">
        <f t="shared" si="151"/>
        <v>91</v>
      </c>
      <c r="W57" s="160">
        <f t="shared" si="151"/>
        <v>98</v>
      </c>
      <c r="X57" s="160">
        <f t="shared" si="151"/>
        <v>105</v>
      </c>
      <c r="Y57" s="160">
        <f t="shared" si="151"/>
        <v>106</v>
      </c>
      <c r="Z57" s="160">
        <f t="shared" si="151"/>
        <v>107</v>
      </c>
      <c r="AA57" s="160">
        <f t="shared" si="151"/>
        <v>108</v>
      </c>
      <c r="AB57" s="160">
        <f t="shared" si="151"/>
        <v>111</v>
      </c>
      <c r="AC57" s="160">
        <f t="shared" si="151"/>
        <v>114</v>
      </c>
      <c r="AD57" s="160">
        <f t="shared" si="151"/>
        <v>117</v>
      </c>
      <c r="AE57" s="160">
        <f t="shared" si="151"/>
        <v>120</v>
      </c>
      <c r="AF57" s="160">
        <f t="shared" si="151"/>
        <v>123</v>
      </c>
      <c r="AG57" s="160">
        <f t="shared" si="151"/>
        <v>126</v>
      </c>
      <c r="AH57" s="160">
        <f t="shared" si="151"/>
        <v>129</v>
      </c>
      <c r="AI57" s="160">
        <f t="shared" si="151"/>
        <v>132</v>
      </c>
      <c r="AJ57" s="160">
        <f t="shared" si="151"/>
        <v>135</v>
      </c>
      <c r="AK57" s="160">
        <f t="shared" si="151"/>
        <v>138</v>
      </c>
      <c r="AL57" s="160">
        <f t="shared" si="151"/>
        <v>141</v>
      </c>
      <c r="AM57" s="160">
        <f t="shared" si="151"/>
        <v>142</v>
      </c>
      <c r="AN57" s="160">
        <f t="shared" si="151"/>
        <v>144</v>
      </c>
      <c r="AO57" s="160">
        <f t="shared" si="151"/>
        <v>150</v>
      </c>
      <c r="AP57" s="160">
        <f t="shared" si="151"/>
        <v>152</v>
      </c>
      <c r="AQ57" s="160">
        <f t="shared" si="151"/>
        <v>154</v>
      </c>
      <c r="AR57" s="160">
        <f t="shared" si="151"/>
        <v>161</v>
      </c>
      <c r="AS57" s="160">
        <f t="shared" si="151"/>
        <v>168</v>
      </c>
      <c r="AT57" s="160">
        <f t="shared" si="151"/>
        <v>174</v>
      </c>
      <c r="AU57" s="160">
        <f t="shared" si="151"/>
        <v>177</v>
      </c>
      <c r="AV57" s="160">
        <f t="shared" si="151"/>
        <v>179</v>
      </c>
      <c r="AW57" s="161">
        <f t="shared" si="151"/>
        <v>180</v>
      </c>
      <c r="AX57" t="s">
        <v>1</v>
      </c>
      <c r="AY57" s="105" t="str">
        <f t="shared" si="74"/>
        <v>M21B</v>
      </c>
      <c r="AZ57" s="134">
        <f t="shared" si="44"/>
        <v>108</v>
      </c>
      <c r="BA57" s="73" t="str">
        <f t="shared" si="111"/>
        <v>Timo Vilim</v>
      </c>
      <c r="BB57" s="73" t="str">
        <f t="shared" si="112"/>
        <v>Gobec</v>
      </c>
      <c r="BC57" s="134" t="str">
        <f t="shared" si="113"/>
        <v>46:14</v>
      </c>
      <c r="BD57" s="134">
        <f t="shared" si="114"/>
        <v>2774</v>
      </c>
      <c r="BE57" s="134" t="str">
        <f t="shared" si="115"/>
        <v>0</v>
      </c>
      <c r="BF57" s="134" t="str">
        <f t="shared" si="116"/>
        <v>0</v>
      </c>
      <c r="BG57" s="134">
        <f t="shared" si="46"/>
        <v>1</v>
      </c>
      <c r="BH57" s="73" t="str">
        <f t="shared" si="47"/>
        <v>Vihor</v>
      </c>
      <c r="BI57" s="73" t="str">
        <f t="shared" si="117"/>
        <v>OK Vihor</v>
      </c>
      <c r="BJ57" s="134" t="str">
        <f t="shared" si="118"/>
        <v/>
      </c>
      <c r="BK57" s="73" t="str" cm="1">
        <f t="array" ref="BK57">IF(BJ57="",""&amp;BI57,IF(BJ57="NEMA",BI57,INDEX(klub_naziv,MATCH(INDEX(klubAlias_klubid,BJ57),klub_id,0))))</f>
        <v>OK Vihor</v>
      </c>
      <c r="BL57" s="73" t="str" cm="1">
        <f t="array" ref="BL57">IFERROR(INDEX(registarNatjecatelji,CE57,4),"")</f>
        <v>OK Vihor</v>
      </c>
      <c r="BM57" s="134" t="str">
        <f t="shared" si="49"/>
        <v/>
      </c>
      <c r="BN57" s="73" t="str">
        <f t="shared" si="101"/>
        <v>OK Vihor</v>
      </c>
      <c r="BO57" s="73" t="str">
        <f t="shared" si="102"/>
        <v>CRO</v>
      </c>
      <c r="BP57" s="134">
        <f t="shared" si="50"/>
        <v>1</v>
      </c>
      <c r="BQ57" s="73" t="str">
        <f t="shared" si="51"/>
        <v>M21B</v>
      </c>
      <c r="BR57" s="73" t="str">
        <f t="shared" si="52"/>
        <v>M16-M21B</v>
      </c>
      <c r="BS57" s="134">
        <f t="shared" si="53"/>
        <v>1003</v>
      </c>
      <c r="BT57" s="74" t="str">
        <f t="shared" si="54"/>
        <v>2.94</v>
      </c>
      <c r="BU57" s="74" t="str">
        <f t="shared" si="55"/>
        <v>110</v>
      </c>
      <c r="BV57" s="75" t="str">
        <f t="shared" si="56"/>
        <v>12</v>
      </c>
      <c r="BW57" t="s">
        <v>1</v>
      </c>
      <c r="BX57" s="105" t="str">
        <f t="shared" si="57"/>
        <v>Timo Vilim – Gobec – OK Vihor – M21B</v>
      </c>
      <c r="BY57" s="106">
        <f t="shared" si="58"/>
        <v>667</v>
      </c>
      <c r="BZ57" t="s">
        <v>1</v>
      </c>
      <c r="CA57" s="105" t="str">
        <f t="shared" si="59"/>
        <v>Timo Vilim – Gobec – OK Vihor</v>
      </c>
      <c r="CB57" s="106">
        <f t="shared" si="60"/>
        <v>667</v>
      </c>
      <c r="CC57" t="s">
        <v>1</v>
      </c>
      <c r="CD57" s="105" t="str">
        <f t="shared" si="61"/>
        <v>Timo Vilim – Gobec</v>
      </c>
      <c r="CE57" s="106">
        <f t="shared" si="86"/>
        <v>667</v>
      </c>
      <c r="CF57" t="s">
        <v>1</v>
      </c>
      <c r="CG57" s="111">
        <f t="shared" si="87"/>
        <v>667</v>
      </c>
      <c r="CH57" s="134" cm="1">
        <f t="array" ref="CH57">IF(CG57="","",INDEX(imePrezime_id,CG57,0))</f>
        <v>1297</v>
      </c>
      <c r="CI57" s="106" t="str">
        <f>IF(OR(CD57="",CE57&lt;&gt;"NEMA"),"",IFERROR(INDEX(imeprezimealias_imeprezimeid,MATCH(BA57&amp;" "&amp;BB57,imeprezimealias_alias,0)),""))</f>
        <v/>
      </c>
      <c r="CJ57" t="s">
        <v>1</v>
      </c>
      <c r="CK57" s="29" t="str">
        <f t="shared" si="88"/>
        <v/>
      </c>
      <c r="CL57" t="s">
        <v>1</v>
      </c>
      <c r="CM57" s="90"/>
      <c r="CN57" t="s">
        <v>1</v>
      </c>
      <c r="CO57" s="111" t="str">
        <f>IF(CM57="","",MAX(CO$10:CO56)+1)</f>
        <v/>
      </c>
      <c r="CP57" s="106" t="str">
        <f>IF(CM57="","",INDEX(imePrezime_id,MATCH(IF(IFERROR(SEARCH("–",CM57),0)&lt;&gt;0,CM57,SUBSTITUTE(CM57," "," – ",1)),imePrezime,0)))</f>
        <v/>
      </c>
      <c r="CR57" s="29" t="str">
        <f t="shared" si="89"/>
        <v/>
      </c>
      <c r="CS57" t="s">
        <v>1</v>
      </c>
      <c r="CT57" s="115" t="str">
        <f>IF(AND(CE57="NEMA",CI57=""),MAX(CT$10:CT56)+1,"")</f>
        <v/>
      </c>
      <c r="CU57" t="s">
        <v>1</v>
      </c>
      <c r="CV57" s="120" t="str">
        <f t="shared" si="137"/>
        <v>M</v>
      </c>
      <c r="CW57" t="s">
        <v>1</v>
      </c>
      <c r="CX57" s="105" t="str">
        <f>IF(CT57="","",IF(BO57&lt;&gt;"CRO","","INSERT INTO osoba (id,reg_broj,oib,spol_id,dat_rodjenja) VALUES ("&amp;CT57&amp;",(SELECT max(reg_broj)+1 FROM osoba),Null,'"&amp;CV57&amp;"',Null); INSERT INTO osoba_log (id,reg_broj,oib,spol_id,dat_rodjenja,dnevnik_id) SELECT id,reg_broj,oib,spol_id,dat_rodjenja,"&amp;CT$2&amp;" FROM osoba WHERE id = "&amp;CT57&amp;";"))</f>
        <v/>
      </c>
      <c r="CY57" s="125" t="str">
        <f>IF(CT57="","","INSERT INTO imeprezime (id,osoba_id,rbr,ime,prezime,klub_id,identitet_id,sintaksa_id,info,aktivno,dnevnik_id) VALUES ("&amp;CT57&amp;","&amp;IF(CX57="","Null",CT57)&amp;",1,'"&amp;BA57&amp;"','"&amp;BB57&amp;"',(SELECT id FROM klub WHERE naziv = '"&amp;BI57&amp;"'),Null,1,'',1,"&amp;CT$2&amp;");")</f>
        <v/>
      </c>
      <c r="CZ57" t="s">
        <v>1</v>
      </c>
      <c r="DA57" s="29" t="str">
        <f t="shared" si="90"/>
        <v/>
      </c>
      <c r="DB57" t="s">
        <v>1</v>
      </c>
      <c r="DC57" s="105" t="str">
        <f>IF(OR(BP57="",BP57&lt;&gt;"NEMA"),"",BO57)</f>
        <v/>
      </c>
      <c r="DD57" s="125" t="str">
        <f>IF(DC57="","",MAX(DD$10:DD56)+1)</f>
        <v/>
      </c>
      <c r="DE57" t="s">
        <v>1</v>
      </c>
      <c r="DF57" s="90"/>
      <c r="DG57" t="s">
        <v>1</v>
      </c>
      <c r="DH57" s="29" t="str">
        <f t="shared" si="64"/>
        <v/>
      </c>
      <c r="DI57" t="s">
        <v>1</v>
      </c>
      <c r="DJ57" s="166" t="str">
        <f>IF(BJ57&lt;&gt;"NEMA","",IF(IFERROR(MATCH(BI57,BI$10:BI56,0),0)&lt;&gt;0,"",BI57))</f>
        <v/>
      </c>
      <c r="DK57" t="s">
        <v>1</v>
      </c>
      <c r="DL57" s="90"/>
      <c r="DM57" t="s">
        <v>1</v>
      </c>
      <c r="DN57" s="105" t="str">
        <f t="shared" si="91"/>
        <v/>
      </c>
      <c r="DO57" s="73" t="str">
        <f>IF(DN57="","",MAX(DO$10:DO56)+1)</f>
        <v/>
      </c>
      <c r="DP57" s="73" t="str">
        <f>IF(DN57="","",IF(BP57="","",IF(BP57="NEMA",DD57,BP57)))</f>
        <v/>
      </c>
      <c r="DQ57" s="73" t="str">
        <f t="shared" si="92"/>
        <v/>
      </c>
      <c r="DR57" s="73" t="str">
        <f>IF(DL57="","",MAX(DR$10:DR56)+1)</f>
        <v/>
      </c>
      <c r="DS57" s="177" t="str">
        <f t="shared" si="66"/>
        <v/>
      </c>
      <c r="DT57" s="125" t="str">
        <f t="shared" si="93"/>
        <v/>
      </c>
      <c r="DU57" t="s">
        <v>1</v>
      </c>
      <c r="DV57" s="29" t="str">
        <f t="shared" si="94"/>
        <v/>
      </c>
      <c r="DW57" t="s">
        <v>1</v>
      </c>
      <c r="DX57" s="166" t="str">
        <f>IF(BX57="","",IF(BY57&lt;&gt;"NEMA","ime-pre-klu"&amp;IF(BJ57="","","(ali)")&amp;"-kat",IF(CB57&lt;&gt;"NEMA","ime-pre-klu"&amp;IF(BJ57="","","(ali)"),IF(CE57&lt;&gt;"NEMA","ime-pre",IF(CT57&lt;&gt;"","novo",""))))&amp;IF(AND(BE57="0",BD57&gt;max_minuta*60),"-ot",""))</f>
        <v>ime-pre-klu-kat</v>
      </c>
      <c r="DY57" t="s">
        <v>1</v>
      </c>
      <c r="DZ57" s="111"/>
      <c r="EA57" s="134"/>
      <c r="EB57" s="134"/>
      <c r="EC57" s="134"/>
      <c r="ED57" s="134"/>
      <c r="EE57" s="134"/>
      <c r="EF57" s="134"/>
      <c r="EG57" s="134"/>
      <c r="EH57" s="134"/>
      <c r="EI57" s="134"/>
      <c r="EJ57" s="106">
        <f t="shared" si="124"/>
        <v>1</v>
      </c>
      <c r="EK57" t="s">
        <v>1</v>
      </c>
    </row>
    <row r="58" spans="2:141" x14ac:dyDescent="0.25">
      <c r="B58" s="148" t="s">
        <v>1125</v>
      </c>
      <c r="C58" t="s">
        <v>1</v>
      </c>
      <c r="D58" s="159">
        <f t="shared" si="72"/>
        <v>0</v>
      </c>
      <c r="E58" s="160">
        <f t="shared" ref="E58:AW58" si="152">IF($B58="","",FIND(";",$B58,D58+1))</f>
        <v>1</v>
      </c>
      <c r="F58" s="160">
        <f t="shared" si="152"/>
        <v>9</v>
      </c>
      <c r="G58" s="160">
        <f t="shared" si="152"/>
        <v>15</v>
      </c>
      <c r="H58" s="160">
        <f t="shared" si="152"/>
        <v>26</v>
      </c>
      <c r="I58" s="160">
        <f t="shared" si="152"/>
        <v>34</v>
      </c>
      <c r="J58" s="160">
        <f t="shared" si="152"/>
        <v>35</v>
      </c>
      <c r="K58" s="160">
        <f t="shared" si="152"/>
        <v>37</v>
      </c>
      <c r="L58" s="160">
        <f t="shared" si="152"/>
        <v>38</v>
      </c>
      <c r="M58" s="160">
        <f t="shared" si="152"/>
        <v>40</v>
      </c>
      <c r="N58" s="160">
        <f t="shared" si="152"/>
        <v>46</v>
      </c>
      <c r="O58" s="160">
        <f t="shared" si="152"/>
        <v>52</v>
      </c>
      <c r="P58" s="160">
        <f t="shared" si="152"/>
        <v>58</v>
      </c>
      <c r="Q58" s="160">
        <f t="shared" si="152"/>
        <v>60</v>
      </c>
      <c r="R58" s="160">
        <f t="shared" si="152"/>
        <v>62</v>
      </c>
      <c r="S58" s="160">
        <f t="shared" si="152"/>
        <v>68</v>
      </c>
      <c r="T58" s="160">
        <f t="shared" si="152"/>
        <v>80</v>
      </c>
      <c r="U58" s="160">
        <f t="shared" si="152"/>
        <v>86</v>
      </c>
      <c r="V58" s="160">
        <f t="shared" si="152"/>
        <v>88</v>
      </c>
      <c r="W58" s="160">
        <f t="shared" si="152"/>
        <v>95</v>
      </c>
      <c r="X58" s="160">
        <f t="shared" si="152"/>
        <v>102</v>
      </c>
      <c r="Y58" s="160">
        <f t="shared" si="152"/>
        <v>103</v>
      </c>
      <c r="Z58" s="160">
        <f t="shared" si="152"/>
        <v>104</v>
      </c>
      <c r="AA58" s="160">
        <f t="shared" si="152"/>
        <v>105</v>
      </c>
      <c r="AB58" s="160">
        <f t="shared" si="152"/>
        <v>108</v>
      </c>
      <c r="AC58" s="160">
        <f t="shared" si="152"/>
        <v>111</v>
      </c>
      <c r="AD58" s="160">
        <f t="shared" si="152"/>
        <v>114</v>
      </c>
      <c r="AE58" s="160">
        <f t="shared" si="152"/>
        <v>117</v>
      </c>
      <c r="AF58" s="160">
        <f t="shared" si="152"/>
        <v>120</v>
      </c>
      <c r="AG58" s="160">
        <f t="shared" si="152"/>
        <v>123</v>
      </c>
      <c r="AH58" s="160">
        <f t="shared" si="152"/>
        <v>126</v>
      </c>
      <c r="AI58" s="160">
        <f t="shared" si="152"/>
        <v>129</v>
      </c>
      <c r="AJ58" s="160">
        <f t="shared" si="152"/>
        <v>132</v>
      </c>
      <c r="AK58" s="160">
        <f t="shared" si="152"/>
        <v>135</v>
      </c>
      <c r="AL58" s="160">
        <f t="shared" si="152"/>
        <v>138</v>
      </c>
      <c r="AM58" s="160">
        <f t="shared" si="152"/>
        <v>139</v>
      </c>
      <c r="AN58" s="160">
        <f t="shared" si="152"/>
        <v>141</v>
      </c>
      <c r="AO58" s="160">
        <f t="shared" si="152"/>
        <v>147</v>
      </c>
      <c r="AP58" s="160">
        <f t="shared" si="152"/>
        <v>149</v>
      </c>
      <c r="AQ58" s="160">
        <f t="shared" si="152"/>
        <v>151</v>
      </c>
      <c r="AR58" s="160">
        <f t="shared" si="152"/>
        <v>158</v>
      </c>
      <c r="AS58" s="160">
        <f t="shared" si="152"/>
        <v>165</v>
      </c>
      <c r="AT58" s="160">
        <f t="shared" si="152"/>
        <v>171</v>
      </c>
      <c r="AU58" s="160">
        <f t="shared" si="152"/>
        <v>174</v>
      </c>
      <c r="AV58" s="160">
        <f t="shared" si="152"/>
        <v>176</v>
      </c>
      <c r="AW58" s="161">
        <f t="shared" si="152"/>
        <v>177</v>
      </c>
      <c r="AX58" t="s">
        <v>1</v>
      </c>
      <c r="AY58" s="105" t="str">
        <f t="shared" si="74"/>
        <v>M21B</v>
      </c>
      <c r="AZ58" s="134">
        <f t="shared" si="44"/>
        <v>108</v>
      </c>
      <c r="BA58" s="73" t="str">
        <f t="shared" si="111"/>
        <v>Dario</v>
      </c>
      <c r="BB58" s="73" t="str">
        <f t="shared" si="112"/>
        <v>Vodopija</v>
      </c>
      <c r="BC58" s="134" t="str">
        <f t="shared" si="113"/>
        <v>46:21</v>
      </c>
      <c r="BD58" s="134">
        <f t="shared" si="114"/>
        <v>2781</v>
      </c>
      <c r="BE58" s="134" t="str">
        <f t="shared" si="115"/>
        <v>0</v>
      </c>
      <c r="BF58" s="134" t="str">
        <f t="shared" si="116"/>
        <v>0</v>
      </c>
      <c r="BG58" s="134">
        <f t="shared" si="46"/>
        <v>1</v>
      </c>
      <c r="BH58" s="73" t="str">
        <f t="shared" si="47"/>
        <v>KAP</v>
      </c>
      <c r="BI58" s="73" t="str">
        <f t="shared" si="117"/>
        <v>OK Kapela</v>
      </c>
      <c r="BJ58" s="134" t="str">
        <f t="shared" si="118"/>
        <v/>
      </c>
      <c r="BK58" s="73" t="str" cm="1">
        <f t="array" ref="BK58">IF(BJ58="",""&amp;BI58,IF(BJ58="NEMA",BI58,INDEX(klub_naziv,MATCH(INDEX(klubAlias_klubid,BJ58),klub_id,0))))</f>
        <v>OK Kapela</v>
      </c>
      <c r="BL58" s="73" t="str" cm="1">
        <f t="array" ref="BL58">IFERROR(INDEX(registarNatjecatelji,CE58,4),"")</f>
        <v>OK Kapela</v>
      </c>
      <c r="BM58" s="134" t="str">
        <f t="shared" si="49"/>
        <v/>
      </c>
      <c r="BN58" s="73" t="str">
        <f t="shared" si="101"/>
        <v>OK Kapela</v>
      </c>
      <c r="BO58" s="73" t="str">
        <f t="shared" si="102"/>
        <v>CRO</v>
      </c>
      <c r="BP58" s="134">
        <f t="shared" si="50"/>
        <v>1</v>
      </c>
      <c r="BQ58" s="73" t="str">
        <f t="shared" si="51"/>
        <v>M21B</v>
      </c>
      <c r="BR58" s="73" t="str">
        <f t="shared" si="52"/>
        <v>M16-M21B</v>
      </c>
      <c r="BS58" s="134">
        <f t="shared" si="53"/>
        <v>1003</v>
      </c>
      <c r="BT58" s="74" t="str">
        <f t="shared" si="54"/>
        <v>2.94</v>
      </c>
      <c r="BU58" s="74" t="str">
        <f t="shared" si="55"/>
        <v>110</v>
      </c>
      <c r="BV58" s="75" t="str">
        <f t="shared" si="56"/>
        <v>12</v>
      </c>
      <c r="BW58" t="s">
        <v>1</v>
      </c>
      <c r="BX58" s="105" t="str">
        <f t="shared" si="57"/>
        <v>Dario – Vodopija – OK Kapela – M21B</v>
      </c>
      <c r="BY58" s="106">
        <f t="shared" si="58"/>
        <v>316</v>
      </c>
      <c r="BZ58" t="s">
        <v>1</v>
      </c>
      <c r="CA58" s="105" t="str">
        <f t="shared" si="59"/>
        <v>Dario – Vodopija – OK Kapela</v>
      </c>
      <c r="CB58" s="106">
        <f t="shared" si="60"/>
        <v>316</v>
      </c>
      <c r="CC58" t="s">
        <v>1</v>
      </c>
      <c r="CD58" s="105" t="str">
        <f t="shared" si="61"/>
        <v>Dario – Vodopija</v>
      </c>
      <c r="CE58" s="106">
        <f t="shared" si="86"/>
        <v>316</v>
      </c>
      <c r="CF58" t="s">
        <v>1</v>
      </c>
      <c r="CG58" s="111">
        <f t="shared" si="87"/>
        <v>316</v>
      </c>
      <c r="CH58" s="134" cm="1">
        <f t="array" ref="CH58">IF(CG58="","",INDEX(imePrezime_id,CG58,0))</f>
        <v>1089</v>
      </c>
      <c r="CI58" s="106" t="str">
        <f>IF(OR(CD58="",CE58&lt;&gt;"NEMA"),"",IFERROR(INDEX(imeprezimealias_imeprezimeid,MATCH(BA58&amp;" "&amp;BB58,imeprezimealias_alias,0)),""))</f>
        <v/>
      </c>
      <c r="CJ58" t="s">
        <v>1</v>
      </c>
      <c r="CK58" s="29" t="str">
        <f t="shared" si="88"/>
        <v/>
      </c>
      <c r="CL58" t="s">
        <v>1</v>
      </c>
      <c r="CM58" s="90"/>
      <c r="CN58" t="s">
        <v>1</v>
      </c>
      <c r="CO58" s="111" t="str">
        <f>IF(CM58="","",MAX(CO$10:CO57)+1)</f>
        <v/>
      </c>
      <c r="CP58" s="106" t="str">
        <f>IF(CM58="","",INDEX(imePrezime_id,MATCH(IF(IFERROR(SEARCH("–",CM58),0)&lt;&gt;0,CM58,SUBSTITUTE(CM58," "," – ",1)),imePrezime,0)))</f>
        <v/>
      </c>
      <c r="CR58" s="29" t="str">
        <f t="shared" si="89"/>
        <v/>
      </c>
      <c r="CS58" t="s">
        <v>1</v>
      </c>
      <c r="CT58" s="115" t="str">
        <f>IF(AND(CE58="NEMA",CI58=""),MAX(CT$10:CT57)+1,"")</f>
        <v/>
      </c>
      <c r="CU58" t="s">
        <v>1</v>
      </c>
      <c r="CV58" s="120" t="str">
        <f t="shared" si="137"/>
        <v>M</v>
      </c>
      <c r="CW58" t="s">
        <v>1</v>
      </c>
      <c r="CX58" s="105" t="str">
        <f>IF(CT58="","",IF(BO58&lt;&gt;"CRO","","INSERT INTO osoba (id,reg_broj,oib,spol_id,dat_rodjenja) VALUES ("&amp;CT58&amp;",(SELECT max(reg_broj)+1 FROM osoba),Null,'"&amp;CV58&amp;"',Null); INSERT INTO osoba_log (id,reg_broj,oib,spol_id,dat_rodjenja,dnevnik_id) SELECT id,reg_broj,oib,spol_id,dat_rodjenja,"&amp;CT$2&amp;" FROM osoba WHERE id = "&amp;CT58&amp;";"))</f>
        <v/>
      </c>
      <c r="CY58" s="125" t="str">
        <f>IF(CT58="","","INSERT INTO imeprezime (id,osoba_id,rbr,ime,prezime,klub_id,identitet_id,sintaksa_id,info,aktivno,dnevnik_id) VALUES ("&amp;CT58&amp;","&amp;IF(CX58="","Null",CT58)&amp;",1,'"&amp;BA58&amp;"','"&amp;BB58&amp;"',(SELECT id FROM klub WHERE naziv = '"&amp;BI58&amp;"'),Null,1,'',1,"&amp;CT$2&amp;");")</f>
        <v/>
      </c>
      <c r="CZ58" t="s">
        <v>1</v>
      </c>
      <c r="DA58" s="29" t="str">
        <f t="shared" si="90"/>
        <v/>
      </c>
      <c r="DB58" t="s">
        <v>1</v>
      </c>
      <c r="DC58" s="105" t="str">
        <f>IF(OR(BP58="",BP58&lt;&gt;"NEMA"),"",BO58)</f>
        <v/>
      </c>
      <c r="DD58" s="125" t="str">
        <f>IF(DC58="","",MAX(DD$10:DD57)+1)</f>
        <v/>
      </c>
      <c r="DE58" t="s">
        <v>1</v>
      </c>
      <c r="DF58" s="90"/>
      <c r="DG58" t="s">
        <v>1</v>
      </c>
      <c r="DH58" s="29" t="str">
        <f t="shared" si="64"/>
        <v/>
      </c>
      <c r="DI58" t="s">
        <v>1</v>
      </c>
      <c r="DJ58" s="166" t="str">
        <f>IF(BJ58&lt;&gt;"NEMA","",IF(IFERROR(MATCH(BI58,BI$10:BI57,0),0)&lt;&gt;0,"",BI58))</f>
        <v/>
      </c>
      <c r="DK58" t="s">
        <v>1</v>
      </c>
      <c r="DL58" s="90"/>
      <c r="DM58" t="s">
        <v>1</v>
      </c>
      <c r="DN58" s="105" t="str">
        <f t="shared" si="91"/>
        <v/>
      </c>
      <c r="DO58" s="73" t="str">
        <f>IF(DN58="","",MAX(DO$10:DO57)+1)</f>
        <v/>
      </c>
      <c r="DP58" s="73" t="str">
        <f>IF(DN58="","",IF(BP58="","",IF(BP58="NEMA",DD58,BP58)))</f>
        <v/>
      </c>
      <c r="DQ58" s="73" t="str">
        <f t="shared" si="92"/>
        <v/>
      </c>
      <c r="DR58" s="73" t="str">
        <f>IF(DL58="","",MAX(DR$10:DR57)+1)</f>
        <v/>
      </c>
      <c r="DS58" s="177" t="str">
        <f t="shared" si="66"/>
        <v/>
      </c>
      <c r="DT58" s="125" t="str">
        <f t="shared" si="93"/>
        <v/>
      </c>
      <c r="DU58" t="s">
        <v>1</v>
      </c>
      <c r="DV58" s="29" t="str">
        <f t="shared" si="94"/>
        <v/>
      </c>
      <c r="DW58" t="s">
        <v>1</v>
      </c>
      <c r="DX58" s="166" t="str">
        <f>IF(BX58="","",IF(BY58&lt;&gt;"NEMA","ime-pre-klu"&amp;IF(BJ58="","","(ali)")&amp;"-kat",IF(CB58&lt;&gt;"NEMA","ime-pre-klu"&amp;IF(BJ58="","","(ali)"),IF(CE58&lt;&gt;"NEMA","ime-pre",IF(CT58&lt;&gt;"","novo",""))))&amp;IF(AND(BE58="0",BD58&gt;max_minuta*60),"-ot",""))</f>
        <v>ime-pre-klu-kat</v>
      </c>
      <c r="DY58" t="s">
        <v>1</v>
      </c>
      <c r="DZ58" s="111"/>
      <c r="EA58" s="134"/>
      <c r="EB58" s="134"/>
      <c r="EC58" s="134"/>
      <c r="ED58" s="134"/>
      <c r="EE58" s="134"/>
      <c r="EF58" s="134"/>
      <c r="EG58" s="134"/>
      <c r="EH58" s="134"/>
      <c r="EI58" s="134"/>
      <c r="EJ58" s="106">
        <f t="shared" si="124"/>
        <v>1</v>
      </c>
      <c r="EK58" t="s">
        <v>1</v>
      </c>
    </row>
    <row r="59" spans="2:141" x14ac:dyDescent="0.25">
      <c r="B59" s="148" t="s">
        <v>1126</v>
      </c>
      <c r="C59" t="s">
        <v>1</v>
      </c>
      <c r="D59" s="159">
        <f t="shared" si="72"/>
        <v>0</v>
      </c>
      <c r="E59" s="160">
        <f t="shared" ref="E59:AW59" si="153">IF($B59="","",FIND(";",$B59,D59+1))</f>
        <v>1</v>
      </c>
      <c r="F59" s="160">
        <f t="shared" si="153"/>
        <v>9</v>
      </c>
      <c r="G59" s="160">
        <f t="shared" si="153"/>
        <v>15</v>
      </c>
      <c r="H59" s="160">
        <f t="shared" si="153"/>
        <v>25</v>
      </c>
      <c r="I59" s="160">
        <f t="shared" si="153"/>
        <v>32</v>
      </c>
      <c r="J59" s="160">
        <f t="shared" si="153"/>
        <v>33</v>
      </c>
      <c r="K59" s="160">
        <f t="shared" si="153"/>
        <v>35</v>
      </c>
      <c r="L59" s="160">
        <f t="shared" si="153"/>
        <v>36</v>
      </c>
      <c r="M59" s="160">
        <f t="shared" si="153"/>
        <v>38</v>
      </c>
      <c r="N59" s="160">
        <f t="shared" si="153"/>
        <v>44</v>
      </c>
      <c r="O59" s="160">
        <f t="shared" si="153"/>
        <v>50</v>
      </c>
      <c r="P59" s="160">
        <f t="shared" si="153"/>
        <v>56</v>
      </c>
      <c r="Q59" s="160">
        <f t="shared" si="153"/>
        <v>58</v>
      </c>
      <c r="R59" s="160">
        <f t="shared" si="153"/>
        <v>60</v>
      </c>
      <c r="S59" s="160">
        <f t="shared" si="153"/>
        <v>66</v>
      </c>
      <c r="T59" s="160">
        <f t="shared" si="153"/>
        <v>78</v>
      </c>
      <c r="U59" s="160">
        <f t="shared" si="153"/>
        <v>84</v>
      </c>
      <c r="V59" s="160">
        <f t="shared" si="153"/>
        <v>86</v>
      </c>
      <c r="W59" s="160">
        <f t="shared" si="153"/>
        <v>93</v>
      </c>
      <c r="X59" s="160">
        <f t="shared" si="153"/>
        <v>100</v>
      </c>
      <c r="Y59" s="160">
        <f t="shared" si="153"/>
        <v>101</v>
      </c>
      <c r="Z59" s="160">
        <f t="shared" si="153"/>
        <v>102</v>
      </c>
      <c r="AA59" s="160">
        <f t="shared" si="153"/>
        <v>103</v>
      </c>
      <c r="AB59" s="160">
        <f t="shared" si="153"/>
        <v>106</v>
      </c>
      <c r="AC59" s="160">
        <f t="shared" si="153"/>
        <v>109</v>
      </c>
      <c r="AD59" s="160">
        <f t="shared" si="153"/>
        <v>112</v>
      </c>
      <c r="AE59" s="160">
        <f t="shared" si="153"/>
        <v>115</v>
      </c>
      <c r="AF59" s="160">
        <f t="shared" si="153"/>
        <v>118</v>
      </c>
      <c r="AG59" s="160">
        <f t="shared" si="153"/>
        <v>121</v>
      </c>
      <c r="AH59" s="160">
        <f t="shared" si="153"/>
        <v>124</v>
      </c>
      <c r="AI59" s="160">
        <f t="shared" si="153"/>
        <v>127</v>
      </c>
      <c r="AJ59" s="160">
        <f t="shared" si="153"/>
        <v>130</v>
      </c>
      <c r="AK59" s="160">
        <f t="shared" si="153"/>
        <v>133</v>
      </c>
      <c r="AL59" s="160">
        <f t="shared" si="153"/>
        <v>136</v>
      </c>
      <c r="AM59" s="160">
        <f t="shared" si="153"/>
        <v>137</v>
      </c>
      <c r="AN59" s="160">
        <f t="shared" si="153"/>
        <v>139</v>
      </c>
      <c r="AO59" s="160">
        <f t="shared" si="153"/>
        <v>145</v>
      </c>
      <c r="AP59" s="160">
        <f t="shared" si="153"/>
        <v>147</v>
      </c>
      <c r="AQ59" s="160">
        <f t="shared" si="153"/>
        <v>149</v>
      </c>
      <c r="AR59" s="160">
        <f t="shared" si="153"/>
        <v>156</v>
      </c>
      <c r="AS59" s="160">
        <f t="shared" si="153"/>
        <v>163</v>
      </c>
      <c r="AT59" s="160">
        <f t="shared" si="153"/>
        <v>169</v>
      </c>
      <c r="AU59" s="160">
        <f t="shared" si="153"/>
        <v>172</v>
      </c>
      <c r="AV59" s="160">
        <f t="shared" si="153"/>
        <v>174</v>
      </c>
      <c r="AW59" s="161">
        <f t="shared" si="153"/>
        <v>175</v>
      </c>
      <c r="AX59" t="s">
        <v>1</v>
      </c>
      <c r="AY59" s="105" t="str">
        <f t="shared" si="74"/>
        <v>M21B</v>
      </c>
      <c r="AZ59" s="134">
        <f t="shared" si="44"/>
        <v>108</v>
      </c>
      <c r="BA59" s="73" t="str">
        <f t="shared" si="111"/>
        <v>Ivan</v>
      </c>
      <c r="BB59" s="73" t="str">
        <f t="shared" si="112"/>
        <v>Malović</v>
      </c>
      <c r="BC59" s="134" t="str">
        <f t="shared" si="113"/>
        <v>46:46</v>
      </c>
      <c r="BD59" s="134">
        <f t="shared" si="114"/>
        <v>2806</v>
      </c>
      <c r="BE59" s="134" t="str">
        <f t="shared" si="115"/>
        <v>0</v>
      </c>
      <c r="BF59" s="134" t="str">
        <f t="shared" si="116"/>
        <v>0</v>
      </c>
      <c r="BG59" s="134">
        <f t="shared" si="46"/>
        <v>1</v>
      </c>
      <c r="BH59" s="73" t="str">
        <f t="shared" si="47"/>
        <v>KAP</v>
      </c>
      <c r="BI59" s="73" t="str">
        <f t="shared" si="117"/>
        <v>OK Kapela</v>
      </c>
      <c r="BJ59" s="134" t="str">
        <f t="shared" si="118"/>
        <v/>
      </c>
      <c r="BK59" s="73" t="str" cm="1">
        <f t="array" ref="BK59">IF(BJ59="",""&amp;BI59,IF(BJ59="NEMA",BI59,INDEX(klub_naziv,MATCH(INDEX(klubAlias_klubid,BJ59),klub_id,0))))</f>
        <v>OK Kapela</v>
      </c>
      <c r="BL59" s="73" t="str" cm="1">
        <f t="array" ref="BL59">IFERROR(INDEX(registarNatjecatelji,CE59,4),"")</f>
        <v>OK Kapela</v>
      </c>
      <c r="BM59" s="134" t="str">
        <f t="shared" si="49"/>
        <v/>
      </c>
      <c r="BN59" s="73" t="str">
        <f t="shared" si="101"/>
        <v>OK Kapela</v>
      </c>
      <c r="BO59" s="73" t="str">
        <f t="shared" si="102"/>
        <v>CRO</v>
      </c>
      <c r="BP59" s="134">
        <f t="shared" si="50"/>
        <v>1</v>
      </c>
      <c r="BQ59" s="73" t="str">
        <f t="shared" si="51"/>
        <v>M21B</v>
      </c>
      <c r="BR59" s="73" t="str">
        <f t="shared" si="52"/>
        <v>M16-M21B</v>
      </c>
      <c r="BS59" s="134">
        <f t="shared" si="53"/>
        <v>1003</v>
      </c>
      <c r="BT59" s="74" t="str">
        <f t="shared" si="54"/>
        <v>2.94</v>
      </c>
      <c r="BU59" s="74" t="str">
        <f t="shared" si="55"/>
        <v>110</v>
      </c>
      <c r="BV59" s="75" t="str">
        <f t="shared" si="56"/>
        <v>12</v>
      </c>
      <c r="BW59" t="s">
        <v>1</v>
      </c>
      <c r="BX59" s="105" t="str">
        <f t="shared" si="57"/>
        <v>Ivan – Malović – OK Kapela – M21B</v>
      </c>
      <c r="BY59" s="106">
        <f t="shared" si="58"/>
        <v>269</v>
      </c>
      <c r="BZ59" t="s">
        <v>1</v>
      </c>
      <c r="CA59" s="105" t="str">
        <f t="shared" si="59"/>
        <v>Ivan – Malović – OK Kapela</v>
      </c>
      <c r="CB59" s="106">
        <f t="shared" si="60"/>
        <v>269</v>
      </c>
      <c r="CC59" t="s">
        <v>1</v>
      </c>
      <c r="CD59" s="105" t="str">
        <f t="shared" si="61"/>
        <v>Ivan – Malović</v>
      </c>
      <c r="CE59" s="106">
        <f t="shared" si="86"/>
        <v>269</v>
      </c>
      <c r="CF59" t="s">
        <v>1</v>
      </c>
      <c r="CG59" s="111">
        <f t="shared" si="87"/>
        <v>269</v>
      </c>
      <c r="CH59" s="134" cm="1">
        <f t="array" ref="CH59">IF(CG59="","",INDEX(imePrezime_id,CG59,0))</f>
        <v>1948</v>
      </c>
      <c r="CI59" s="106" t="str">
        <f>IF(OR(CD59="",CE59&lt;&gt;"NEMA"),"",IFERROR(INDEX(imeprezimealias_imeprezimeid,MATCH(BA59&amp;" "&amp;BB59,imeprezimealias_alias,0)),""))</f>
        <v/>
      </c>
      <c r="CJ59" t="s">
        <v>1</v>
      </c>
      <c r="CK59" s="29" t="str">
        <f t="shared" si="88"/>
        <v/>
      </c>
      <c r="CL59" t="s">
        <v>1</v>
      </c>
      <c r="CM59" s="90"/>
      <c r="CN59" t="s">
        <v>1</v>
      </c>
      <c r="CO59" s="111" t="str">
        <f>IF(CM59="","",MAX(CO$10:CO58)+1)</f>
        <v/>
      </c>
      <c r="CP59" s="106" t="str">
        <f>IF(CM59="","",INDEX(imePrezime_id,MATCH(IF(IFERROR(SEARCH("–",CM59),0)&lt;&gt;0,CM59,SUBSTITUTE(CM59," "," – ",1)),imePrezime,0)))</f>
        <v/>
      </c>
      <c r="CR59" s="29" t="str">
        <f t="shared" si="89"/>
        <v/>
      </c>
      <c r="CS59" t="s">
        <v>1</v>
      </c>
      <c r="CT59" s="115" t="str">
        <f>IF(AND(CE59="NEMA",CI59=""),MAX(CT$10:CT58)+1,"")</f>
        <v/>
      </c>
      <c r="CU59" t="s">
        <v>1</v>
      </c>
      <c r="CV59" s="120" t="str">
        <f t="shared" si="137"/>
        <v>M</v>
      </c>
      <c r="CW59" t="s">
        <v>1</v>
      </c>
      <c r="CX59" s="105" t="str">
        <f>IF(CT59="","",IF(BO59&lt;&gt;"CRO","","INSERT INTO osoba (id,reg_broj,oib,spol_id,dat_rodjenja) VALUES ("&amp;CT59&amp;",(SELECT max(reg_broj)+1 FROM osoba),Null,'"&amp;CV59&amp;"',Null); INSERT INTO osoba_log (id,reg_broj,oib,spol_id,dat_rodjenja,dnevnik_id) SELECT id,reg_broj,oib,spol_id,dat_rodjenja,"&amp;CT$2&amp;" FROM osoba WHERE id = "&amp;CT59&amp;";"))</f>
        <v/>
      </c>
      <c r="CY59" s="125" t="str">
        <f>IF(CT59="","","INSERT INTO imeprezime (id,osoba_id,rbr,ime,prezime,klub_id,identitet_id,sintaksa_id,info,aktivno,dnevnik_id) VALUES ("&amp;CT59&amp;","&amp;IF(CX59="","Null",CT59)&amp;",1,'"&amp;BA59&amp;"','"&amp;BB59&amp;"',(SELECT id FROM klub WHERE naziv = '"&amp;BI59&amp;"'),Null,1,'',1,"&amp;CT$2&amp;");")</f>
        <v/>
      </c>
      <c r="CZ59" t="s">
        <v>1</v>
      </c>
      <c r="DA59" s="29" t="str">
        <f t="shared" si="90"/>
        <v/>
      </c>
      <c r="DB59" t="s">
        <v>1</v>
      </c>
      <c r="DC59" s="105" t="str">
        <f>IF(OR(BP59="",BP59&lt;&gt;"NEMA"),"",BO59)</f>
        <v/>
      </c>
      <c r="DD59" s="125" t="str">
        <f>IF(DC59="","",MAX(DD$10:DD58)+1)</f>
        <v/>
      </c>
      <c r="DE59" t="s">
        <v>1</v>
      </c>
      <c r="DF59" s="90"/>
      <c r="DG59" t="s">
        <v>1</v>
      </c>
      <c r="DH59" s="29" t="str">
        <f t="shared" si="64"/>
        <v/>
      </c>
      <c r="DI59" t="s">
        <v>1</v>
      </c>
      <c r="DJ59" s="166" t="str">
        <f>IF(BJ59&lt;&gt;"NEMA","",IF(IFERROR(MATCH(BI59,BI$10:BI58,0),0)&lt;&gt;0,"",BI59))</f>
        <v/>
      </c>
      <c r="DK59" t="s">
        <v>1</v>
      </c>
      <c r="DL59" s="90"/>
      <c r="DM59" t="s">
        <v>1</v>
      </c>
      <c r="DN59" s="105" t="str">
        <f t="shared" si="91"/>
        <v/>
      </c>
      <c r="DO59" s="73" t="str">
        <f>IF(DN59="","",MAX(DO$10:DO58)+1)</f>
        <v/>
      </c>
      <c r="DP59" s="73" t="str">
        <f>IF(DN59="","",IF(BP59="","",IF(BP59="NEMA",DD59,BP59)))</f>
        <v/>
      </c>
      <c r="DQ59" s="73" t="str">
        <f t="shared" si="92"/>
        <v/>
      </c>
      <c r="DR59" s="73" t="str">
        <f>IF(DL59="","",MAX(DR$10:DR58)+1)</f>
        <v/>
      </c>
      <c r="DS59" s="177" t="str">
        <f t="shared" si="66"/>
        <v/>
      </c>
      <c r="DT59" s="125" t="str">
        <f t="shared" si="93"/>
        <v/>
      </c>
      <c r="DU59" t="s">
        <v>1</v>
      </c>
      <c r="DV59" s="29" t="str">
        <f t="shared" si="94"/>
        <v/>
      </c>
      <c r="DW59" t="s">
        <v>1</v>
      </c>
      <c r="DX59" s="166" t="str">
        <f>IF(BX59="","",IF(BY59&lt;&gt;"NEMA","ime-pre-klu"&amp;IF(BJ59="","","(ali)")&amp;"-kat",IF(CB59&lt;&gt;"NEMA","ime-pre-klu"&amp;IF(BJ59="","","(ali)"),IF(CE59&lt;&gt;"NEMA","ime-pre",IF(CT59&lt;&gt;"","novo",""))))&amp;IF(AND(BE59="0",BD59&gt;max_minuta*60),"-ot",""))</f>
        <v>ime-pre-klu-kat</v>
      </c>
      <c r="DY59" t="s">
        <v>1</v>
      </c>
      <c r="DZ59" s="111"/>
      <c r="EA59" s="134"/>
      <c r="EB59" s="134"/>
      <c r="EC59" s="134"/>
      <c r="ED59" s="134"/>
      <c r="EE59" s="134"/>
      <c r="EF59" s="134"/>
      <c r="EG59" s="134"/>
      <c r="EH59" s="134"/>
      <c r="EI59" s="134"/>
      <c r="EJ59" s="106">
        <f t="shared" si="124"/>
        <v>1</v>
      </c>
      <c r="EK59" t="s">
        <v>1</v>
      </c>
    </row>
    <row r="60" spans="2:141" x14ac:dyDescent="0.25">
      <c r="B60" s="148" t="s">
        <v>1127</v>
      </c>
      <c r="C60" t="s">
        <v>1</v>
      </c>
      <c r="D60" s="159">
        <f t="shared" si="72"/>
        <v>0</v>
      </c>
      <c r="E60" s="160">
        <f t="shared" ref="E60:AW60" si="154">IF($B60="","",FIND(";",$B60,D60+1))</f>
        <v>1</v>
      </c>
      <c r="F60" s="160">
        <f t="shared" si="154"/>
        <v>8</v>
      </c>
      <c r="G60" s="160">
        <f t="shared" si="154"/>
        <v>14</v>
      </c>
      <c r="H60" s="160">
        <f t="shared" si="154"/>
        <v>24</v>
      </c>
      <c r="I60" s="160">
        <f t="shared" si="154"/>
        <v>35</v>
      </c>
      <c r="J60" s="160">
        <f t="shared" si="154"/>
        <v>36</v>
      </c>
      <c r="K60" s="160">
        <f t="shared" si="154"/>
        <v>38</v>
      </c>
      <c r="L60" s="160">
        <f t="shared" si="154"/>
        <v>39</v>
      </c>
      <c r="M60" s="160">
        <f t="shared" si="154"/>
        <v>41</v>
      </c>
      <c r="N60" s="160">
        <f t="shared" si="154"/>
        <v>47</v>
      </c>
      <c r="O60" s="160">
        <f t="shared" si="154"/>
        <v>53</v>
      </c>
      <c r="P60" s="160">
        <f t="shared" si="154"/>
        <v>59</v>
      </c>
      <c r="Q60" s="160">
        <f t="shared" si="154"/>
        <v>61</v>
      </c>
      <c r="R60" s="160">
        <f t="shared" si="154"/>
        <v>63</v>
      </c>
      <c r="S60" s="160">
        <f t="shared" si="154"/>
        <v>71</v>
      </c>
      <c r="T60" s="160">
        <f t="shared" si="154"/>
        <v>82</v>
      </c>
      <c r="U60" s="160">
        <f t="shared" si="154"/>
        <v>88</v>
      </c>
      <c r="V60" s="160">
        <f t="shared" si="154"/>
        <v>90</v>
      </c>
      <c r="W60" s="160">
        <f t="shared" si="154"/>
        <v>97</v>
      </c>
      <c r="X60" s="160">
        <f t="shared" si="154"/>
        <v>104</v>
      </c>
      <c r="Y60" s="160">
        <f t="shared" si="154"/>
        <v>105</v>
      </c>
      <c r="Z60" s="160">
        <f t="shared" si="154"/>
        <v>106</v>
      </c>
      <c r="AA60" s="160">
        <f t="shared" si="154"/>
        <v>107</v>
      </c>
      <c r="AB60" s="160">
        <f t="shared" si="154"/>
        <v>110</v>
      </c>
      <c r="AC60" s="160">
        <f t="shared" si="154"/>
        <v>113</v>
      </c>
      <c r="AD60" s="160">
        <f t="shared" si="154"/>
        <v>116</v>
      </c>
      <c r="AE60" s="160">
        <f t="shared" si="154"/>
        <v>119</v>
      </c>
      <c r="AF60" s="160">
        <f t="shared" si="154"/>
        <v>122</v>
      </c>
      <c r="AG60" s="160">
        <f t="shared" si="154"/>
        <v>125</v>
      </c>
      <c r="AH60" s="160">
        <f t="shared" si="154"/>
        <v>128</v>
      </c>
      <c r="AI60" s="160">
        <f t="shared" si="154"/>
        <v>131</v>
      </c>
      <c r="AJ60" s="160">
        <f t="shared" si="154"/>
        <v>134</v>
      </c>
      <c r="AK60" s="160">
        <f t="shared" si="154"/>
        <v>137</v>
      </c>
      <c r="AL60" s="160">
        <f t="shared" si="154"/>
        <v>140</v>
      </c>
      <c r="AM60" s="160">
        <f t="shared" si="154"/>
        <v>141</v>
      </c>
      <c r="AN60" s="160">
        <f t="shared" si="154"/>
        <v>143</v>
      </c>
      <c r="AO60" s="160">
        <f t="shared" si="154"/>
        <v>149</v>
      </c>
      <c r="AP60" s="160">
        <f t="shared" si="154"/>
        <v>151</v>
      </c>
      <c r="AQ60" s="160">
        <f t="shared" si="154"/>
        <v>153</v>
      </c>
      <c r="AR60" s="160">
        <f t="shared" si="154"/>
        <v>160</v>
      </c>
      <c r="AS60" s="160">
        <f t="shared" si="154"/>
        <v>167</v>
      </c>
      <c r="AT60" s="160">
        <f t="shared" si="154"/>
        <v>173</v>
      </c>
      <c r="AU60" s="160">
        <f t="shared" si="154"/>
        <v>176</v>
      </c>
      <c r="AV60" s="160">
        <f t="shared" si="154"/>
        <v>179</v>
      </c>
      <c r="AW60" s="161">
        <f t="shared" si="154"/>
        <v>180</v>
      </c>
      <c r="AX60" t="s">
        <v>1</v>
      </c>
      <c r="AY60" s="105" t="str">
        <f t="shared" si="74"/>
        <v>M21B</v>
      </c>
      <c r="AZ60" s="134">
        <f t="shared" si="44"/>
        <v>108</v>
      </c>
      <c r="BA60" s="73" t="str">
        <f t="shared" si="111"/>
        <v>Tomislav</v>
      </c>
      <c r="BB60" s="73" t="str">
        <f t="shared" si="112"/>
        <v>Burgund</v>
      </c>
      <c r="BC60" s="134" t="str">
        <f t="shared" si="113"/>
        <v>49:59</v>
      </c>
      <c r="BD60" s="134">
        <f t="shared" si="114"/>
        <v>2999</v>
      </c>
      <c r="BE60" s="134" t="str">
        <f t="shared" si="115"/>
        <v>0</v>
      </c>
      <c r="BF60" s="134" t="str">
        <f t="shared" si="116"/>
        <v>0</v>
      </c>
      <c r="BG60" s="134">
        <f t="shared" si="46"/>
        <v>1</v>
      </c>
      <c r="BH60" s="73" t="str">
        <f t="shared" si="47"/>
        <v>Vihor</v>
      </c>
      <c r="BI60" s="73" t="str">
        <f t="shared" si="117"/>
        <v>OK Vihor</v>
      </c>
      <c r="BJ60" s="134" t="str">
        <f t="shared" si="118"/>
        <v/>
      </c>
      <c r="BK60" s="73" t="str" cm="1">
        <f t="array" ref="BK60">IF(BJ60="",""&amp;BI60,IF(BJ60="NEMA",BI60,INDEX(klub_naziv,MATCH(INDEX(klubAlias_klubid,BJ60),klub_id,0))))</f>
        <v>OK Vihor</v>
      </c>
      <c r="BL60" s="73" t="str" cm="1">
        <f t="array" ref="BL60">IFERROR(INDEX(registarNatjecatelji,CE60,4),"")</f>
        <v>OK Vihor</v>
      </c>
      <c r="BM60" s="134" t="str">
        <f t="shared" si="49"/>
        <v/>
      </c>
      <c r="BN60" s="73" t="str">
        <f t="shared" si="101"/>
        <v>OK Vihor</v>
      </c>
      <c r="BO60" s="73" t="str">
        <f t="shared" si="102"/>
        <v>CRO</v>
      </c>
      <c r="BP60" s="134">
        <f t="shared" si="50"/>
        <v>1</v>
      </c>
      <c r="BQ60" s="73" t="str">
        <f t="shared" si="51"/>
        <v>M21B</v>
      </c>
      <c r="BR60" s="73" t="str">
        <f t="shared" si="52"/>
        <v>M16-M21B</v>
      </c>
      <c r="BS60" s="134">
        <f t="shared" si="53"/>
        <v>1003</v>
      </c>
      <c r="BT60" s="74" t="str">
        <f t="shared" si="54"/>
        <v>2.94</v>
      </c>
      <c r="BU60" s="74" t="str">
        <f t="shared" si="55"/>
        <v>110</v>
      </c>
      <c r="BV60" s="75" t="str">
        <f t="shared" si="56"/>
        <v>12</v>
      </c>
      <c r="BW60" t="s">
        <v>1</v>
      </c>
      <c r="BX60" s="105" t="str">
        <f t="shared" si="57"/>
        <v>Tomislav – Burgund – OK Vihor – M21B</v>
      </c>
      <c r="BY60" s="106">
        <f t="shared" si="58"/>
        <v>623</v>
      </c>
      <c r="BZ60" t="s">
        <v>1</v>
      </c>
      <c r="CA60" s="105" t="str">
        <f t="shared" si="59"/>
        <v>Tomislav – Burgund – OK Vihor</v>
      </c>
      <c r="CB60" s="106">
        <f t="shared" si="60"/>
        <v>623</v>
      </c>
      <c r="CC60" t="s">
        <v>1</v>
      </c>
      <c r="CD60" s="105" t="str">
        <f t="shared" si="61"/>
        <v>Tomislav – Burgund</v>
      </c>
      <c r="CE60" s="106">
        <f t="shared" si="86"/>
        <v>623</v>
      </c>
      <c r="CF60" t="s">
        <v>1</v>
      </c>
      <c r="CG60" s="111">
        <f t="shared" si="87"/>
        <v>623</v>
      </c>
      <c r="CH60" s="134" cm="1">
        <f t="array" ref="CH60">IF(CG60="","",INDEX(imePrezime_id,CG60,0))</f>
        <v>1884</v>
      </c>
      <c r="CI60" s="106" t="str">
        <f>IF(OR(CD60="",CE60&lt;&gt;"NEMA"),"",IFERROR(INDEX(imeprezimealias_imeprezimeid,MATCH(BA60&amp;" "&amp;BB60,imeprezimealias_alias,0)),""))</f>
        <v/>
      </c>
      <c r="CJ60" t="s">
        <v>1</v>
      </c>
      <c r="CK60" s="29" t="str">
        <f t="shared" si="88"/>
        <v/>
      </c>
      <c r="CL60" t="s">
        <v>1</v>
      </c>
      <c r="CM60" s="90"/>
      <c r="CN60" t="s">
        <v>1</v>
      </c>
      <c r="CO60" s="111" t="str">
        <f>IF(CM60="","",MAX(CO$10:CO59)+1)</f>
        <v/>
      </c>
      <c r="CP60" s="106" t="str">
        <f>IF(CM60="","",INDEX(imePrezime_id,MATCH(IF(IFERROR(SEARCH("–",CM60),0)&lt;&gt;0,CM60,SUBSTITUTE(CM60," "," – ",1)),imePrezime,0)))</f>
        <v/>
      </c>
      <c r="CR60" s="29" t="str">
        <f t="shared" si="89"/>
        <v/>
      </c>
      <c r="CS60" t="s">
        <v>1</v>
      </c>
      <c r="CT60" s="115" t="str">
        <f>IF(AND(CE60="NEMA",CI60=""),MAX(CT$10:CT59)+1,"")</f>
        <v/>
      </c>
      <c r="CU60" t="s">
        <v>1</v>
      </c>
      <c r="CV60" s="120" t="str">
        <f t="shared" si="137"/>
        <v>M</v>
      </c>
      <c r="CW60" t="s">
        <v>1</v>
      </c>
      <c r="CX60" s="105" t="str">
        <f>IF(CT60="","",IF(BO60&lt;&gt;"CRO","","INSERT INTO osoba (id,reg_broj,oib,spol_id,dat_rodjenja) VALUES ("&amp;CT60&amp;",(SELECT max(reg_broj)+1 FROM osoba),Null,'"&amp;CV60&amp;"',Null); INSERT INTO osoba_log (id,reg_broj,oib,spol_id,dat_rodjenja,dnevnik_id) SELECT id,reg_broj,oib,spol_id,dat_rodjenja,"&amp;CT$2&amp;" FROM osoba WHERE id = "&amp;CT60&amp;";"))</f>
        <v/>
      </c>
      <c r="CY60" s="125" t="str">
        <f>IF(CT60="","","INSERT INTO imeprezime (id,osoba_id,rbr,ime,prezime,klub_id,identitet_id,sintaksa_id,info,aktivno,dnevnik_id) VALUES ("&amp;CT60&amp;","&amp;IF(CX60="","Null",CT60)&amp;",1,'"&amp;BA60&amp;"','"&amp;BB60&amp;"',(SELECT id FROM klub WHERE naziv = '"&amp;BI60&amp;"'),Null,1,'',1,"&amp;CT$2&amp;");")</f>
        <v/>
      </c>
      <c r="CZ60" t="s">
        <v>1</v>
      </c>
      <c r="DA60" s="29" t="str">
        <f t="shared" si="90"/>
        <v/>
      </c>
      <c r="DB60" t="s">
        <v>1</v>
      </c>
      <c r="DC60" s="105" t="str">
        <f>IF(OR(BP60="",BP60&lt;&gt;"NEMA"),"",BO60)</f>
        <v/>
      </c>
      <c r="DD60" s="125" t="str">
        <f>IF(DC60="","",MAX(DD$10:DD59)+1)</f>
        <v/>
      </c>
      <c r="DE60" t="s">
        <v>1</v>
      </c>
      <c r="DF60" s="90"/>
      <c r="DG60" t="s">
        <v>1</v>
      </c>
      <c r="DH60" s="29" t="str">
        <f t="shared" si="64"/>
        <v/>
      </c>
      <c r="DI60" t="s">
        <v>1</v>
      </c>
      <c r="DJ60" s="166" t="str">
        <f>IF(BJ60&lt;&gt;"NEMA","",IF(IFERROR(MATCH(BI60,BI$10:BI59,0),0)&lt;&gt;0,"",BI60))</f>
        <v/>
      </c>
      <c r="DK60" t="s">
        <v>1</v>
      </c>
      <c r="DL60" s="90"/>
      <c r="DM60" t="s">
        <v>1</v>
      </c>
      <c r="DN60" s="105" t="str">
        <f t="shared" si="91"/>
        <v/>
      </c>
      <c r="DO60" s="73" t="str">
        <f>IF(DN60="","",MAX(DO$10:DO59)+1)</f>
        <v/>
      </c>
      <c r="DP60" s="73" t="str">
        <f>IF(DN60="","",IF(BP60="","",IF(BP60="NEMA",DD60,BP60)))</f>
        <v/>
      </c>
      <c r="DQ60" s="73" t="str">
        <f t="shared" si="92"/>
        <v/>
      </c>
      <c r="DR60" s="73" t="str">
        <f>IF(DL60="","",MAX(DR$10:DR59)+1)</f>
        <v/>
      </c>
      <c r="DS60" s="177" t="str">
        <f t="shared" si="66"/>
        <v/>
      </c>
      <c r="DT60" s="125" t="str">
        <f t="shared" si="93"/>
        <v/>
      </c>
      <c r="DU60" t="s">
        <v>1</v>
      </c>
      <c r="DV60" s="29" t="str">
        <f t="shared" si="94"/>
        <v/>
      </c>
      <c r="DW60" t="s">
        <v>1</v>
      </c>
      <c r="DX60" s="166" t="str">
        <f>IF(BX60="","",IF(BY60&lt;&gt;"NEMA","ime-pre-klu"&amp;IF(BJ60="","","(ali)")&amp;"-kat",IF(CB60&lt;&gt;"NEMA","ime-pre-klu"&amp;IF(BJ60="","","(ali)"),IF(CE60&lt;&gt;"NEMA","ime-pre",IF(CT60&lt;&gt;"","novo",""))))&amp;IF(AND(BE60="0",BD60&gt;max_minuta*60),"-ot",""))</f>
        <v>ime-pre-klu-kat</v>
      </c>
      <c r="DY60" t="s">
        <v>1</v>
      </c>
      <c r="DZ60" s="111"/>
      <c r="EA60" s="134"/>
      <c r="EB60" s="134"/>
      <c r="EC60" s="134"/>
      <c r="ED60" s="134"/>
      <c r="EE60" s="134"/>
      <c r="EF60" s="134"/>
      <c r="EG60" s="134"/>
      <c r="EH60" s="134"/>
      <c r="EI60" s="134"/>
      <c r="EJ60" s="106">
        <f t="shared" si="124"/>
        <v>1</v>
      </c>
      <c r="EK60" t="s">
        <v>1</v>
      </c>
    </row>
    <row r="61" spans="2:141" x14ac:dyDescent="0.25">
      <c r="B61" s="148" t="s">
        <v>1128</v>
      </c>
      <c r="C61" t="s">
        <v>1</v>
      </c>
      <c r="D61" s="159">
        <f t="shared" si="72"/>
        <v>0</v>
      </c>
      <c r="E61" s="160">
        <f t="shared" ref="E61:AW61" si="155">IF($B61="","",FIND(";",$B61,D61+1))</f>
        <v>1</v>
      </c>
      <c r="F61" s="160">
        <f t="shared" si="155"/>
        <v>8</v>
      </c>
      <c r="G61" s="160">
        <f t="shared" si="155"/>
        <v>13</v>
      </c>
      <c r="H61" s="160">
        <f t="shared" si="155"/>
        <v>23</v>
      </c>
      <c r="I61" s="160">
        <f t="shared" si="155"/>
        <v>31</v>
      </c>
      <c r="J61" s="160">
        <f t="shared" si="155"/>
        <v>32</v>
      </c>
      <c r="K61" s="160">
        <f t="shared" si="155"/>
        <v>34</v>
      </c>
      <c r="L61" s="160">
        <f t="shared" si="155"/>
        <v>35</v>
      </c>
      <c r="M61" s="160">
        <f t="shared" si="155"/>
        <v>37</v>
      </c>
      <c r="N61" s="160">
        <f t="shared" si="155"/>
        <v>43</v>
      </c>
      <c r="O61" s="160">
        <f t="shared" si="155"/>
        <v>50</v>
      </c>
      <c r="P61" s="160">
        <f t="shared" si="155"/>
        <v>56</v>
      </c>
      <c r="Q61" s="160">
        <f t="shared" si="155"/>
        <v>58</v>
      </c>
      <c r="R61" s="160">
        <f t="shared" si="155"/>
        <v>60</v>
      </c>
      <c r="S61" s="160">
        <f t="shared" si="155"/>
        <v>68</v>
      </c>
      <c r="T61" s="160">
        <f t="shared" si="155"/>
        <v>79</v>
      </c>
      <c r="U61" s="160">
        <f t="shared" si="155"/>
        <v>85</v>
      </c>
      <c r="V61" s="160">
        <f t="shared" si="155"/>
        <v>87</v>
      </c>
      <c r="W61" s="160">
        <f t="shared" si="155"/>
        <v>94</v>
      </c>
      <c r="X61" s="160">
        <f t="shared" si="155"/>
        <v>101</v>
      </c>
      <c r="Y61" s="160">
        <f t="shared" si="155"/>
        <v>102</v>
      </c>
      <c r="Z61" s="160">
        <f t="shared" si="155"/>
        <v>103</v>
      </c>
      <c r="AA61" s="160">
        <f t="shared" si="155"/>
        <v>104</v>
      </c>
      <c r="AB61" s="160">
        <f t="shared" si="155"/>
        <v>107</v>
      </c>
      <c r="AC61" s="160">
        <f t="shared" si="155"/>
        <v>110</v>
      </c>
      <c r="AD61" s="160">
        <f t="shared" si="155"/>
        <v>113</v>
      </c>
      <c r="AE61" s="160">
        <f t="shared" si="155"/>
        <v>116</v>
      </c>
      <c r="AF61" s="160">
        <f t="shared" si="155"/>
        <v>119</v>
      </c>
      <c r="AG61" s="160">
        <f t="shared" si="155"/>
        <v>122</v>
      </c>
      <c r="AH61" s="160">
        <f t="shared" si="155"/>
        <v>125</v>
      </c>
      <c r="AI61" s="160">
        <f t="shared" si="155"/>
        <v>128</v>
      </c>
      <c r="AJ61" s="160">
        <f t="shared" si="155"/>
        <v>131</v>
      </c>
      <c r="AK61" s="160">
        <f t="shared" si="155"/>
        <v>134</v>
      </c>
      <c r="AL61" s="160">
        <f t="shared" si="155"/>
        <v>137</v>
      </c>
      <c r="AM61" s="160">
        <f t="shared" si="155"/>
        <v>138</v>
      </c>
      <c r="AN61" s="160">
        <f t="shared" si="155"/>
        <v>140</v>
      </c>
      <c r="AO61" s="160">
        <f t="shared" si="155"/>
        <v>146</v>
      </c>
      <c r="AP61" s="160">
        <f t="shared" si="155"/>
        <v>148</v>
      </c>
      <c r="AQ61" s="160">
        <f t="shared" si="155"/>
        <v>150</v>
      </c>
      <c r="AR61" s="160">
        <f t="shared" si="155"/>
        <v>157</v>
      </c>
      <c r="AS61" s="160">
        <f t="shared" si="155"/>
        <v>164</v>
      </c>
      <c r="AT61" s="160">
        <f t="shared" si="155"/>
        <v>170</v>
      </c>
      <c r="AU61" s="160">
        <f t="shared" si="155"/>
        <v>173</v>
      </c>
      <c r="AV61" s="160">
        <f t="shared" si="155"/>
        <v>176</v>
      </c>
      <c r="AW61" s="161">
        <f t="shared" si="155"/>
        <v>177</v>
      </c>
      <c r="AX61" t="s">
        <v>1</v>
      </c>
      <c r="AY61" s="105" t="str">
        <f t="shared" si="74"/>
        <v>M21B</v>
      </c>
      <c r="AZ61" s="134">
        <f t="shared" si="44"/>
        <v>108</v>
      </c>
      <c r="BA61" s="73" t="str">
        <f t="shared" si="111"/>
        <v>Dario</v>
      </c>
      <c r="BB61" s="73" t="str">
        <f t="shared" si="112"/>
        <v>Malović</v>
      </c>
      <c r="BC61" s="134" t="str">
        <f t="shared" si="113"/>
        <v>67:57</v>
      </c>
      <c r="BD61" s="134">
        <f t="shared" si="114"/>
        <v>4077</v>
      </c>
      <c r="BE61" s="134" t="str">
        <f t="shared" si="115"/>
        <v>0</v>
      </c>
      <c r="BF61" s="134" t="str">
        <f t="shared" si="116"/>
        <v>0</v>
      </c>
      <c r="BG61" s="134">
        <f t="shared" si="46"/>
        <v>1</v>
      </c>
      <c r="BH61" s="73" t="str">
        <f t="shared" si="47"/>
        <v>Vihor</v>
      </c>
      <c r="BI61" s="73" t="str">
        <f t="shared" si="117"/>
        <v>OK Vihor</v>
      </c>
      <c r="BJ61" s="134" t="str">
        <f t="shared" si="118"/>
        <v/>
      </c>
      <c r="BK61" s="73" t="str" cm="1">
        <f t="array" ref="BK61">IF(BJ61="",""&amp;BI61,IF(BJ61="NEMA",BI61,INDEX(klub_naziv,MATCH(INDEX(klubAlias_klubid,BJ61),klub_id,0))))</f>
        <v>OK Vihor</v>
      </c>
      <c r="BL61" s="73" t="str" cm="1">
        <f t="array" ref="BL61">IFERROR(INDEX(registarNatjecatelji,CE61,4),"")</f>
        <v>OK Vihor</v>
      </c>
      <c r="BM61" s="134" t="str">
        <f t="shared" si="49"/>
        <v/>
      </c>
      <c r="BN61" s="73" t="str">
        <f t="shared" si="101"/>
        <v>OK Vihor</v>
      </c>
      <c r="BO61" s="73" t="str">
        <f t="shared" si="102"/>
        <v>CRO</v>
      </c>
      <c r="BP61" s="134">
        <f t="shared" si="50"/>
        <v>1</v>
      </c>
      <c r="BQ61" s="73" t="str">
        <f t="shared" si="51"/>
        <v>M21B</v>
      </c>
      <c r="BR61" s="73" t="str">
        <f t="shared" si="52"/>
        <v>M16-M21B</v>
      </c>
      <c r="BS61" s="134">
        <f t="shared" si="53"/>
        <v>1003</v>
      </c>
      <c r="BT61" s="74" t="str">
        <f t="shared" si="54"/>
        <v>2.94</v>
      </c>
      <c r="BU61" s="74" t="str">
        <f t="shared" si="55"/>
        <v>110</v>
      </c>
      <c r="BV61" s="75" t="str">
        <f t="shared" si="56"/>
        <v>12</v>
      </c>
      <c r="BW61" t="s">
        <v>1</v>
      </c>
      <c r="BX61" s="105" t="str">
        <f t="shared" si="57"/>
        <v>Dario – Malović – OK Vihor – M21B</v>
      </c>
      <c r="BY61" s="106">
        <f t="shared" si="58"/>
        <v>769</v>
      </c>
      <c r="BZ61" t="s">
        <v>1</v>
      </c>
      <c r="CA61" s="105" t="str">
        <f t="shared" si="59"/>
        <v>Dario – Malović – OK Vihor</v>
      </c>
      <c r="CB61" s="106">
        <f t="shared" si="60"/>
        <v>769</v>
      </c>
      <c r="CC61" t="s">
        <v>1</v>
      </c>
      <c r="CD61" s="105" t="str">
        <f t="shared" si="61"/>
        <v>Dario – Malović</v>
      </c>
      <c r="CE61" s="106">
        <f t="shared" si="86"/>
        <v>769</v>
      </c>
      <c r="CF61" t="s">
        <v>1</v>
      </c>
      <c r="CG61" s="111">
        <f t="shared" si="87"/>
        <v>769</v>
      </c>
      <c r="CH61" s="134" cm="1">
        <f t="array" ref="CH61">IF(CG61="","",INDEX(imePrezime_id,CG61,0))</f>
        <v>1900</v>
      </c>
      <c r="CI61" s="106" t="str">
        <f>IF(OR(CD61="",CE61&lt;&gt;"NEMA"),"",IFERROR(INDEX(imeprezimealias_imeprezimeid,MATCH(BA61&amp;" "&amp;BB61,imeprezimealias_alias,0)),""))</f>
        <v/>
      </c>
      <c r="CJ61" t="s">
        <v>1</v>
      </c>
      <c r="CK61" s="29" t="str">
        <f t="shared" si="88"/>
        <v/>
      </c>
      <c r="CL61" t="s">
        <v>1</v>
      </c>
      <c r="CM61" s="90"/>
      <c r="CN61" t="s">
        <v>1</v>
      </c>
      <c r="CO61" s="111" t="str">
        <f>IF(CM61="","",MAX(CO$10:CO60)+1)</f>
        <v/>
      </c>
      <c r="CP61" s="106" t="str">
        <f>IF(CM61="","",INDEX(imePrezime_id,MATCH(IF(IFERROR(SEARCH("–",CM61),0)&lt;&gt;0,CM61,SUBSTITUTE(CM61," "," – ",1)),imePrezime,0)))</f>
        <v/>
      </c>
      <c r="CR61" s="29" t="str">
        <f t="shared" si="89"/>
        <v/>
      </c>
      <c r="CS61" t="s">
        <v>1</v>
      </c>
      <c r="CT61" s="115" t="str">
        <f>IF(AND(CE61="NEMA",CI61=""),MAX(CT$10:CT60)+1,"")</f>
        <v/>
      </c>
      <c r="CU61" t="s">
        <v>1</v>
      </c>
      <c r="CV61" s="120" t="str">
        <f t="shared" si="137"/>
        <v>M</v>
      </c>
      <c r="CW61" t="s">
        <v>1</v>
      </c>
      <c r="CX61" s="105" t="str">
        <f>IF(CT61="","",IF(BO61&lt;&gt;"CRO","","INSERT INTO osoba (id,reg_broj,oib,spol_id,dat_rodjenja) VALUES ("&amp;CT61&amp;",(SELECT max(reg_broj)+1 FROM osoba),Null,'"&amp;CV61&amp;"',Null); INSERT INTO osoba_log (id,reg_broj,oib,spol_id,dat_rodjenja,dnevnik_id) SELECT id,reg_broj,oib,spol_id,dat_rodjenja,"&amp;CT$2&amp;" FROM osoba WHERE id = "&amp;CT61&amp;";"))</f>
        <v/>
      </c>
      <c r="CY61" s="125" t="str">
        <f>IF(CT61="","","INSERT INTO imeprezime (id,osoba_id,rbr,ime,prezime,klub_id,identitet_id,sintaksa_id,info,aktivno,dnevnik_id) VALUES ("&amp;CT61&amp;","&amp;IF(CX61="","Null",CT61)&amp;",1,'"&amp;BA61&amp;"','"&amp;BB61&amp;"',(SELECT id FROM klub WHERE naziv = '"&amp;BI61&amp;"'),Null,1,'',1,"&amp;CT$2&amp;");")</f>
        <v/>
      </c>
      <c r="CZ61" t="s">
        <v>1</v>
      </c>
      <c r="DA61" s="29" t="str">
        <f t="shared" si="90"/>
        <v/>
      </c>
      <c r="DB61" t="s">
        <v>1</v>
      </c>
      <c r="DC61" s="105" t="str">
        <f>IF(OR(BP61="",BP61&lt;&gt;"NEMA"),"",BO61)</f>
        <v/>
      </c>
      <c r="DD61" s="125" t="str">
        <f>IF(DC61="","",MAX(DD$10:DD60)+1)</f>
        <v/>
      </c>
      <c r="DE61" t="s">
        <v>1</v>
      </c>
      <c r="DF61" s="90"/>
      <c r="DG61" t="s">
        <v>1</v>
      </c>
      <c r="DH61" s="29" t="str">
        <f t="shared" si="64"/>
        <v/>
      </c>
      <c r="DI61" t="s">
        <v>1</v>
      </c>
      <c r="DJ61" s="166" t="str">
        <f>IF(BJ61&lt;&gt;"NEMA","",IF(IFERROR(MATCH(BI61,BI$10:BI60,0),0)&lt;&gt;0,"",BI61))</f>
        <v/>
      </c>
      <c r="DK61" t="s">
        <v>1</v>
      </c>
      <c r="DL61" s="90"/>
      <c r="DM61" t="s">
        <v>1</v>
      </c>
      <c r="DN61" s="105" t="str">
        <f t="shared" si="91"/>
        <v/>
      </c>
      <c r="DO61" s="73" t="str">
        <f>IF(DN61="","",MAX(DO$10:DO60)+1)</f>
        <v/>
      </c>
      <c r="DP61" s="73" t="str">
        <f>IF(DN61="","",IF(BP61="","",IF(BP61="NEMA",DD61,BP61)))</f>
        <v/>
      </c>
      <c r="DQ61" s="73" t="str">
        <f t="shared" si="92"/>
        <v/>
      </c>
      <c r="DR61" s="73" t="str">
        <f>IF(DL61="","",MAX(DR$10:DR60)+1)</f>
        <v/>
      </c>
      <c r="DS61" s="177" t="str">
        <f t="shared" si="66"/>
        <v/>
      </c>
      <c r="DT61" s="125" t="str">
        <f t="shared" si="93"/>
        <v/>
      </c>
      <c r="DU61" t="s">
        <v>1</v>
      </c>
      <c r="DV61" s="29" t="str">
        <f t="shared" si="94"/>
        <v/>
      </c>
      <c r="DW61" t="s">
        <v>1</v>
      </c>
      <c r="DX61" s="166" t="str">
        <f>IF(BX61="","",IF(BY61&lt;&gt;"NEMA","ime-pre-klu"&amp;IF(BJ61="","","(ali)")&amp;"-kat",IF(CB61&lt;&gt;"NEMA","ime-pre-klu"&amp;IF(BJ61="","","(ali)"),IF(CE61&lt;&gt;"NEMA","ime-pre",IF(CT61&lt;&gt;"","novo",""))))&amp;IF(AND(BE61="0",BD61&gt;max_minuta*60),"-ot",""))</f>
        <v>ime-pre-klu-kat</v>
      </c>
      <c r="DY61" t="s">
        <v>1</v>
      </c>
      <c r="DZ61" s="111"/>
      <c r="EA61" s="134"/>
      <c r="EB61" s="134"/>
      <c r="EC61" s="134"/>
      <c r="ED61" s="134"/>
      <c r="EE61" s="134"/>
      <c r="EF61" s="134"/>
      <c r="EG61" s="134"/>
      <c r="EH61" s="134"/>
      <c r="EI61" s="134"/>
      <c r="EJ61" s="106">
        <f t="shared" si="124"/>
        <v>1</v>
      </c>
      <c r="EK61" t="s">
        <v>1</v>
      </c>
    </row>
    <row r="62" spans="2:141" x14ac:dyDescent="0.25">
      <c r="B62" s="148" t="s">
        <v>1129</v>
      </c>
      <c r="C62" t="s">
        <v>1</v>
      </c>
      <c r="D62" s="159">
        <f t="shared" si="72"/>
        <v>0</v>
      </c>
      <c r="E62" s="160">
        <f t="shared" ref="E62:AW62" si="156">IF($B62="","",FIND(";",$B62,D62+1))</f>
        <v>1</v>
      </c>
      <c r="F62" s="160">
        <f t="shared" si="156"/>
        <v>8</v>
      </c>
      <c r="G62" s="160">
        <f t="shared" si="156"/>
        <v>14</v>
      </c>
      <c r="H62" s="160">
        <f t="shared" si="156"/>
        <v>24</v>
      </c>
      <c r="I62" s="160">
        <f t="shared" si="156"/>
        <v>33</v>
      </c>
      <c r="J62" s="160">
        <f t="shared" si="156"/>
        <v>34</v>
      </c>
      <c r="K62" s="160">
        <f t="shared" si="156"/>
        <v>36</v>
      </c>
      <c r="L62" s="160">
        <f t="shared" si="156"/>
        <v>37</v>
      </c>
      <c r="M62" s="160">
        <f t="shared" si="156"/>
        <v>39</v>
      </c>
      <c r="N62" s="160">
        <f t="shared" si="156"/>
        <v>45</v>
      </c>
      <c r="O62" s="160">
        <f t="shared" si="156"/>
        <v>52</v>
      </c>
      <c r="P62" s="160">
        <f t="shared" si="156"/>
        <v>58</v>
      </c>
      <c r="Q62" s="160">
        <f t="shared" si="156"/>
        <v>60</v>
      </c>
      <c r="R62" s="160">
        <f t="shared" si="156"/>
        <v>62</v>
      </c>
      <c r="S62" s="160">
        <f t="shared" si="156"/>
        <v>70</v>
      </c>
      <c r="T62" s="160">
        <f t="shared" si="156"/>
        <v>81</v>
      </c>
      <c r="U62" s="160">
        <f t="shared" si="156"/>
        <v>87</v>
      </c>
      <c r="V62" s="160">
        <f t="shared" si="156"/>
        <v>89</v>
      </c>
      <c r="W62" s="160">
        <f t="shared" si="156"/>
        <v>96</v>
      </c>
      <c r="X62" s="160">
        <f t="shared" si="156"/>
        <v>103</v>
      </c>
      <c r="Y62" s="160">
        <f t="shared" si="156"/>
        <v>104</v>
      </c>
      <c r="Z62" s="160">
        <f t="shared" si="156"/>
        <v>105</v>
      </c>
      <c r="AA62" s="160">
        <f t="shared" si="156"/>
        <v>106</v>
      </c>
      <c r="AB62" s="160">
        <f t="shared" si="156"/>
        <v>109</v>
      </c>
      <c r="AC62" s="160">
        <f t="shared" si="156"/>
        <v>112</v>
      </c>
      <c r="AD62" s="160">
        <f t="shared" si="156"/>
        <v>115</v>
      </c>
      <c r="AE62" s="160">
        <f t="shared" si="156"/>
        <v>118</v>
      </c>
      <c r="AF62" s="160">
        <f t="shared" si="156"/>
        <v>121</v>
      </c>
      <c r="AG62" s="160">
        <f t="shared" si="156"/>
        <v>124</v>
      </c>
      <c r="AH62" s="160">
        <f t="shared" si="156"/>
        <v>127</v>
      </c>
      <c r="AI62" s="160">
        <f t="shared" si="156"/>
        <v>130</v>
      </c>
      <c r="AJ62" s="160">
        <f t="shared" si="156"/>
        <v>133</v>
      </c>
      <c r="AK62" s="160">
        <f t="shared" si="156"/>
        <v>136</v>
      </c>
      <c r="AL62" s="160">
        <f t="shared" si="156"/>
        <v>139</v>
      </c>
      <c r="AM62" s="160">
        <f t="shared" si="156"/>
        <v>140</v>
      </c>
      <c r="AN62" s="160">
        <f t="shared" si="156"/>
        <v>142</v>
      </c>
      <c r="AO62" s="160">
        <f t="shared" si="156"/>
        <v>148</v>
      </c>
      <c r="AP62" s="160">
        <f t="shared" si="156"/>
        <v>150</v>
      </c>
      <c r="AQ62" s="160">
        <f t="shared" si="156"/>
        <v>152</v>
      </c>
      <c r="AR62" s="160">
        <f t="shared" si="156"/>
        <v>159</v>
      </c>
      <c r="AS62" s="160">
        <f t="shared" si="156"/>
        <v>166</v>
      </c>
      <c r="AT62" s="160">
        <f t="shared" si="156"/>
        <v>172</v>
      </c>
      <c r="AU62" s="160">
        <f t="shared" si="156"/>
        <v>175</v>
      </c>
      <c r="AV62" s="160">
        <f t="shared" si="156"/>
        <v>178</v>
      </c>
      <c r="AW62" s="161">
        <f t="shared" si="156"/>
        <v>179</v>
      </c>
      <c r="AX62" t="s">
        <v>1</v>
      </c>
      <c r="AY62" s="105" t="str">
        <f t="shared" si="74"/>
        <v>M21B</v>
      </c>
      <c r="AZ62" s="134">
        <f t="shared" si="44"/>
        <v>108</v>
      </c>
      <c r="BA62" s="73" t="str">
        <f t="shared" si="111"/>
        <v>Hrvoje</v>
      </c>
      <c r="BB62" s="73" t="str">
        <f t="shared" si="112"/>
        <v>Jandras</v>
      </c>
      <c r="BC62" s="134" t="str">
        <f t="shared" si="113"/>
        <v>92:21</v>
      </c>
      <c r="BD62" s="134">
        <f t="shared" si="114"/>
        <v>5541</v>
      </c>
      <c r="BE62" s="134" t="str">
        <f t="shared" si="115"/>
        <v>0</v>
      </c>
      <c r="BF62" s="134" t="str">
        <f t="shared" si="116"/>
        <v>0</v>
      </c>
      <c r="BG62" s="134">
        <f t="shared" si="46"/>
        <v>1</v>
      </c>
      <c r="BH62" s="73" t="str">
        <f t="shared" si="47"/>
        <v>Vihor</v>
      </c>
      <c r="BI62" s="73" t="str">
        <f t="shared" si="117"/>
        <v>OK Vihor</v>
      </c>
      <c r="BJ62" s="134" t="str">
        <f t="shared" si="118"/>
        <v/>
      </c>
      <c r="BK62" s="73" t="str" cm="1">
        <f t="array" ref="BK62">IF(BJ62="",""&amp;BI62,IF(BJ62="NEMA",BI62,INDEX(klub_naziv,MATCH(INDEX(klubAlias_klubid,BJ62),klub_id,0))))</f>
        <v>OK Vihor</v>
      </c>
      <c r="BL62" s="73" t="str" cm="1">
        <f t="array" ref="BL62">IFERROR(INDEX(registarNatjecatelji,CE62,4),"")</f>
        <v>OK Vihor</v>
      </c>
      <c r="BM62" s="134" t="str">
        <f t="shared" si="49"/>
        <v/>
      </c>
      <c r="BN62" s="73" t="str">
        <f t="shared" si="101"/>
        <v>OK Vihor</v>
      </c>
      <c r="BO62" s="73" t="str">
        <f t="shared" si="102"/>
        <v>CRO</v>
      </c>
      <c r="BP62" s="134">
        <f t="shared" si="50"/>
        <v>1</v>
      </c>
      <c r="BQ62" s="73" t="str">
        <f t="shared" si="51"/>
        <v>M21B</v>
      </c>
      <c r="BR62" s="73" t="str">
        <f t="shared" si="52"/>
        <v>M16-M21B</v>
      </c>
      <c r="BS62" s="134">
        <f t="shared" si="53"/>
        <v>1003</v>
      </c>
      <c r="BT62" s="74" t="str">
        <f t="shared" si="54"/>
        <v>2.94</v>
      </c>
      <c r="BU62" s="74" t="str">
        <f t="shared" si="55"/>
        <v>110</v>
      </c>
      <c r="BV62" s="75" t="str">
        <f t="shared" si="56"/>
        <v>12</v>
      </c>
      <c r="BW62" t="s">
        <v>1</v>
      </c>
      <c r="BX62" s="105" t="str">
        <f t="shared" si="57"/>
        <v>Hrvoje – Jandras – OK Vihor – M21B</v>
      </c>
      <c r="BY62" s="106">
        <f t="shared" si="58"/>
        <v>698</v>
      </c>
      <c r="BZ62" t="s">
        <v>1</v>
      </c>
      <c r="CA62" s="105" t="str">
        <f t="shared" si="59"/>
        <v>Hrvoje – Jandras – OK Vihor</v>
      </c>
      <c r="CB62" s="106">
        <f t="shared" si="60"/>
        <v>698</v>
      </c>
      <c r="CC62" t="s">
        <v>1</v>
      </c>
      <c r="CD62" s="105" t="str">
        <f t="shared" si="61"/>
        <v>Hrvoje – Jandras</v>
      </c>
      <c r="CE62" s="106">
        <f t="shared" si="86"/>
        <v>698</v>
      </c>
      <c r="CF62" t="s">
        <v>1</v>
      </c>
      <c r="CG62" s="111">
        <f t="shared" si="87"/>
        <v>698</v>
      </c>
      <c r="CH62" s="134" cm="1">
        <f t="array" ref="CH62">IF(CG62="","",INDEX(imePrezime_id,CG62,0))</f>
        <v>1890</v>
      </c>
      <c r="CI62" s="106" t="str">
        <f>IF(OR(CD62="",CE62&lt;&gt;"NEMA"),"",IFERROR(INDEX(imeprezimealias_imeprezimeid,MATCH(BA62&amp;" "&amp;BB62,imeprezimealias_alias,0)),""))</f>
        <v/>
      </c>
      <c r="CJ62" t="s">
        <v>1</v>
      </c>
      <c r="CK62" s="29" t="str">
        <f t="shared" si="88"/>
        <v/>
      </c>
      <c r="CL62" t="s">
        <v>1</v>
      </c>
      <c r="CM62" s="90"/>
      <c r="CN62" t="s">
        <v>1</v>
      </c>
      <c r="CO62" s="111" t="str">
        <f>IF(CM62="","",MAX(CO$10:CO61)+1)</f>
        <v/>
      </c>
      <c r="CP62" s="106" t="str">
        <f>IF(CM62="","",INDEX(imePrezime_id,MATCH(IF(IFERROR(SEARCH("–",CM62),0)&lt;&gt;0,CM62,SUBSTITUTE(CM62," "," – ",1)),imePrezime,0)))</f>
        <v/>
      </c>
      <c r="CR62" s="29" t="str">
        <f t="shared" si="89"/>
        <v/>
      </c>
      <c r="CS62" t="s">
        <v>1</v>
      </c>
      <c r="CT62" s="115" t="str">
        <f>IF(AND(CE62="NEMA",CI62=""),MAX(CT$10:CT61)+1,"")</f>
        <v/>
      </c>
      <c r="CU62" t="s">
        <v>1</v>
      </c>
      <c r="CV62" s="120" t="str">
        <f t="shared" si="137"/>
        <v>M</v>
      </c>
      <c r="CW62" t="s">
        <v>1</v>
      </c>
      <c r="CX62" s="105" t="str">
        <f>IF(CT62="","",IF(BO62&lt;&gt;"CRO","","INSERT INTO osoba (id,reg_broj,oib,spol_id,dat_rodjenja) VALUES ("&amp;CT62&amp;",(SELECT max(reg_broj)+1 FROM osoba),Null,'"&amp;CV62&amp;"',Null); INSERT INTO osoba_log (id,reg_broj,oib,spol_id,dat_rodjenja,dnevnik_id) SELECT id,reg_broj,oib,spol_id,dat_rodjenja,"&amp;CT$2&amp;" FROM osoba WHERE id = "&amp;CT62&amp;";"))</f>
        <v/>
      </c>
      <c r="CY62" s="125" t="str">
        <f>IF(CT62="","","INSERT INTO imeprezime (id,osoba_id,rbr,ime,prezime,klub_id,identitet_id,sintaksa_id,info,aktivno,dnevnik_id) VALUES ("&amp;CT62&amp;","&amp;IF(CX62="","Null",CT62)&amp;",1,'"&amp;BA62&amp;"','"&amp;BB62&amp;"',(SELECT id FROM klub WHERE naziv = '"&amp;BI62&amp;"'),Null,1,'',1,"&amp;CT$2&amp;");")</f>
        <v/>
      </c>
      <c r="CZ62" t="s">
        <v>1</v>
      </c>
      <c r="DA62" s="29" t="str">
        <f t="shared" si="90"/>
        <v/>
      </c>
      <c r="DB62" t="s">
        <v>1</v>
      </c>
      <c r="DC62" s="105" t="str">
        <f>IF(OR(BP62="",BP62&lt;&gt;"NEMA"),"",BO62)</f>
        <v/>
      </c>
      <c r="DD62" s="125" t="str">
        <f>IF(DC62="","",MAX(DD$10:DD61)+1)</f>
        <v/>
      </c>
      <c r="DE62" t="s">
        <v>1</v>
      </c>
      <c r="DF62" s="90"/>
      <c r="DG62" t="s">
        <v>1</v>
      </c>
      <c r="DH62" s="29" t="str">
        <f t="shared" si="64"/>
        <v/>
      </c>
      <c r="DI62" t="s">
        <v>1</v>
      </c>
      <c r="DJ62" s="166" t="str">
        <f>IF(BJ62&lt;&gt;"NEMA","",IF(IFERROR(MATCH(BI62,BI$10:BI61,0),0)&lt;&gt;0,"",BI62))</f>
        <v/>
      </c>
      <c r="DK62" t="s">
        <v>1</v>
      </c>
      <c r="DL62" s="90"/>
      <c r="DM62" t="s">
        <v>1</v>
      </c>
      <c r="DN62" s="105" t="str">
        <f t="shared" si="91"/>
        <v/>
      </c>
      <c r="DO62" s="73" t="str">
        <f>IF(DN62="","",MAX(DO$10:DO61)+1)</f>
        <v/>
      </c>
      <c r="DP62" s="73" t="str">
        <f>IF(DN62="","",IF(BP62="","",IF(BP62="NEMA",DD62,BP62)))</f>
        <v/>
      </c>
      <c r="DQ62" s="73" t="str">
        <f t="shared" si="92"/>
        <v/>
      </c>
      <c r="DR62" s="73" t="str">
        <f>IF(DL62="","",MAX(DR$10:DR61)+1)</f>
        <v/>
      </c>
      <c r="DS62" s="177" t="str">
        <f t="shared" si="66"/>
        <v/>
      </c>
      <c r="DT62" s="125" t="str">
        <f t="shared" si="93"/>
        <v/>
      </c>
      <c r="DU62" t="s">
        <v>1</v>
      </c>
      <c r="DV62" s="29" t="str">
        <f t="shared" si="94"/>
        <v/>
      </c>
      <c r="DW62" t="s">
        <v>1</v>
      </c>
      <c r="DX62" s="166" t="str">
        <f>IF(BX62="","",IF(BY62&lt;&gt;"NEMA","ime-pre-klu"&amp;IF(BJ62="","","(ali)")&amp;"-kat",IF(CB62&lt;&gt;"NEMA","ime-pre-klu"&amp;IF(BJ62="","","(ali)"),IF(CE62&lt;&gt;"NEMA","ime-pre",IF(CT62&lt;&gt;"","novo",""))))&amp;IF(AND(BE62="0",BD62&gt;max_minuta*60),"-ot",""))</f>
        <v>ime-pre-klu-kat</v>
      </c>
      <c r="DY62" t="s">
        <v>1</v>
      </c>
      <c r="DZ62" s="111"/>
      <c r="EA62" s="134"/>
      <c r="EB62" s="134"/>
      <c r="EC62" s="134"/>
      <c r="ED62" s="134"/>
      <c r="EE62" s="134"/>
      <c r="EF62" s="134"/>
      <c r="EG62" s="134"/>
      <c r="EH62" s="134"/>
      <c r="EI62" s="134"/>
      <c r="EJ62" s="106">
        <f t="shared" si="124"/>
        <v>1</v>
      </c>
      <c r="EK62" t="s">
        <v>1</v>
      </c>
    </row>
    <row r="63" spans="2:141" x14ac:dyDescent="0.25">
      <c r="B63" s="148" t="s">
        <v>1130</v>
      </c>
      <c r="C63" t="s">
        <v>1</v>
      </c>
      <c r="D63" s="159">
        <f t="shared" si="72"/>
        <v>0</v>
      </c>
      <c r="E63" s="160">
        <f t="shared" ref="E63:AW63" si="157">IF($B63="","",FIND(";",$B63,D63+1))</f>
        <v>1</v>
      </c>
      <c r="F63" s="160">
        <f t="shared" si="157"/>
        <v>9</v>
      </c>
      <c r="G63" s="160">
        <f t="shared" si="157"/>
        <v>15</v>
      </c>
      <c r="H63" s="160">
        <f t="shared" si="157"/>
        <v>24</v>
      </c>
      <c r="I63" s="160">
        <f t="shared" si="157"/>
        <v>36</v>
      </c>
      <c r="J63" s="160">
        <f t="shared" si="157"/>
        <v>37</v>
      </c>
      <c r="K63" s="160">
        <f t="shared" si="157"/>
        <v>39</v>
      </c>
      <c r="L63" s="160">
        <f t="shared" si="157"/>
        <v>40</v>
      </c>
      <c r="M63" s="160">
        <f t="shared" si="157"/>
        <v>42</v>
      </c>
      <c r="N63" s="160">
        <f t="shared" si="157"/>
        <v>48</v>
      </c>
      <c r="O63" s="160">
        <f t="shared" si="157"/>
        <v>55</v>
      </c>
      <c r="P63" s="160">
        <f t="shared" si="157"/>
        <v>61</v>
      </c>
      <c r="Q63" s="160">
        <f t="shared" si="157"/>
        <v>63</v>
      </c>
      <c r="R63" s="160">
        <f t="shared" si="157"/>
        <v>65</v>
      </c>
      <c r="S63" s="160">
        <f t="shared" si="157"/>
        <v>71</v>
      </c>
      <c r="T63" s="160">
        <f t="shared" si="157"/>
        <v>83</v>
      </c>
      <c r="U63" s="160">
        <f t="shared" si="157"/>
        <v>89</v>
      </c>
      <c r="V63" s="160">
        <f t="shared" si="157"/>
        <v>91</v>
      </c>
      <c r="W63" s="160">
        <f t="shared" si="157"/>
        <v>98</v>
      </c>
      <c r="X63" s="160">
        <f t="shared" si="157"/>
        <v>105</v>
      </c>
      <c r="Y63" s="160">
        <f t="shared" si="157"/>
        <v>106</v>
      </c>
      <c r="Z63" s="160">
        <f t="shared" si="157"/>
        <v>107</v>
      </c>
      <c r="AA63" s="160">
        <f t="shared" si="157"/>
        <v>108</v>
      </c>
      <c r="AB63" s="160">
        <f t="shared" si="157"/>
        <v>111</v>
      </c>
      <c r="AC63" s="160">
        <f t="shared" si="157"/>
        <v>114</v>
      </c>
      <c r="AD63" s="160">
        <f t="shared" si="157"/>
        <v>117</v>
      </c>
      <c r="AE63" s="160">
        <f t="shared" si="157"/>
        <v>120</v>
      </c>
      <c r="AF63" s="160">
        <f t="shared" si="157"/>
        <v>123</v>
      </c>
      <c r="AG63" s="160">
        <f t="shared" si="157"/>
        <v>126</v>
      </c>
      <c r="AH63" s="160">
        <f t="shared" si="157"/>
        <v>129</v>
      </c>
      <c r="AI63" s="160">
        <f t="shared" si="157"/>
        <v>132</v>
      </c>
      <c r="AJ63" s="160">
        <f t="shared" si="157"/>
        <v>135</v>
      </c>
      <c r="AK63" s="160">
        <f t="shared" si="157"/>
        <v>138</v>
      </c>
      <c r="AL63" s="160">
        <f t="shared" si="157"/>
        <v>141</v>
      </c>
      <c r="AM63" s="160">
        <f t="shared" si="157"/>
        <v>142</v>
      </c>
      <c r="AN63" s="160">
        <f t="shared" si="157"/>
        <v>144</v>
      </c>
      <c r="AO63" s="160">
        <f t="shared" si="157"/>
        <v>150</v>
      </c>
      <c r="AP63" s="160">
        <f t="shared" si="157"/>
        <v>152</v>
      </c>
      <c r="AQ63" s="160">
        <f t="shared" si="157"/>
        <v>154</v>
      </c>
      <c r="AR63" s="160">
        <f t="shared" si="157"/>
        <v>161</v>
      </c>
      <c r="AS63" s="160">
        <f t="shared" si="157"/>
        <v>168</v>
      </c>
      <c r="AT63" s="160">
        <f t="shared" si="157"/>
        <v>174</v>
      </c>
      <c r="AU63" s="160">
        <f t="shared" si="157"/>
        <v>177</v>
      </c>
      <c r="AV63" s="160">
        <f t="shared" si="157"/>
        <v>180</v>
      </c>
      <c r="AW63" s="161">
        <f t="shared" si="157"/>
        <v>181</v>
      </c>
      <c r="AX63" t="s">
        <v>1</v>
      </c>
      <c r="AY63" s="105" t="str">
        <f t="shared" si="74"/>
        <v>M21B</v>
      </c>
      <c r="AZ63" s="134">
        <f t="shared" si="44"/>
        <v>108</v>
      </c>
      <c r="BA63" s="73" t="str">
        <f t="shared" si="111"/>
        <v>Vjekoslav</v>
      </c>
      <c r="BB63" s="73" t="str">
        <f t="shared" si="112"/>
        <v>Klarić</v>
      </c>
      <c r="BC63" s="134" t="str">
        <f t="shared" si="113"/>
        <v>93:23</v>
      </c>
      <c r="BD63" s="134">
        <f t="shared" si="114"/>
        <v>5603</v>
      </c>
      <c r="BE63" s="134" t="str">
        <f t="shared" si="115"/>
        <v>0</v>
      </c>
      <c r="BF63" s="134" t="str">
        <f t="shared" si="116"/>
        <v>0</v>
      </c>
      <c r="BG63" s="134">
        <f t="shared" si="46"/>
        <v>1</v>
      </c>
      <c r="BH63" s="73" t="str">
        <f t="shared" si="47"/>
        <v>KAP</v>
      </c>
      <c r="BI63" s="73" t="str">
        <f t="shared" si="117"/>
        <v>OK Kapela</v>
      </c>
      <c r="BJ63" s="134" t="str">
        <f t="shared" si="118"/>
        <v/>
      </c>
      <c r="BK63" s="73" t="str" cm="1">
        <f t="array" ref="BK63">IF(BJ63="",""&amp;BI63,IF(BJ63="NEMA",BI63,INDEX(klub_naziv,MATCH(INDEX(klubAlias_klubid,BJ63),klub_id,0))))</f>
        <v>OK Kapela</v>
      </c>
      <c r="BL63" s="73" t="str" cm="1">
        <f t="array" ref="BL63">IFERROR(INDEX(registarNatjecatelji,CE63,4),"")</f>
        <v>OK Kapela</v>
      </c>
      <c r="BM63" s="134" t="str">
        <f t="shared" si="49"/>
        <v/>
      </c>
      <c r="BN63" s="73" t="str">
        <f t="shared" si="101"/>
        <v>OK Kapela</v>
      </c>
      <c r="BO63" s="73" t="str">
        <f t="shared" si="102"/>
        <v>CRO</v>
      </c>
      <c r="BP63" s="134">
        <f t="shared" si="50"/>
        <v>1</v>
      </c>
      <c r="BQ63" s="73" t="str">
        <f t="shared" si="51"/>
        <v>M21B</v>
      </c>
      <c r="BR63" s="73" t="str">
        <f t="shared" si="52"/>
        <v>M16-M21B</v>
      </c>
      <c r="BS63" s="134">
        <f t="shared" si="53"/>
        <v>1003</v>
      </c>
      <c r="BT63" s="74" t="str">
        <f t="shared" si="54"/>
        <v>2.94</v>
      </c>
      <c r="BU63" s="74" t="str">
        <f t="shared" si="55"/>
        <v>110</v>
      </c>
      <c r="BV63" s="75" t="str">
        <f t="shared" si="56"/>
        <v>12</v>
      </c>
      <c r="BW63" t="s">
        <v>1</v>
      </c>
      <c r="BX63" s="105" t="str">
        <f t="shared" si="57"/>
        <v>Vjekoslav – Klarić – OK Kapela – M21B</v>
      </c>
      <c r="BY63" s="106">
        <f t="shared" si="58"/>
        <v>259</v>
      </c>
      <c r="BZ63" t="s">
        <v>1</v>
      </c>
      <c r="CA63" s="105" t="str">
        <f t="shared" si="59"/>
        <v>Vjekoslav – Klarić – OK Kapela</v>
      </c>
      <c r="CB63" s="106">
        <f t="shared" si="60"/>
        <v>259</v>
      </c>
      <c r="CC63" t="s">
        <v>1</v>
      </c>
      <c r="CD63" s="105" t="str">
        <f t="shared" si="61"/>
        <v>Vjekoslav – Klarić</v>
      </c>
      <c r="CE63" s="106">
        <f t="shared" si="86"/>
        <v>259</v>
      </c>
      <c r="CF63" t="s">
        <v>1</v>
      </c>
      <c r="CG63" s="111">
        <f t="shared" si="87"/>
        <v>259</v>
      </c>
      <c r="CH63" s="134" cm="1">
        <f t="array" ref="CH63">IF(CG63="","",INDEX(imePrezime_id,CG63,0))</f>
        <v>1871</v>
      </c>
      <c r="CI63" s="106" t="str">
        <f>IF(OR(CD63="",CE63&lt;&gt;"NEMA"),"",IFERROR(INDEX(imeprezimealias_imeprezimeid,MATCH(BA63&amp;" "&amp;BB63,imeprezimealias_alias,0)),""))</f>
        <v/>
      </c>
      <c r="CJ63" t="s">
        <v>1</v>
      </c>
      <c r="CK63" s="29" t="str">
        <f t="shared" si="88"/>
        <v/>
      </c>
      <c r="CL63" t="s">
        <v>1</v>
      </c>
      <c r="CM63" s="90"/>
      <c r="CN63" t="s">
        <v>1</v>
      </c>
      <c r="CO63" s="111" t="str">
        <f>IF(CM63="","",MAX(CO$10:CO62)+1)</f>
        <v/>
      </c>
      <c r="CP63" s="106" t="str">
        <f>IF(CM63="","",INDEX(imePrezime_id,MATCH(IF(IFERROR(SEARCH("–",CM63),0)&lt;&gt;0,CM63,SUBSTITUTE(CM63," "," – ",1)),imePrezime,0)))</f>
        <v/>
      </c>
      <c r="CR63" s="29" t="str">
        <f t="shared" si="89"/>
        <v/>
      </c>
      <c r="CS63" t="s">
        <v>1</v>
      </c>
      <c r="CT63" s="115" t="str">
        <f>IF(AND(CE63="NEMA",CI63=""),MAX(CT$10:CT62)+1,"")</f>
        <v/>
      </c>
      <c r="CU63" t="s">
        <v>1</v>
      </c>
      <c r="CV63" s="120" t="str">
        <f t="shared" si="137"/>
        <v>M</v>
      </c>
      <c r="CW63" t="s">
        <v>1</v>
      </c>
      <c r="CX63" s="105" t="str">
        <f>IF(CT63="","",IF(BO63&lt;&gt;"CRO","","INSERT INTO osoba (id,reg_broj,oib,spol_id,dat_rodjenja) VALUES ("&amp;CT63&amp;",(SELECT max(reg_broj)+1 FROM osoba),Null,'"&amp;CV63&amp;"',Null); INSERT INTO osoba_log (id,reg_broj,oib,spol_id,dat_rodjenja,dnevnik_id) SELECT id,reg_broj,oib,spol_id,dat_rodjenja,"&amp;CT$2&amp;" FROM osoba WHERE id = "&amp;CT63&amp;";"))</f>
        <v/>
      </c>
      <c r="CY63" s="125" t="str">
        <f>IF(CT63="","","INSERT INTO imeprezime (id,osoba_id,rbr,ime,prezime,klub_id,identitet_id,sintaksa_id,info,aktivno,dnevnik_id) VALUES ("&amp;CT63&amp;","&amp;IF(CX63="","Null",CT63)&amp;",1,'"&amp;BA63&amp;"','"&amp;BB63&amp;"',(SELECT id FROM klub WHERE naziv = '"&amp;BI63&amp;"'),Null,1,'',1,"&amp;CT$2&amp;");")</f>
        <v/>
      </c>
      <c r="CZ63" t="s">
        <v>1</v>
      </c>
      <c r="DA63" s="29" t="str">
        <f t="shared" si="90"/>
        <v/>
      </c>
      <c r="DB63" t="s">
        <v>1</v>
      </c>
      <c r="DC63" s="105" t="str">
        <f>IF(OR(BP63="",BP63&lt;&gt;"NEMA"),"",BO63)</f>
        <v/>
      </c>
      <c r="DD63" s="125" t="str">
        <f>IF(DC63="","",MAX(DD$10:DD62)+1)</f>
        <v/>
      </c>
      <c r="DE63" t="s">
        <v>1</v>
      </c>
      <c r="DF63" s="90"/>
      <c r="DG63" t="s">
        <v>1</v>
      </c>
      <c r="DH63" s="29" t="str">
        <f t="shared" si="64"/>
        <v/>
      </c>
      <c r="DI63" t="s">
        <v>1</v>
      </c>
      <c r="DJ63" s="166" t="str">
        <f>IF(BJ63&lt;&gt;"NEMA","",IF(IFERROR(MATCH(BI63,BI$10:BI62,0),0)&lt;&gt;0,"",BI63))</f>
        <v/>
      </c>
      <c r="DK63" t="s">
        <v>1</v>
      </c>
      <c r="DL63" s="90"/>
      <c r="DM63" t="s">
        <v>1</v>
      </c>
      <c r="DN63" s="105" t="str">
        <f t="shared" si="91"/>
        <v/>
      </c>
      <c r="DO63" s="73" t="str">
        <f>IF(DN63="","",MAX(DO$10:DO62)+1)</f>
        <v/>
      </c>
      <c r="DP63" s="73" t="str">
        <f>IF(DN63="","",IF(BP63="","",IF(BP63="NEMA",DD63,BP63)))</f>
        <v/>
      </c>
      <c r="DQ63" s="73" t="str">
        <f t="shared" si="92"/>
        <v/>
      </c>
      <c r="DR63" s="73" t="str">
        <f>IF(DL63="","",MAX(DR$10:DR62)+1)</f>
        <v/>
      </c>
      <c r="DS63" s="177" t="str">
        <f t="shared" si="66"/>
        <v/>
      </c>
      <c r="DT63" s="125" t="str">
        <f t="shared" si="93"/>
        <v/>
      </c>
      <c r="DU63" t="s">
        <v>1</v>
      </c>
      <c r="DV63" s="29" t="str">
        <f t="shared" si="94"/>
        <v/>
      </c>
      <c r="DW63" t="s">
        <v>1</v>
      </c>
      <c r="DX63" s="166" t="str">
        <f>IF(BX63="","",IF(BY63&lt;&gt;"NEMA","ime-pre-klu"&amp;IF(BJ63="","","(ali)")&amp;"-kat",IF(CB63&lt;&gt;"NEMA","ime-pre-klu"&amp;IF(BJ63="","","(ali)"),IF(CE63&lt;&gt;"NEMA","ime-pre",IF(CT63&lt;&gt;"","novo",""))))&amp;IF(AND(BE63="0",BD63&gt;max_minuta*60),"-ot",""))</f>
        <v>ime-pre-klu-kat</v>
      </c>
      <c r="DY63" t="s">
        <v>1</v>
      </c>
      <c r="DZ63" s="111"/>
      <c r="EA63" s="134"/>
      <c r="EB63" s="134"/>
      <c r="EC63" s="134"/>
      <c r="ED63" s="134"/>
      <c r="EE63" s="134"/>
      <c r="EF63" s="134"/>
      <c r="EG63" s="134"/>
      <c r="EH63" s="134"/>
      <c r="EI63" s="134"/>
      <c r="EJ63" s="106">
        <f t="shared" si="124"/>
        <v>1</v>
      </c>
      <c r="EK63" t="s">
        <v>1</v>
      </c>
    </row>
    <row r="64" spans="2:141" x14ac:dyDescent="0.25">
      <c r="B64" s="148" t="s">
        <v>1131</v>
      </c>
      <c r="C64" t="s">
        <v>1</v>
      </c>
      <c r="D64" s="159">
        <f t="shared" si="72"/>
        <v>0</v>
      </c>
      <c r="E64" s="160">
        <f t="shared" ref="E64:AW64" si="158">IF($B64="","",FIND(";",$B64,D64+1))</f>
        <v>1</v>
      </c>
      <c r="F64" s="160">
        <f t="shared" si="158"/>
        <v>9</v>
      </c>
      <c r="G64" s="160">
        <f t="shared" si="158"/>
        <v>15</v>
      </c>
      <c r="H64" s="160">
        <f t="shared" si="158"/>
        <v>23</v>
      </c>
      <c r="I64" s="160">
        <f t="shared" si="158"/>
        <v>31</v>
      </c>
      <c r="J64" s="160">
        <f t="shared" si="158"/>
        <v>32</v>
      </c>
      <c r="K64" s="160">
        <f t="shared" si="158"/>
        <v>34</v>
      </c>
      <c r="L64" s="160">
        <f t="shared" si="158"/>
        <v>35</v>
      </c>
      <c r="M64" s="160">
        <f t="shared" si="158"/>
        <v>37</v>
      </c>
      <c r="N64" s="160">
        <f t="shared" si="158"/>
        <v>43</v>
      </c>
      <c r="O64" s="160">
        <f t="shared" si="158"/>
        <v>50</v>
      </c>
      <c r="P64" s="160">
        <f t="shared" si="158"/>
        <v>57</v>
      </c>
      <c r="Q64" s="160">
        <f t="shared" si="158"/>
        <v>59</v>
      </c>
      <c r="R64" s="160">
        <f t="shared" si="158"/>
        <v>61</v>
      </c>
      <c r="S64" s="160">
        <f t="shared" si="158"/>
        <v>69</v>
      </c>
      <c r="T64" s="160">
        <f t="shared" si="158"/>
        <v>80</v>
      </c>
      <c r="U64" s="160">
        <f t="shared" si="158"/>
        <v>86</v>
      </c>
      <c r="V64" s="160">
        <f t="shared" si="158"/>
        <v>88</v>
      </c>
      <c r="W64" s="160">
        <f t="shared" si="158"/>
        <v>95</v>
      </c>
      <c r="X64" s="160">
        <f t="shared" si="158"/>
        <v>102</v>
      </c>
      <c r="Y64" s="160">
        <f t="shared" si="158"/>
        <v>103</v>
      </c>
      <c r="Z64" s="160">
        <f t="shared" si="158"/>
        <v>104</v>
      </c>
      <c r="AA64" s="160">
        <f t="shared" si="158"/>
        <v>105</v>
      </c>
      <c r="AB64" s="160">
        <f t="shared" si="158"/>
        <v>108</v>
      </c>
      <c r="AC64" s="160">
        <f t="shared" si="158"/>
        <v>111</v>
      </c>
      <c r="AD64" s="160">
        <f t="shared" si="158"/>
        <v>114</v>
      </c>
      <c r="AE64" s="160">
        <f t="shared" si="158"/>
        <v>117</v>
      </c>
      <c r="AF64" s="160">
        <f t="shared" si="158"/>
        <v>120</v>
      </c>
      <c r="AG64" s="160">
        <f t="shared" si="158"/>
        <v>123</v>
      </c>
      <c r="AH64" s="160">
        <f t="shared" si="158"/>
        <v>126</v>
      </c>
      <c r="AI64" s="160">
        <f t="shared" si="158"/>
        <v>129</v>
      </c>
      <c r="AJ64" s="160">
        <f t="shared" si="158"/>
        <v>132</v>
      </c>
      <c r="AK64" s="160">
        <f t="shared" si="158"/>
        <v>135</v>
      </c>
      <c r="AL64" s="160">
        <f t="shared" si="158"/>
        <v>138</v>
      </c>
      <c r="AM64" s="160">
        <f t="shared" si="158"/>
        <v>139</v>
      </c>
      <c r="AN64" s="160">
        <f t="shared" si="158"/>
        <v>141</v>
      </c>
      <c r="AO64" s="160">
        <f t="shared" si="158"/>
        <v>147</v>
      </c>
      <c r="AP64" s="160">
        <f t="shared" si="158"/>
        <v>149</v>
      </c>
      <c r="AQ64" s="160">
        <f t="shared" si="158"/>
        <v>151</v>
      </c>
      <c r="AR64" s="160">
        <f t="shared" si="158"/>
        <v>158</v>
      </c>
      <c r="AS64" s="160">
        <f t="shared" si="158"/>
        <v>165</v>
      </c>
      <c r="AT64" s="160">
        <f t="shared" si="158"/>
        <v>171</v>
      </c>
      <c r="AU64" s="160">
        <f t="shared" si="158"/>
        <v>174</v>
      </c>
      <c r="AV64" s="160">
        <f t="shared" si="158"/>
        <v>177</v>
      </c>
      <c r="AW64" s="161">
        <f t="shared" si="158"/>
        <v>178</v>
      </c>
      <c r="AX64" t="s">
        <v>1</v>
      </c>
      <c r="AY64" s="105" t="str">
        <f t="shared" si="74"/>
        <v>M21B</v>
      </c>
      <c r="AZ64" s="134">
        <f t="shared" si="44"/>
        <v>108</v>
      </c>
      <c r="BA64" s="73" t="str">
        <f t="shared" si="111"/>
        <v>Zoran</v>
      </c>
      <c r="BB64" s="73" t="str">
        <f t="shared" si="112"/>
        <v>Ćorić</v>
      </c>
      <c r="BC64" s="134" t="str">
        <f t="shared" si="113"/>
        <v>118:11</v>
      </c>
      <c r="BD64" s="134">
        <f t="shared" si="114"/>
        <v>7091</v>
      </c>
      <c r="BE64" s="134" t="str">
        <f t="shared" si="115"/>
        <v>0</v>
      </c>
      <c r="BF64" s="134" t="str">
        <f t="shared" si="116"/>
        <v>0</v>
      </c>
      <c r="BG64" s="134">
        <f t="shared" si="46"/>
        <v>1</v>
      </c>
      <c r="BH64" s="73" t="str">
        <f t="shared" si="47"/>
        <v>Vihor</v>
      </c>
      <c r="BI64" s="73" t="str">
        <f t="shared" si="117"/>
        <v>OK Vihor</v>
      </c>
      <c r="BJ64" s="134" t="str">
        <f t="shared" si="118"/>
        <v/>
      </c>
      <c r="BK64" s="73" t="str" cm="1">
        <f t="array" ref="BK64">IF(BJ64="",""&amp;BI64,IF(BJ64="NEMA",BI64,INDEX(klub_naziv,MATCH(INDEX(klubAlias_klubid,BJ64),klub_id,0))))</f>
        <v>OK Vihor</v>
      </c>
      <c r="BL64" s="73" t="str" cm="1">
        <f t="array" ref="BL64">IFERROR(INDEX(registarNatjecatelji,CE64,4),"")</f>
        <v>OK Vihor</v>
      </c>
      <c r="BM64" s="134" t="str">
        <f t="shared" si="49"/>
        <v/>
      </c>
      <c r="BN64" s="73" t="str">
        <f t="shared" si="101"/>
        <v>OK Vihor</v>
      </c>
      <c r="BO64" s="73" t="str">
        <f t="shared" si="102"/>
        <v>CRO</v>
      </c>
      <c r="BP64" s="134">
        <f t="shared" si="50"/>
        <v>1</v>
      </c>
      <c r="BQ64" s="73" t="str">
        <f t="shared" si="51"/>
        <v>M21B</v>
      </c>
      <c r="BR64" s="73" t="str">
        <f t="shared" si="52"/>
        <v>M16-M21B</v>
      </c>
      <c r="BS64" s="134">
        <f t="shared" si="53"/>
        <v>1003</v>
      </c>
      <c r="BT64" s="74" t="str">
        <f t="shared" si="54"/>
        <v>2.94</v>
      </c>
      <c r="BU64" s="74" t="str">
        <f t="shared" si="55"/>
        <v>110</v>
      </c>
      <c r="BV64" s="75" t="str">
        <f t="shared" si="56"/>
        <v>12</v>
      </c>
      <c r="BW64" t="s">
        <v>1</v>
      </c>
      <c r="BX64" s="105" t="str">
        <f t="shared" si="57"/>
        <v>Zoran – Ćorić – OK Vihor – M21B</v>
      </c>
      <c r="BY64" s="106">
        <f t="shared" si="58"/>
        <v>636</v>
      </c>
      <c r="BZ64" t="s">
        <v>1</v>
      </c>
      <c r="CA64" s="105" t="str">
        <f t="shared" si="59"/>
        <v>Zoran – Ćorić – OK Vihor</v>
      </c>
      <c r="CB64" s="106">
        <f t="shared" si="60"/>
        <v>636</v>
      </c>
      <c r="CC64" t="s">
        <v>1</v>
      </c>
      <c r="CD64" s="105" t="str">
        <f t="shared" si="61"/>
        <v>Zoran – Ćorić</v>
      </c>
      <c r="CE64" s="106">
        <f t="shared" si="86"/>
        <v>636</v>
      </c>
      <c r="CF64" t="s">
        <v>1</v>
      </c>
      <c r="CG64" s="111">
        <f t="shared" si="87"/>
        <v>636</v>
      </c>
      <c r="CH64" s="134" cm="1">
        <f t="array" ref="CH64">IF(CG64="","",INDEX(imePrezime_id,CG64,0))</f>
        <v>1885</v>
      </c>
      <c r="CI64" s="106" t="str">
        <f>IF(OR(CD64="",CE64&lt;&gt;"NEMA"),"",IFERROR(INDEX(imeprezimealias_imeprezimeid,MATCH(BA64&amp;" "&amp;BB64,imeprezimealias_alias,0)),""))</f>
        <v/>
      </c>
      <c r="CJ64" t="s">
        <v>1</v>
      </c>
      <c r="CK64" s="29" t="str">
        <f t="shared" si="88"/>
        <v/>
      </c>
      <c r="CL64" t="s">
        <v>1</v>
      </c>
      <c r="CM64" s="90"/>
      <c r="CN64" t="s">
        <v>1</v>
      </c>
      <c r="CO64" s="111" t="str">
        <f>IF(CM64="","",MAX(CO$10:CO63)+1)</f>
        <v/>
      </c>
      <c r="CP64" s="106" t="str">
        <f>IF(CM64="","",INDEX(imePrezime_id,MATCH(IF(IFERROR(SEARCH("–",CM64),0)&lt;&gt;0,CM64,SUBSTITUTE(CM64," "," – ",1)),imePrezime,0)))</f>
        <v/>
      </c>
      <c r="CR64" s="29" t="str">
        <f t="shared" si="89"/>
        <v/>
      </c>
      <c r="CS64" t="s">
        <v>1</v>
      </c>
      <c r="CT64" s="115" t="str">
        <f>IF(AND(CE64="NEMA",CI64=""),MAX(CT$10:CT63)+1,"")</f>
        <v/>
      </c>
      <c r="CU64" t="s">
        <v>1</v>
      </c>
      <c r="CV64" s="120" t="str">
        <f t="shared" si="137"/>
        <v>M</v>
      </c>
      <c r="CW64" t="s">
        <v>1</v>
      </c>
      <c r="CX64" s="105" t="str">
        <f>IF(CT64="","",IF(BO64&lt;&gt;"CRO","","INSERT INTO osoba (id,reg_broj,oib,spol_id,dat_rodjenja) VALUES ("&amp;CT64&amp;",(SELECT max(reg_broj)+1 FROM osoba),Null,'"&amp;CV64&amp;"',Null); INSERT INTO osoba_log (id,reg_broj,oib,spol_id,dat_rodjenja,dnevnik_id) SELECT id,reg_broj,oib,spol_id,dat_rodjenja,"&amp;CT$2&amp;" FROM osoba WHERE id = "&amp;CT64&amp;";"))</f>
        <v/>
      </c>
      <c r="CY64" s="125" t="str">
        <f>IF(CT64="","","INSERT INTO imeprezime (id,osoba_id,rbr,ime,prezime,klub_id,identitet_id,sintaksa_id,info,aktivno,dnevnik_id) VALUES ("&amp;CT64&amp;","&amp;IF(CX64="","Null",CT64)&amp;",1,'"&amp;BA64&amp;"','"&amp;BB64&amp;"',(SELECT id FROM klub WHERE naziv = '"&amp;BI64&amp;"'),Null,1,'',1,"&amp;CT$2&amp;");")</f>
        <v/>
      </c>
      <c r="CZ64" t="s">
        <v>1</v>
      </c>
      <c r="DA64" s="29" t="str">
        <f t="shared" si="90"/>
        <v/>
      </c>
      <c r="DB64" t="s">
        <v>1</v>
      </c>
      <c r="DC64" s="105" t="str">
        <f>IF(OR(BP64="",BP64&lt;&gt;"NEMA"),"",BO64)</f>
        <v/>
      </c>
      <c r="DD64" s="125" t="str">
        <f>IF(DC64="","",MAX(DD$10:DD63)+1)</f>
        <v/>
      </c>
      <c r="DE64" t="s">
        <v>1</v>
      </c>
      <c r="DF64" s="90"/>
      <c r="DG64" t="s">
        <v>1</v>
      </c>
      <c r="DH64" s="29" t="str">
        <f t="shared" si="64"/>
        <v/>
      </c>
      <c r="DI64" t="s">
        <v>1</v>
      </c>
      <c r="DJ64" s="166" t="str">
        <f>IF(BJ64&lt;&gt;"NEMA","",IF(IFERROR(MATCH(BI64,BI$10:BI63,0),0)&lt;&gt;0,"",BI64))</f>
        <v/>
      </c>
      <c r="DK64" t="s">
        <v>1</v>
      </c>
      <c r="DL64" s="90"/>
      <c r="DM64" t="s">
        <v>1</v>
      </c>
      <c r="DN64" s="105" t="str">
        <f t="shared" si="91"/>
        <v/>
      </c>
      <c r="DO64" s="73" t="str">
        <f>IF(DN64="","",MAX(DO$10:DO63)+1)</f>
        <v/>
      </c>
      <c r="DP64" s="73" t="str">
        <f>IF(DN64="","",IF(BP64="","",IF(BP64="NEMA",DD64,BP64)))</f>
        <v/>
      </c>
      <c r="DQ64" s="73" t="str">
        <f t="shared" si="92"/>
        <v/>
      </c>
      <c r="DR64" s="73" t="str">
        <f>IF(DL64="","",MAX(DR$10:DR63)+1)</f>
        <v/>
      </c>
      <c r="DS64" s="177" t="str">
        <f t="shared" si="66"/>
        <v/>
      </c>
      <c r="DT64" s="125" t="str">
        <f t="shared" si="93"/>
        <v/>
      </c>
      <c r="DU64" t="s">
        <v>1</v>
      </c>
      <c r="DV64" s="29" t="str">
        <f t="shared" si="94"/>
        <v/>
      </c>
      <c r="DW64" t="s">
        <v>1</v>
      </c>
      <c r="DX64" s="166" t="str">
        <f>IF(BX64="","",IF(BY64&lt;&gt;"NEMA","ime-pre-klu"&amp;IF(BJ64="","","(ali)")&amp;"-kat",IF(CB64&lt;&gt;"NEMA","ime-pre-klu"&amp;IF(BJ64="","","(ali)"),IF(CE64&lt;&gt;"NEMA","ime-pre",IF(CT64&lt;&gt;"","novo",""))))&amp;IF(AND(BE64="0",BD64&gt;max_minuta*60),"-ot",""))</f>
        <v>ime-pre-klu-kat</v>
      </c>
      <c r="DY64" t="s">
        <v>1</v>
      </c>
      <c r="DZ64" s="111"/>
      <c r="EA64" s="134"/>
      <c r="EB64" s="134"/>
      <c r="EC64" s="134"/>
      <c r="ED64" s="134"/>
      <c r="EE64" s="134"/>
      <c r="EF64" s="134"/>
      <c r="EG64" s="134"/>
      <c r="EH64" s="134"/>
      <c r="EI64" s="134"/>
      <c r="EJ64" s="106">
        <f t="shared" si="124"/>
        <v>1</v>
      </c>
      <c r="EK64" t="s">
        <v>1</v>
      </c>
    </row>
    <row r="65" spans="2:141" x14ac:dyDescent="0.25">
      <c r="B65" s="148" t="s">
        <v>1132</v>
      </c>
      <c r="C65" t="s">
        <v>1</v>
      </c>
      <c r="D65" s="159">
        <f t="shared" si="72"/>
        <v>0</v>
      </c>
      <c r="E65" s="160">
        <f t="shared" ref="E65:AW65" si="159">IF($B65="","",FIND(";",$B65,D65+1))</f>
        <v>1</v>
      </c>
      <c r="F65" s="160">
        <f t="shared" si="159"/>
        <v>9</v>
      </c>
      <c r="G65" s="160">
        <f t="shared" si="159"/>
        <v>15</v>
      </c>
      <c r="H65" s="160">
        <f t="shared" si="159"/>
        <v>23</v>
      </c>
      <c r="I65" s="160">
        <f t="shared" si="159"/>
        <v>34</v>
      </c>
      <c r="J65" s="160">
        <f t="shared" si="159"/>
        <v>35</v>
      </c>
      <c r="K65" s="160">
        <f t="shared" si="159"/>
        <v>37</v>
      </c>
      <c r="L65" s="160">
        <f t="shared" si="159"/>
        <v>38</v>
      </c>
      <c r="M65" s="160">
        <f t="shared" si="159"/>
        <v>40</v>
      </c>
      <c r="N65" s="160">
        <f t="shared" si="159"/>
        <v>46</v>
      </c>
      <c r="O65" s="160">
        <f t="shared" si="159"/>
        <v>47</v>
      </c>
      <c r="P65" s="160">
        <f t="shared" si="159"/>
        <v>48</v>
      </c>
      <c r="Q65" s="160">
        <f t="shared" si="159"/>
        <v>50</v>
      </c>
      <c r="R65" s="160">
        <f t="shared" si="159"/>
        <v>52</v>
      </c>
      <c r="S65" s="160">
        <f t="shared" si="159"/>
        <v>60</v>
      </c>
      <c r="T65" s="160">
        <f t="shared" si="159"/>
        <v>71</v>
      </c>
      <c r="U65" s="160">
        <f t="shared" si="159"/>
        <v>77</v>
      </c>
      <c r="V65" s="160">
        <f t="shared" si="159"/>
        <v>79</v>
      </c>
      <c r="W65" s="160">
        <f t="shared" si="159"/>
        <v>86</v>
      </c>
      <c r="X65" s="160">
        <f t="shared" si="159"/>
        <v>93</v>
      </c>
      <c r="Y65" s="160">
        <f t="shared" si="159"/>
        <v>94</v>
      </c>
      <c r="Z65" s="160">
        <f t="shared" si="159"/>
        <v>95</v>
      </c>
      <c r="AA65" s="160">
        <f t="shared" si="159"/>
        <v>96</v>
      </c>
      <c r="AB65" s="160">
        <f t="shared" si="159"/>
        <v>99</v>
      </c>
      <c r="AC65" s="160">
        <f t="shared" si="159"/>
        <v>102</v>
      </c>
      <c r="AD65" s="160">
        <f t="shared" si="159"/>
        <v>105</v>
      </c>
      <c r="AE65" s="160">
        <f t="shared" si="159"/>
        <v>108</v>
      </c>
      <c r="AF65" s="160">
        <f t="shared" si="159"/>
        <v>111</v>
      </c>
      <c r="AG65" s="160">
        <f t="shared" si="159"/>
        <v>114</v>
      </c>
      <c r="AH65" s="160">
        <f t="shared" si="159"/>
        <v>117</v>
      </c>
      <c r="AI65" s="160">
        <f t="shared" si="159"/>
        <v>120</v>
      </c>
      <c r="AJ65" s="160">
        <f t="shared" si="159"/>
        <v>123</v>
      </c>
      <c r="AK65" s="160">
        <f t="shared" si="159"/>
        <v>126</v>
      </c>
      <c r="AL65" s="160">
        <f t="shared" si="159"/>
        <v>129</v>
      </c>
      <c r="AM65" s="160">
        <f t="shared" si="159"/>
        <v>130</v>
      </c>
      <c r="AN65" s="160">
        <f t="shared" si="159"/>
        <v>132</v>
      </c>
      <c r="AO65" s="160">
        <f t="shared" si="159"/>
        <v>138</v>
      </c>
      <c r="AP65" s="160">
        <f t="shared" si="159"/>
        <v>140</v>
      </c>
      <c r="AQ65" s="160">
        <f t="shared" si="159"/>
        <v>142</v>
      </c>
      <c r="AR65" s="160">
        <f t="shared" si="159"/>
        <v>149</v>
      </c>
      <c r="AS65" s="160">
        <f t="shared" si="159"/>
        <v>156</v>
      </c>
      <c r="AT65" s="160">
        <f t="shared" si="159"/>
        <v>162</v>
      </c>
      <c r="AU65" s="160">
        <f t="shared" si="159"/>
        <v>165</v>
      </c>
      <c r="AV65" s="160">
        <f t="shared" si="159"/>
        <v>166</v>
      </c>
      <c r="AW65" s="161">
        <f t="shared" si="159"/>
        <v>167</v>
      </c>
      <c r="AX65" t="s">
        <v>1</v>
      </c>
      <c r="AY65" s="105" t="str">
        <f t="shared" si="74"/>
        <v>M21B</v>
      </c>
      <c r="AZ65" s="134">
        <f t="shared" si="44"/>
        <v>108</v>
      </c>
      <c r="BA65" s="73" t="str">
        <f t="shared" si="111"/>
        <v>Tomislav</v>
      </c>
      <c r="BB65" s="73" t="str">
        <f t="shared" si="112"/>
        <v>Jurač</v>
      </c>
      <c r="BC65" s="134" t="str">
        <f t="shared" si="113"/>
        <v/>
      </c>
      <c r="BD65" s="134" t="str">
        <f t="shared" si="114"/>
        <v/>
      </c>
      <c r="BE65" s="134" t="str">
        <f t="shared" si="115"/>
        <v>1</v>
      </c>
      <c r="BF65" s="134" t="str">
        <f t="shared" si="116"/>
        <v>1</v>
      </c>
      <c r="BG65" s="134">
        <f t="shared" si="46"/>
        <v>6</v>
      </c>
      <c r="BH65" s="73" t="str">
        <f t="shared" si="47"/>
        <v>Vihor</v>
      </c>
      <c r="BI65" s="73" t="str">
        <f t="shared" si="117"/>
        <v>OK Vihor</v>
      </c>
      <c r="BJ65" s="134" t="str">
        <f t="shared" si="118"/>
        <v/>
      </c>
      <c r="BK65" s="73" t="str" cm="1">
        <f t="array" ref="BK65">IF(BJ65="",""&amp;BI65,IF(BJ65="NEMA",BI65,INDEX(klub_naziv,MATCH(INDEX(klubAlias_klubid,BJ65),klub_id,0))))</f>
        <v>OK Vihor</v>
      </c>
      <c r="BL65" s="73" t="str" cm="1">
        <f t="array" ref="BL65">IFERROR(INDEX(registarNatjecatelji,CE65,4),"")</f>
        <v>OK Vihor</v>
      </c>
      <c r="BM65" s="134" t="str">
        <f t="shared" si="49"/>
        <v/>
      </c>
      <c r="BN65" s="73" t="str">
        <f t="shared" si="101"/>
        <v>OK Vihor</v>
      </c>
      <c r="BO65" s="73" t="str">
        <f t="shared" si="102"/>
        <v>CRO</v>
      </c>
      <c r="BP65" s="134">
        <f t="shared" si="50"/>
        <v>1</v>
      </c>
      <c r="BQ65" s="73" t="str">
        <f t="shared" si="51"/>
        <v>M21B</v>
      </c>
      <c r="BR65" s="73" t="str">
        <f t="shared" si="52"/>
        <v>M16-M21B</v>
      </c>
      <c r="BS65" s="134">
        <f t="shared" si="53"/>
        <v>1003</v>
      </c>
      <c r="BT65" s="74" t="str">
        <f t="shared" si="54"/>
        <v>2.94</v>
      </c>
      <c r="BU65" s="74" t="str">
        <f t="shared" si="55"/>
        <v>110</v>
      </c>
      <c r="BV65" s="75" t="str">
        <f t="shared" si="56"/>
        <v>12</v>
      </c>
      <c r="BW65" t="s">
        <v>1</v>
      </c>
      <c r="BX65" s="105" t="str">
        <f t="shared" si="57"/>
        <v>Tomislav – Jurač – OK Vihor – M21B</v>
      </c>
      <c r="BY65" s="106">
        <f t="shared" si="58"/>
        <v>708</v>
      </c>
      <c r="BZ65" t="s">
        <v>1</v>
      </c>
      <c r="CA65" s="105" t="str">
        <f t="shared" si="59"/>
        <v>Tomislav – Jurač – OK Vihor</v>
      </c>
      <c r="CB65" s="106">
        <f t="shared" si="60"/>
        <v>708</v>
      </c>
      <c r="CC65" t="s">
        <v>1</v>
      </c>
      <c r="CD65" s="105" t="str">
        <f t="shared" si="61"/>
        <v>Tomislav – Jurač</v>
      </c>
      <c r="CE65" s="106">
        <f t="shared" si="86"/>
        <v>708</v>
      </c>
      <c r="CF65" t="s">
        <v>1</v>
      </c>
      <c r="CG65" s="111">
        <f t="shared" si="87"/>
        <v>708</v>
      </c>
      <c r="CH65" s="134" cm="1">
        <f t="array" ref="CH65">IF(CG65="","",INDEX(imePrezime_id,CG65,0))</f>
        <v>1567</v>
      </c>
      <c r="CI65" s="106" t="str">
        <f>IF(OR(CD65="",CE65&lt;&gt;"NEMA"),"",IFERROR(INDEX(imeprezimealias_imeprezimeid,MATCH(BA65&amp;" "&amp;BB65,imeprezimealias_alias,0)),""))</f>
        <v/>
      </c>
      <c r="CJ65" t="s">
        <v>1</v>
      </c>
      <c r="CK65" s="29" t="str">
        <f t="shared" si="88"/>
        <v/>
      </c>
      <c r="CL65" t="s">
        <v>1</v>
      </c>
      <c r="CM65" s="90"/>
      <c r="CN65" t="s">
        <v>1</v>
      </c>
      <c r="CO65" s="111" t="str">
        <f>IF(CM65="","",MAX(CO$10:CO64)+1)</f>
        <v/>
      </c>
      <c r="CP65" s="106" t="str">
        <f>IF(CM65="","",INDEX(imePrezime_id,MATCH(IF(IFERROR(SEARCH("–",CM65),0)&lt;&gt;0,CM65,SUBSTITUTE(CM65," "," – ",1)),imePrezime,0)))</f>
        <v/>
      </c>
      <c r="CR65" s="29" t="str">
        <f t="shared" si="89"/>
        <v/>
      </c>
      <c r="CS65" t="s">
        <v>1</v>
      </c>
      <c r="CT65" s="115" t="str">
        <f>IF(AND(CE65="NEMA",CI65=""),MAX(CT$10:CT64)+1,"")</f>
        <v/>
      </c>
      <c r="CU65" t="s">
        <v>1</v>
      </c>
      <c r="CV65" s="120" t="str">
        <f t="shared" si="137"/>
        <v>M</v>
      </c>
      <c r="CW65" t="s">
        <v>1</v>
      </c>
      <c r="CX65" s="105" t="str">
        <f>IF(CT65="","",IF(BO65&lt;&gt;"CRO","","INSERT INTO osoba (id,reg_broj,oib,spol_id,dat_rodjenja) VALUES ("&amp;CT65&amp;",(SELECT max(reg_broj)+1 FROM osoba),Null,'"&amp;CV65&amp;"',Null); INSERT INTO osoba_log (id,reg_broj,oib,spol_id,dat_rodjenja,dnevnik_id) SELECT id,reg_broj,oib,spol_id,dat_rodjenja,"&amp;CT$2&amp;" FROM osoba WHERE id = "&amp;CT65&amp;";"))</f>
        <v/>
      </c>
      <c r="CY65" s="125" t="str">
        <f>IF(CT65="","","INSERT INTO imeprezime (id,osoba_id,rbr,ime,prezime,klub_id,identitet_id,sintaksa_id,info,aktivno,dnevnik_id) VALUES ("&amp;CT65&amp;","&amp;IF(CX65="","Null",CT65)&amp;",1,'"&amp;BA65&amp;"','"&amp;BB65&amp;"',(SELECT id FROM klub WHERE naziv = '"&amp;BI65&amp;"'),Null,1,'',1,"&amp;CT$2&amp;");")</f>
        <v/>
      </c>
      <c r="CZ65" t="s">
        <v>1</v>
      </c>
      <c r="DA65" s="29" t="str">
        <f t="shared" si="90"/>
        <v/>
      </c>
      <c r="DB65" t="s">
        <v>1</v>
      </c>
      <c r="DC65" s="105" t="str">
        <f>IF(OR(BP65="",BP65&lt;&gt;"NEMA"),"",BO65)</f>
        <v/>
      </c>
      <c r="DD65" s="125" t="str">
        <f>IF(DC65="","",MAX(DD$10:DD64)+1)</f>
        <v/>
      </c>
      <c r="DE65" t="s">
        <v>1</v>
      </c>
      <c r="DF65" s="90"/>
      <c r="DG65" t="s">
        <v>1</v>
      </c>
      <c r="DH65" s="29" t="str">
        <f t="shared" si="64"/>
        <v/>
      </c>
      <c r="DI65" t="s">
        <v>1</v>
      </c>
      <c r="DJ65" s="166" t="str">
        <f>IF(BJ65&lt;&gt;"NEMA","",IF(IFERROR(MATCH(BI65,BI$10:BI64,0),0)&lt;&gt;0,"",BI65))</f>
        <v/>
      </c>
      <c r="DK65" t="s">
        <v>1</v>
      </c>
      <c r="DL65" s="90"/>
      <c r="DM65" t="s">
        <v>1</v>
      </c>
      <c r="DN65" s="105" t="str">
        <f t="shared" si="91"/>
        <v/>
      </c>
      <c r="DO65" s="73" t="str">
        <f>IF(DN65="","",MAX(DO$10:DO64)+1)</f>
        <v/>
      </c>
      <c r="DP65" s="73" t="str">
        <f>IF(DN65="","",IF(BP65="","",IF(BP65="NEMA",DD65,BP65)))</f>
        <v/>
      </c>
      <c r="DQ65" s="73" t="str">
        <f t="shared" si="92"/>
        <v/>
      </c>
      <c r="DR65" s="73" t="str">
        <f>IF(DL65="","",MAX(DR$10:DR64)+1)</f>
        <v/>
      </c>
      <c r="DS65" s="177" t="str">
        <f t="shared" si="66"/>
        <v/>
      </c>
      <c r="DT65" s="125" t="str">
        <f t="shared" si="93"/>
        <v/>
      </c>
      <c r="DU65" t="s">
        <v>1</v>
      </c>
      <c r="DV65" s="29" t="str">
        <f t="shared" si="94"/>
        <v/>
      </c>
      <c r="DW65" t="s">
        <v>1</v>
      </c>
      <c r="DX65" s="166" t="str">
        <f>IF(BX65="","",IF(BY65&lt;&gt;"NEMA","ime-pre-klu"&amp;IF(BJ65="","","(ali)")&amp;"-kat",IF(CB65&lt;&gt;"NEMA","ime-pre-klu"&amp;IF(BJ65="","","(ali)"),IF(CE65&lt;&gt;"NEMA","ime-pre",IF(CT65&lt;&gt;"","novo",""))))&amp;IF(AND(BE65="0",BD65&gt;max_minuta*60),"-ot",""))</f>
        <v>ime-pre-klu-kat</v>
      </c>
      <c r="DY65" t="s">
        <v>1</v>
      </c>
      <c r="DZ65" s="111"/>
      <c r="EA65" s="134"/>
      <c r="EB65" s="134"/>
      <c r="EC65" s="134"/>
      <c r="ED65" s="134"/>
      <c r="EE65" s="134"/>
      <c r="EF65" s="134"/>
      <c r="EG65" s="134"/>
      <c r="EH65" s="134"/>
      <c r="EI65" s="134"/>
      <c r="EJ65" s="106">
        <f t="shared" si="124"/>
        <v>1</v>
      </c>
      <c r="EK65" t="s">
        <v>1</v>
      </c>
    </row>
    <row r="66" spans="2:141" x14ac:dyDescent="0.25">
      <c r="B66" s="148" t="s">
        <v>1133</v>
      </c>
      <c r="C66" t="s">
        <v>1</v>
      </c>
      <c r="D66" s="159">
        <f t="shared" si="72"/>
        <v>0</v>
      </c>
      <c r="E66" s="160">
        <f t="shared" ref="E66:AW66" si="160">IF($B66="","",FIND(";",$B66,D66+1))</f>
        <v>1</v>
      </c>
      <c r="F66" s="160">
        <f t="shared" si="160"/>
        <v>9</v>
      </c>
      <c r="G66" s="160">
        <f t="shared" si="160"/>
        <v>15</v>
      </c>
      <c r="H66" s="160">
        <f t="shared" si="160"/>
        <v>26</v>
      </c>
      <c r="I66" s="160">
        <f t="shared" si="160"/>
        <v>36</v>
      </c>
      <c r="J66" s="160">
        <f t="shared" si="160"/>
        <v>37</v>
      </c>
      <c r="K66" s="160">
        <f t="shared" si="160"/>
        <v>39</v>
      </c>
      <c r="L66" s="160">
        <f t="shared" si="160"/>
        <v>40</v>
      </c>
      <c r="M66" s="160">
        <f t="shared" si="160"/>
        <v>42</v>
      </c>
      <c r="N66" s="160">
        <f t="shared" si="160"/>
        <v>48</v>
      </c>
      <c r="O66" s="160">
        <f t="shared" si="160"/>
        <v>49</v>
      </c>
      <c r="P66" s="160">
        <f t="shared" si="160"/>
        <v>50</v>
      </c>
      <c r="Q66" s="160">
        <f t="shared" si="160"/>
        <v>52</v>
      </c>
      <c r="R66" s="160">
        <f t="shared" si="160"/>
        <v>54</v>
      </c>
      <c r="S66" s="160">
        <f t="shared" si="160"/>
        <v>60</v>
      </c>
      <c r="T66" s="160">
        <f t="shared" si="160"/>
        <v>72</v>
      </c>
      <c r="U66" s="160">
        <f t="shared" si="160"/>
        <v>78</v>
      </c>
      <c r="V66" s="160">
        <f t="shared" si="160"/>
        <v>80</v>
      </c>
      <c r="W66" s="160">
        <f t="shared" si="160"/>
        <v>87</v>
      </c>
      <c r="X66" s="160">
        <f t="shared" si="160"/>
        <v>94</v>
      </c>
      <c r="Y66" s="160">
        <f t="shared" si="160"/>
        <v>95</v>
      </c>
      <c r="Z66" s="160">
        <f t="shared" si="160"/>
        <v>96</v>
      </c>
      <c r="AA66" s="160">
        <f t="shared" si="160"/>
        <v>97</v>
      </c>
      <c r="AB66" s="160">
        <f t="shared" si="160"/>
        <v>100</v>
      </c>
      <c r="AC66" s="160">
        <f t="shared" si="160"/>
        <v>103</v>
      </c>
      <c r="AD66" s="160">
        <f t="shared" si="160"/>
        <v>106</v>
      </c>
      <c r="AE66" s="160">
        <f t="shared" si="160"/>
        <v>109</v>
      </c>
      <c r="AF66" s="160">
        <f t="shared" si="160"/>
        <v>112</v>
      </c>
      <c r="AG66" s="160">
        <f t="shared" si="160"/>
        <v>115</v>
      </c>
      <c r="AH66" s="160">
        <f t="shared" si="160"/>
        <v>118</v>
      </c>
      <c r="AI66" s="160">
        <f t="shared" si="160"/>
        <v>121</v>
      </c>
      <c r="AJ66" s="160">
        <f t="shared" si="160"/>
        <v>124</v>
      </c>
      <c r="AK66" s="160">
        <f t="shared" si="160"/>
        <v>127</v>
      </c>
      <c r="AL66" s="160">
        <f t="shared" si="160"/>
        <v>130</v>
      </c>
      <c r="AM66" s="160">
        <f t="shared" si="160"/>
        <v>131</v>
      </c>
      <c r="AN66" s="160">
        <f t="shared" si="160"/>
        <v>133</v>
      </c>
      <c r="AO66" s="160">
        <f t="shared" si="160"/>
        <v>139</v>
      </c>
      <c r="AP66" s="160">
        <f t="shared" si="160"/>
        <v>141</v>
      </c>
      <c r="AQ66" s="160">
        <f t="shared" si="160"/>
        <v>143</v>
      </c>
      <c r="AR66" s="160">
        <f t="shared" si="160"/>
        <v>150</v>
      </c>
      <c r="AS66" s="160">
        <f t="shared" si="160"/>
        <v>157</v>
      </c>
      <c r="AT66" s="160">
        <f t="shared" si="160"/>
        <v>163</v>
      </c>
      <c r="AU66" s="160">
        <f t="shared" si="160"/>
        <v>166</v>
      </c>
      <c r="AV66" s="160">
        <f t="shared" si="160"/>
        <v>167</v>
      </c>
      <c r="AW66" s="161">
        <f t="shared" si="160"/>
        <v>168</v>
      </c>
      <c r="AX66" t="s">
        <v>1</v>
      </c>
      <c r="AY66" s="105" t="str">
        <f t="shared" si="74"/>
        <v>M21B</v>
      </c>
      <c r="AZ66" s="134">
        <f t="shared" si="44"/>
        <v>108</v>
      </c>
      <c r="BA66" s="73" t="str">
        <f t="shared" si="111"/>
        <v>Zdravko</v>
      </c>
      <c r="BB66" s="73" t="str">
        <f t="shared" si="112"/>
        <v>Tonković</v>
      </c>
      <c r="BC66" s="134" t="str">
        <f t="shared" si="113"/>
        <v/>
      </c>
      <c r="BD66" s="134" t="str">
        <f t="shared" si="114"/>
        <v/>
      </c>
      <c r="BE66" s="134" t="str">
        <f t="shared" si="115"/>
        <v>1</v>
      </c>
      <c r="BF66" s="134" t="str">
        <f t="shared" si="116"/>
        <v>1</v>
      </c>
      <c r="BG66" s="134">
        <f t="shared" si="46"/>
        <v>6</v>
      </c>
      <c r="BH66" s="73" t="str">
        <f t="shared" si="47"/>
        <v>KAP</v>
      </c>
      <c r="BI66" s="73" t="str">
        <f t="shared" si="117"/>
        <v>OK Kapela</v>
      </c>
      <c r="BJ66" s="134" t="str">
        <f t="shared" si="118"/>
        <v/>
      </c>
      <c r="BK66" s="73" t="str" cm="1">
        <f t="array" ref="BK66">IF(BJ66="",""&amp;BI66,IF(BJ66="NEMA",BI66,INDEX(klub_naziv,MATCH(INDEX(klubAlias_klubid,BJ66),klub_id,0))))</f>
        <v>OK Kapela</v>
      </c>
      <c r="BL66" s="73" t="str" cm="1">
        <f t="array" ref="BL66">IFERROR(INDEX(registarNatjecatelji,CE66,4),"")</f>
        <v>OK Kapela</v>
      </c>
      <c r="BM66" s="134" t="str">
        <f t="shared" si="49"/>
        <v/>
      </c>
      <c r="BN66" s="73" t="str">
        <f t="shared" si="101"/>
        <v>OK Kapela</v>
      </c>
      <c r="BO66" s="73" t="str">
        <f t="shared" si="102"/>
        <v>CRO</v>
      </c>
      <c r="BP66" s="134">
        <f t="shared" si="50"/>
        <v>1</v>
      </c>
      <c r="BQ66" s="73" t="str">
        <f t="shared" si="51"/>
        <v>M21B</v>
      </c>
      <c r="BR66" s="73" t="str">
        <f t="shared" si="52"/>
        <v>M16-M21B</v>
      </c>
      <c r="BS66" s="134">
        <f t="shared" si="53"/>
        <v>1003</v>
      </c>
      <c r="BT66" s="74" t="str">
        <f t="shared" si="54"/>
        <v>2.94</v>
      </c>
      <c r="BU66" s="74" t="str">
        <f t="shared" si="55"/>
        <v>110</v>
      </c>
      <c r="BV66" s="75" t="str">
        <f t="shared" si="56"/>
        <v>12</v>
      </c>
      <c r="BW66" t="s">
        <v>1</v>
      </c>
      <c r="BX66" s="105" t="str">
        <f t="shared" si="57"/>
        <v>Zdravko – Tonković – OK Kapela – M21B</v>
      </c>
      <c r="BY66" s="106">
        <f t="shared" si="58"/>
        <v>309</v>
      </c>
      <c r="BZ66" t="s">
        <v>1</v>
      </c>
      <c r="CA66" s="105" t="str">
        <f t="shared" si="59"/>
        <v>Zdravko – Tonković – OK Kapela</v>
      </c>
      <c r="CB66" s="106">
        <f t="shared" si="60"/>
        <v>309</v>
      </c>
      <c r="CC66" t="s">
        <v>1</v>
      </c>
      <c r="CD66" s="105" t="str">
        <f t="shared" si="61"/>
        <v>Zdravko – Tonković</v>
      </c>
      <c r="CE66" s="106">
        <f t="shared" si="86"/>
        <v>309</v>
      </c>
      <c r="CF66" t="s">
        <v>1</v>
      </c>
      <c r="CG66" s="111">
        <f t="shared" si="87"/>
        <v>309</v>
      </c>
      <c r="CH66" s="134" cm="1">
        <f t="array" ref="CH66">IF(CG66="","",INDEX(imePrezime_id,CG66,0))</f>
        <v>1420</v>
      </c>
      <c r="CI66" s="106" t="str">
        <f>IF(OR(CD66="",CE66&lt;&gt;"NEMA"),"",IFERROR(INDEX(imeprezimealias_imeprezimeid,MATCH(BA66&amp;" "&amp;BB66,imeprezimealias_alias,0)),""))</f>
        <v/>
      </c>
      <c r="CJ66" t="s">
        <v>1</v>
      </c>
      <c r="CK66" s="29" t="str">
        <f t="shared" si="88"/>
        <v/>
      </c>
      <c r="CL66" t="s">
        <v>1</v>
      </c>
      <c r="CM66" s="90"/>
      <c r="CN66" t="s">
        <v>1</v>
      </c>
      <c r="CO66" s="111" t="str">
        <f>IF(CM66="","",MAX(CO$10:CO65)+1)</f>
        <v/>
      </c>
      <c r="CP66" s="106" t="str">
        <f>IF(CM66="","",INDEX(imePrezime_id,MATCH(IF(IFERROR(SEARCH("–",CM66),0)&lt;&gt;0,CM66,SUBSTITUTE(CM66," "," – ",1)),imePrezime,0)))</f>
        <v/>
      </c>
      <c r="CR66" s="29" t="str">
        <f t="shared" si="89"/>
        <v/>
      </c>
      <c r="CS66" t="s">
        <v>1</v>
      </c>
      <c r="CT66" s="115" t="str">
        <f>IF(AND(CE66="NEMA",CI66=""),MAX(CT$10:CT65)+1,"")</f>
        <v/>
      </c>
      <c r="CU66" t="s">
        <v>1</v>
      </c>
      <c r="CV66" s="120" t="str">
        <f t="shared" si="137"/>
        <v>M</v>
      </c>
      <c r="CW66" t="s">
        <v>1</v>
      </c>
      <c r="CX66" s="105" t="str">
        <f>IF(CT66="","",IF(BO66&lt;&gt;"CRO","","INSERT INTO osoba (id,reg_broj,oib,spol_id,dat_rodjenja) VALUES ("&amp;CT66&amp;",(SELECT max(reg_broj)+1 FROM osoba),Null,'"&amp;CV66&amp;"',Null); INSERT INTO osoba_log (id,reg_broj,oib,spol_id,dat_rodjenja,dnevnik_id) SELECT id,reg_broj,oib,spol_id,dat_rodjenja,"&amp;CT$2&amp;" FROM osoba WHERE id = "&amp;CT66&amp;";"))</f>
        <v/>
      </c>
      <c r="CY66" s="125" t="str">
        <f>IF(CT66="","","INSERT INTO imeprezime (id,osoba_id,rbr,ime,prezime,klub_id,identitet_id,sintaksa_id,info,aktivno,dnevnik_id) VALUES ("&amp;CT66&amp;","&amp;IF(CX66="","Null",CT66)&amp;",1,'"&amp;BA66&amp;"','"&amp;BB66&amp;"',(SELECT id FROM klub WHERE naziv = '"&amp;BI66&amp;"'),Null,1,'',1,"&amp;CT$2&amp;");")</f>
        <v/>
      </c>
      <c r="CZ66" t="s">
        <v>1</v>
      </c>
      <c r="DA66" s="29" t="str">
        <f t="shared" si="90"/>
        <v/>
      </c>
      <c r="DB66" t="s">
        <v>1</v>
      </c>
      <c r="DC66" s="105" t="str">
        <f>IF(OR(BP66="",BP66&lt;&gt;"NEMA"),"",BO66)</f>
        <v/>
      </c>
      <c r="DD66" s="125" t="str">
        <f>IF(DC66="","",MAX(DD$10:DD65)+1)</f>
        <v/>
      </c>
      <c r="DE66" t="s">
        <v>1</v>
      </c>
      <c r="DF66" s="90"/>
      <c r="DG66" t="s">
        <v>1</v>
      </c>
      <c r="DH66" s="29" t="str">
        <f t="shared" si="64"/>
        <v/>
      </c>
      <c r="DI66" t="s">
        <v>1</v>
      </c>
      <c r="DJ66" s="166" t="str">
        <f>IF(BJ66&lt;&gt;"NEMA","",IF(IFERROR(MATCH(BI66,BI$10:BI65,0),0)&lt;&gt;0,"",BI66))</f>
        <v/>
      </c>
      <c r="DK66" t="s">
        <v>1</v>
      </c>
      <c r="DL66" s="90"/>
      <c r="DM66" t="s">
        <v>1</v>
      </c>
      <c r="DN66" s="105" t="str">
        <f t="shared" si="91"/>
        <v/>
      </c>
      <c r="DO66" s="73" t="str">
        <f>IF(DN66="","",MAX(DO$10:DO65)+1)</f>
        <v/>
      </c>
      <c r="DP66" s="73" t="str">
        <f>IF(DN66="","",IF(BP66="","",IF(BP66="NEMA",DD66,BP66)))</f>
        <v/>
      </c>
      <c r="DQ66" s="73" t="str">
        <f t="shared" si="92"/>
        <v/>
      </c>
      <c r="DR66" s="73" t="str">
        <f>IF(DL66="","",MAX(DR$10:DR65)+1)</f>
        <v/>
      </c>
      <c r="DS66" s="177" t="str">
        <f t="shared" si="66"/>
        <v/>
      </c>
      <c r="DT66" s="125" t="str">
        <f t="shared" si="93"/>
        <v/>
      </c>
      <c r="DU66" t="s">
        <v>1</v>
      </c>
      <c r="DV66" s="29" t="str">
        <f t="shared" si="94"/>
        <v/>
      </c>
      <c r="DW66" t="s">
        <v>1</v>
      </c>
      <c r="DX66" s="166" t="str">
        <f>IF(BX66="","",IF(BY66&lt;&gt;"NEMA","ime-pre-klu"&amp;IF(BJ66="","","(ali)")&amp;"-kat",IF(CB66&lt;&gt;"NEMA","ime-pre-klu"&amp;IF(BJ66="","","(ali)"),IF(CE66&lt;&gt;"NEMA","ime-pre",IF(CT66&lt;&gt;"","novo",""))))&amp;IF(AND(BE66="0",BD66&gt;max_minuta*60),"-ot",""))</f>
        <v>ime-pre-klu-kat</v>
      </c>
      <c r="DY66" t="s">
        <v>1</v>
      </c>
      <c r="DZ66" s="111"/>
      <c r="EA66" s="134"/>
      <c r="EB66" s="134"/>
      <c r="EC66" s="134"/>
      <c r="ED66" s="134"/>
      <c r="EE66" s="134"/>
      <c r="EF66" s="134"/>
      <c r="EG66" s="134"/>
      <c r="EH66" s="134"/>
      <c r="EI66" s="134"/>
      <c r="EJ66" s="106">
        <f t="shared" si="124"/>
        <v>1</v>
      </c>
      <c r="EK66" t="s">
        <v>1</v>
      </c>
    </row>
    <row r="67" spans="2:141" x14ac:dyDescent="0.25">
      <c r="B67" s="148" t="s">
        <v>1134</v>
      </c>
      <c r="C67" t="s">
        <v>1</v>
      </c>
      <c r="D67" s="159">
        <f t="shared" si="72"/>
        <v>0</v>
      </c>
      <c r="E67" s="160">
        <f t="shared" ref="E67:AW67" si="161">IF($B67="","",FIND(";",$B67,D67+1))</f>
        <v>1</v>
      </c>
      <c r="F67" s="160">
        <f t="shared" si="161"/>
        <v>8</v>
      </c>
      <c r="G67" s="160">
        <f t="shared" si="161"/>
        <v>13</v>
      </c>
      <c r="H67" s="160">
        <f t="shared" si="161"/>
        <v>26</v>
      </c>
      <c r="I67" s="160">
        <f t="shared" si="161"/>
        <v>33</v>
      </c>
      <c r="J67" s="160">
        <f t="shared" si="161"/>
        <v>34</v>
      </c>
      <c r="K67" s="160">
        <f t="shared" si="161"/>
        <v>36</v>
      </c>
      <c r="L67" s="160">
        <f t="shared" si="161"/>
        <v>37</v>
      </c>
      <c r="M67" s="160">
        <f t="shared" si="161"/>
        <v>39</v>
      </c>
      <c r="N67" s="160">
        <f t="shared" si="161"/>
        <v>45</v>
      </c>
      <c r="O67" s="160">
        <f t="shared" si="161"/>
        <v>46</v>
      </c>
      <c r="P67" s="160">
        <f t="shared" si="161"/>
        <v>47</v>
      </c>
      <c r="Q67" s="160">
        <f t="shared" si="161"/>
        <v>49</v>
      </c>
      <c r="R67" s="160">
        <f t="shared" si="161"/>
        <v>51</v>
      </c>
      <c r="S67" s="160">
        <f t="shared" si="161"/>
        <v>59</v>
      </c>
      <c r="T67" s="160">
        <f t="shared" si="161"/>
        <v>70</v>
      </c>
      <c r="U67" s="160">
        <f t="shared" si="161"/>
        <v>76</v>
      </c>
      <c r="V67" s="160">
        <f t="shared" si="161"/>
        <v>78</v>
      </c>
      <c r="W67" s="160">
        <f t="shared" si="161"/>
        <v>85</v>
      </c>
      <c r="X67" s="160">
        <f t="shared" si="161"/>
        <v>92</v>
      </c>
      <c r="Y67" s="160">
        <f t="shared" si="161"/>
        <v>93</v>
      </c>
      <c r="Z67" s="160">
        <f t="shared" si="161"/>
        <v>94</v>
      </c>
      <c r="AA67" s="160">
        <f t="shared" si="161"/>
        <v>95</v>
      </c>
      <c r="AB67" s="160">
        <f t="shared" si="161"/>
        <v>98</v>
      </c>
      <c r="AC67" s="160">
        <f t="shared" si="161"/>
        <v>101</v>
      </c>
      <c r="AD67" s="160">
        <f t="shared" si="161"/>
        <v>104</v>
      </c>
      <c r="AE67" s="160">
        <f t="shared" si="161"/>
        <v>107</v>
      </c>
      <c r="AF67" s="160">
        <f t="shared" si="161"/>
        <v>110</v>
      </c>
      <c r="AG67" s="160">
        <f t="shared" si="161"/>
        <v>113</v>
      </c>
      <c r="AH67" s="160">
        <f t="shared" si="161"/>
        <v>116</v>
      </c>
      <c r="AI67" s="160">
        <f t="shared" si="161"/>
        <v>119</v>
      </c>
      <c r="AJ67" s="160">
        <f t="shared" si="161"/>
        <v>122</v>
      </c>
      <c r="AK67" s="160">
        <f t="shared" si="161"/>
        <v>125</v>
      </c>
      <c r="AL67" s="160">
        <f t="shared" si="161"/>
        <v>128</v>
      </c>
      <c r="AM67" s="160">
        <f t="shared" si="161"/>
        <v>129</v>
      </c>
      <c r="AN67" s="160">
        <f t="shared" si="161"/>
        <v>131</v>
      </c>
      <c r="AO67" s="160">
        <f t="shared" si="161"/>
        <v>137</v>
      </c>
      <c r="AP67" s="160">
        <f t="shared" si="161"/>
        <v>139</v>
      </c>
      <c r="AQ67" s="160">
        <f t="shared" si="161"/>
        <v>141</v>
      </c>
      <c r="AR67" s="160">
        <f t="shared" si="161"/>
        <v>148</v>
      </c>
      <c r="AS67" s="160">
        <f t="shared" si="161"/>
        <v>155</v>
      </c>
      <c r="AT67" s="160">
        <f t="shared" si="161"/>
        <v>161</v>
      </c>
      <c r="AU67" s="160">
        <f t="shared" si="161"/>
        <v>164</v>
      </c>
      <c r="AV67" s="160">
        <f t="shared" si="161"/>
        <v>165</v>
      </c>
      <c r="AW67" s="161">
        <f t="shared" si="161"/>
        <v>166</v>
      </c>
      <c r="AX67" t="s">
        <v>1</v>
      </c>
      <c r="AY67" s="105" t="str">
        <f t="shared" si="74"/>
        <v>M21B</v>
      </c>
      <c r="AZ67" s="134">
        <f t="shared" si="44"/>
        <v>108</v>
      </c>
      <c r="BA67" s="73" t="str">
        <f t="shared" si="111"/>
        <v>Dino</v>
      </c>
      <c r="BB67" s="73" t="str">
        <f t="shared" si="112"/>
        <v>Martinović</v>
      </c>
      <c r="BC67" s="134" t="str">
        <f t="shared" si="113"/>
        <v/>
      </c>
      <c r="BD67" s="134" t="str">
        <f t="shared" si="114"/>
        <v/>
      </c>
      <c r="BE67" s="134" t="str">
        <f t="shared" si="115"/>
        <v>2</v>
      </c>
      <c r="BF67" s="134" t="str">
        <f t="shared" si="116"/>
        <v>2</v>
      </c>
      <c r="BG67" s="134">
        <f t="shared" si="46"/>
        <v>4</v>
      </c>
      <c r="BH67" s="73" t="str">
        <f t="shared" si="47"/>
        <v>Vihor</v>
      </c>
      <c r="BI67" s="73" t="str">
        <f t="shared" si="117"/>
        <v>OK Vihor</v>
      </c>
      <c r="BJ67" s="134" t="str">
        <f t="shared" si="118"/>
        <v/>
      </c>
      <c r="BK67" s="73" t="str" cm="1">
        <f t="array" ref="BK67">IF(BJ67="",""&amp;BI67,IF(BJ67="NEMA",BI67,INDEX(klub_naziv,MATCH(INDEX(klubAlias_klubid,BJ67),klub_id,0))))</f>
        <v>OK Vihor</v>
      </c>
      <c r="BL67" s="73" t="str" cm="1">
        <f t="array" ref="BL67">IFERROR(INDEX(registarNatjecatelji,CE67,4),"")</f>
        <v>OK Vihor</v>
      </c>
      <c r="BM67" s="134" t="str">
        <f t="shared" si="49"/>
        <v/>
      </c>
      <c r="BN67" s="73" t="str">
        <f t="shared" si="101"/>
        <v>OK Vihor</v>
      </c>
      <c r="BO67" s="73" t="str">
        <f t="shared" si="102"/>
        <v>CRO</v>
      </c>
      <c r="BP67" s="134">
        <f t="shared" si="50"/>
        <v>1</v>
      </c>
      <c r="BQ67" s="73" t="str">
        <f t="shared" si="51"/>
        <v>M21B</v>
      </c>
      <c r="BR67" s="73" t="str">
        <f t="shared" si="52"/>
        <v>M16-M21B</v>
      </c>
      <c r="BS67" s="134">
        <f t="shared" si="53"/>
        <v>1003</v>
      </c>
      <c r="BT67" s="74" t="str">
        <f t="shared" si="54"/>
        <v>2.94</v>
      </c>
      <c r="BU67" s="74" t="str">
        <f t="shared" si="55"/>
        <v>110</v>
      </c>
      <c r="BV67" s="75" t="str">
        <f t="shared" si="56"/>
        <v>12</v>
      </c>
      <c r="BW67" t="s">
        <v>1</v>
      </c>
      <c r="BX67" s="105" t="str">
        <f t="shared" si="57"/>
        <v>Dino – Martinović – OK Vihor – M21B</v>
      </c>
      <c r="BY67" s="106">
        <f t="shared" si="58"/>
        <v>782</v>
      </c>
      <c r="BZ67" t="s">
        <v>1</v>
      </c>
      <c r="CA67" s="105" t="str">
        <f t="shared" si="59"/>
        <v>Dino – Martinović – OK Vihor</v>
      </c>
      <c r="CB67" s="106">
        <f t="shared" si="60"/>
        <v>782</v>
      </c>
      <c r="CC67" t="s">
        <v>1</v>
      </c>
      <c r="CD67" s="105" t="str">
        <f t="shared" si="61"/>
        <v>Dino – Martinović</v>
      </c>
      <c r="CE67" s="106">
        <f t="shared" si="86"/>
        <v>782</v>
      </c>
      <c r="CF67" t="s">
        <v>1</v>
      </c>
      <c r="CG67" s="111">
        <f t="shared" si="87"/>
        <v>782</v>
      </c>
      <c r="CH67" s="134" cm="1">
        <f t="array" ref="CH67">IF(CG67="","",INDEX(imePrezime_id,CG67,0))</f>
        <v>1942</v>
      </c>
      <c r="CI67" s="106" t="str">
        <f>IF(OR(CD67="",CE67&lt;&gt;"NEMA"),"",IFERROR(INDEX(imeprezimealias_imeprezimeid,MATCH(BA67&amp;" "&amp;BB67,imeprezimealias_alias,0)),""))</f>
        <v/>
      </c>
      <c r="CJ67" t="s">
        <v>1</v>
      </c>
      <c r="CK67" s="29" t="str">
        <f t="shared" si="88"/>
        <v/>
      </c>
      <c r="CL67" t="s">
        <v>1</v>
      </c>
      <c r="CM67" s="90"/>
      <c r="CN67" t="s">
        <v>1</v>
      </c>
      <c r="CO67" s="111" t="str">
        <f>IF(CM67="","",MAX(CO$10:CO66)+1)</f>
        <v/>
      </c>
      <c r="CP67" s="106" t="str">
        <f>IF(CM67="","",INDEX(imePrezime_id,MATCH(IF(IFERROR(SEARCH("–",CM67),0)&lt;&gt;0,CM67,SUBSTITUTE(CM67," "," – ",1)),imePrezime,0)))</f>
        <v/>
      </c>
      <c r="CR67" s="29" t="str">
        <f t="shared" si="89"/>
        <v/>
      </c>
      <c r="CS67" t="s">
        <v>1</v>
      </c>
      <c r="CT67" s="115" t="str">
        <f>IF(AND(CE67="NEMA",CI67=""),MAX(CT$10:CT66)+1,"")</f>
        <v/>
      </c>
      <c r="CU67" t="s">
        <v>1</v>
      </c>
      <c r="CV67" s="120" t="str">
        <f t="shared" si="137"/>
        <v>M</v>
      </c>
      <c r="CW67" t="s">
        <v>1</v>
      </c>
      <c r="CX67" s="105" t="str">
        <f>IF(CT67="","",IF(BO67&lt;&gt;"CRO","","INSERT INTO osoba (id,reg_broj,oib,spol_id,dat_rodjenja) VALUES ("&amp;CT67&amp;",(SELECT max(reg_broj)+1 FROM osoba),Null,'"&amp;CV67&amp;"',Null); INSERT INTO osoba_log (id,reg_broj,oib,spol_id,dat_rodjenja,dnevnik_id) SELECT id,reg_broj,oib,spol_id,dat_rodjenja,"&amp;CT$2&amp;" FROM osoba WHERE id = "&amp;CT67&amp;";"))</f>
        <v/>
      </c>
      <c r="CY67" s="125" t="str">
        <f>IF(CT67="","","INSERT INTO imeprezime (id,osoba_id,rbr,ime,prezime,klub_id,identitet_id,sintaksa_id,info,aktivno,dnevnik_id) VALUES ("&amp;CT67&amp;","&amp;IF(CX67="","Null",CT67)&amp;",1,'"&amp;BA67&amp;"','"&amp;BB67&amp;"',(SELECT id FROM klub WHERE naziv = '"&amp;BI67&amp;"'),Null,1,'',1,"&amp;CT$2&amp;");")</f>
        <v/>
      </c>
      <c r="CZ67" t="s">
        <v>1</v>
      </c>
      <c r="DA67" s="29" t="str">
        <f t="shared" si="90"/>
        <v/>
      </c>
      <c r="DB67" t="s">
        <v>1</v>
      </c>
      <c r="DC67" s="105" t="str">
        <f>IF(OR(BP67="",BP67&lt;&gt;"NEMA"),"",BO67)</f>
        <v/>
      </c>
      <c r="DD67" s="125" t="str">
        <f>IF(DC67="","",MAX(DD$10:DD66)+1)</f>
        <v/>
      </c>
      <c r="DE67" t="s">
        <v>1</v>
      </c>
      <c r="DF67" s="90"/>
      <c r="DG67" t="s">
        <v>1</v>
      </c>
      <c r="DH67" s="29" t="str">
        <f t="shared" si="64"/>
        <v/>
      </c>
      <c r="DI67" t="s">
        <v>1</v>
      </c>
      <c r="DJ67" s="166" t="str">
        <f>IF(BJ67&lt;&gt;"NEMA","",IF(IFERROR(MATCH(BI67,BI$10:BI66,0),0)&lt;&gt;0,"",BI67))</f>
        <v/>
      </c>
      <c r="DK67" t="s">
        <v>1</v>
      </c>
      <c r="DL67" s="90"/>
      <c r="DM67" t="s">
        <v>1</v>
      </c>
      <c r="DN67" s="105" t="str">
        <f t="shared" si="91"/>
        <v/>
      </c>
      <c r="DO67" s="73" t="str">
        <f>IF(DN67="","",MAX(DO$10:DO66)+1)</f>
        <v/>
      </c>
      <c r="DP67" s="73" t="str">
        <f>IF(DN67="","",IF(BP67="","",IF(BP67="NEMA",DD67,BP67)))</f>
        <v/>
      </c>
      <c r="DQ67" s="73" t="str">
        <f t="shared" si="92"/>
        <v/>
      </c>
      <c r="DR67" s="73" t="str">
        <f>IF(DL67="","",MAX(DR$10:DR66)+1)</f>
        <v/>
      </c>
      <c r="DS67" s="177" t="str">
        <f t="shared" si="66"/>
        <v/>
      </c>
      <c r="DT67" s="125" t="str">
        <f t="shared" si="93"/>
        <v/>
      </c>
      <c r="DU67" t="s">
        <v>1</v>
      </c>
      <c r="DV67" s="29" t="str">
        <f t="shared" si="94"/>
        <v/>
      </c>
      <c r="DW67" t="s">
        <v>1</v>
      </c>
      <c r="DX67" s="166" t="str">
        <f>IF(BX67="","",IF(BY67&lt;&gt;"NEMA","ime-pre-klu"&amp;IF(BJ67="","","(ali)")&amp;"-kat",IF(CB67&lt;&gt;"NEMA","ime-pre-klu"&amp;IF(BJ67="","","(ali)"),IF(CE67&lt;&gt;"NEMA","ime-pre",IF(CT67&lt;&gt;"","novo",""))))&amp;IF(AND(BE67="0",BD67&gt;max_minuta*60),"-ot",""))</f>
        <v>ime-pre-klu-kat</v>
      </c>
      <c r="DY67" t="s">
        <v>1</v>
      </c>
      <c r="DZ67" s="111"/>
      <c r="EA67" s="134"/>
      <c r="EB67" s="134"/>
      <c r="EC67" s="134"/>
      <c r="ED67" s="134"/>
      <c r="EE67" s="134"/>
      <c r="EF67" s="134"/>
      <c r="EG67" s="134"/>
      <c r="EH67" s="134"/>
      <c r="EI67" s="134"/>
      <c r="EJ67" s="106">
        <f t="shared" si="124"/>
        <v>1</v>
      </c>
      <c r="EK67" t="s">
        <v>1</v>
      </c>
    </row>
    <row r="68" spans="2:141" x14ac:dyDescent="0.25">
      <c r="B68" s="148" t="s">
        <v>1135</v>
      </c>
      <c r="C68" t="s">
        <v>1</v>
      </c>
      <c r="D68" s="159">
        <f t="shared" si="72"/>
        <v>0</v>
      </c>
      <c r="E68" s="160">
        <f t="shared" ref="E68:AW68" si="162">IF($B68="","",FIND(";",$B68,D68+1))</f>
        <v>1</v>
      </c>
      <c r="F68" s="160">
        <f t="shared" si="162"/>
        <v>8</v>
      </c>
      <c r="G68" s="160">
        <f t="shared" si="162"/>
        <v>14</v>
      </c>
      <c r="H68" s="160">
        <f t="shared" si="162"/>
        <v>22</v>
      </c>
      <c r="I68" s="160">
        <f t="shared" si="162"/>
        <v>30</v>
      </c>
      <c r="J68" s="160">
        <f t="shared" si="162"/>
        <v>31</v>
      </c>
      <c r="K68" s="160">
        <f t="shared" si="162"/>
        <v>33</v>
      </c>
      <c r="L68" s="160">
        <f t="shared" si="162"/>
        <v>34</v>
      </c>
      <c r="M68" s="160">
        <f t="shared" si="162"/>
        <v>36</v>
      </c>
      <c r="N68" s="160">
        <f t="shared" si="162"/>
        <v>42</v>
      </c>
      <c r="O68" s="160">
        <f t="shared" si="162"/>
        <v>43</v>
      </c>
      <c r="P68" s="160">
        <f t="shared" si="162"/>
        <v>44</v>
      </c>
      <c r="Q68" s="160">
        <f t="shared" si="162"/>
        <v>46</v>
      </c>
      <c r="R68" s="160">
        <f t="shared" si="162"/>
        <v>48</v>
      </c>
      <c r="S68" s="160">
        <f t="shared" si="162"/>
        <v>56</v>
      </c>
      <c r="T68" s="160">
        <f t="shared" si="162"/>
        <v>67</v>
      </c>
      <c r="U68" s="160">
        <f t="shared" si="162"/>
        <v>73</v>
      </c>
      <c r="V68" s="160">
        <f t="shared" si="162"/>
        <v>75</v>
      </c>
      <c r="W68" s="160">
        <f t="shared" si="162"/>
        <v>82</v>
      </c>
      <c r="X68" s="160">
        <f t="shared" si="162"/>
        <v>89</v>
      </c>
      <c r="Y68" s="160">
        <f t="shared" si="162"/>
        <v>90</v>
      </c>
      <c r="Z68" s="160">
        <f t="shared" si="162"/>
        <v>91</v>
      </c>
      <c r="AA68" s="160">
        <f t="shared" si="162"/>
        <v>92</v>
      </c>
      <c r="AB68" s="160">
        <f t="shared" si="162"/>
        <v>95</v>
      </c>
      <c r="AC68" s="160">
        <f t="shared" si="162"/>
        <v>98</v>
      </c>
      <c r="AD68" s="160">
        <f t="shared" si="162"/>
        <v>101</v>
      </c>
      <c r="AE68" s="160">
        <f t="shared" si="162"/>
        <v>104</v>
      </c>
      <c r="AF68" s="160">
        <f t="shared" si="162"/>
        <v>107</v>
      </c>
      <c r="AG68" s="160">
        <f t="shared" si="162"/>
        <v>110</v>
      </c>
      <c r="AH68" s="160">
        <f t="shared" si="162"/>
        <v>113</v>
      </c>
      <c r="AI68" s="160">
        <f t="shared" si="162"/>
        <v>116</v>
      </c>
      <c r="AJ68" s="160">
        <f t="shared" si="162"/>
        <v>119</v>
      </c>
      <c r="AK68" s="160">
        <f t="shared" si="162"/>
        <v>122</v>
      </c>
      <c r="AL68" s="160">
        <f t="shared" si="162"/>
        <v>125</v>
      </c>
      <c r="AM68" s="160">
        <f t="shared" si="162"/>
        <v>126</v>
      </c>
      <c r="AN68" s="160">
        <f t="shared" si="162"/>
        <v>128</v>
      </c>
      <c r="AO68" s="160">
        <f t="shared" si="162"/>
        <v>134</v>
      </c>
      <c r="AP68" s="160">
        <f t="shared" si="162"/>
        <v>136</v>
      </c>
      <c r="AQ68" s="160">
        <f t="shared" si="162"/>
        <v>138</v>
      </c>
      <c r="AR68" s="160">
        <f t="shared" si="162"/>
        <v>145</v>
      </c>
      <c r="AS68" s="160">
        <f t="shared" si="162"/>
        <v>152</v>
      </c>
      <c r="AT68" s="160">
        <f t="shared" si="162"/>
        <v>158</v>
      </c>
      <c r="AU68" s="160">
        <f t="shared" si="162"/>
        <v>161</v>
      </c>
      <c r="AV68" s="160">
        <f t="shared" si="162"/>
        <v>162</v>
      </c>
      <c r="AW68" s="161">
        <f t="shared" si="162"/>
        <v>163</v>
      </c>
      <c r="AX68" t="s">
        <v>1</v>
      </c>
      <c r="AY68" s="105" t="str">
        <f t="shared" si="74"/>
        <v>M21B</v>
      </c>
      <c r="AZ68" s="134">
        <f t="shared" si="44"/>
        <v>108</v>
      </c>
      <c r="BA68" s="73" t="str">
        <f t="shared" si="111"/>
        <v>Karlo</v>
      </c>
      <c r="BB68" s="73" t="str">
        <f t="shared" si="112"/>
        <v>Težak</v>
      </c>
      <c r="BC68" s="134" t="str">
        <f t="shared" si="113"/>
        <v/>
      </c>
      <c r="BD68" s="134" t="str">
        <f t="shared" si="114"/>
        <v/>
      </c>
      <c r="BE68" s="134" t="str">
        <f t="shared" si="115"/>
        <v>1</v>
      </c>
      <c r="BF68" s="134" t="str">
        <f t="shared" si="116"/>
        <v>1</v>
      </c>
      <c r="BG68" s="134">
        <f t="shared" si="46"/>
        <v>6</v>
      </c>
      <c r="BH68" s="73" t="str">
        <f t="shared" si="47"/>
        <v>Vihor</v>
      </c>
      <c r="BI68" s="73" t="str">
        <f t="shared" si="117"/>
        <v>OK Vihor</v>
      </c>
      <c r="BJ68" s="134" t="str">
        <f t="shared" si="118"/>
        <v/>
      </c>
      <c r="BK68" s="73" t="str" cm="1">
        <f t="array" ref="BK68">IF(BJ68="",""&amp;BI68,IF(BJ68="NEMA",BI68,INDEX(klub_naziv,MATCH(INDEX(klubAlias_klubid,BJ68),klub_id,0))))</f>
        <v>OK Vihor</v>
      </c>
      <c r="BL68" s="73" t="str" cm="1">
        <f t="array" ref="BL68">IFERROR(INDEX(registarNatjecatelji,CE68,4),"")</f>
        <v>OK Vihor</v>
      </c>
      <c r="BM68" s="134" t="str">
        <f t="shared" si="49"/>
        <v/>
      </c>
      <c r="BN68" s="73" t="str">
        <f t="shared" si="101"/>
        <v>OK Vihor</v>
      </c>
      <c r="BO68" s="73" t="str">
        <f t="shared" si="102"/>
        <v>CRO</v>
      </c>
      <c r="BP68" s="134">
        <f t="shared" si="50"/>
        <v>1</v>
      </c>
      <c r="BQ68" s="73" t="str">
        <f t="shared" si="51"/>
        <v>M21B</v>
      </c>
      <c r="BR68" s="73" t="str">
        <f t="shared" si="52"/>
        <v>M16-M21B</v>
      </c>
      <c r="BS68" s="134">
        <f t="shared" si="53"/>
        <v>1003</v>
      </c>
      <c r="BT68" s="74" t="str">
        <f t="shared" si="54"/>
        <v>2.94</v>
      </c>
      <c r="BU68" s="74" t="str">
        <f t="shared" si="55"/>
        <v>110</v>
      </c>
      <c r="BV68" s="75" t="str">
        <f t="shared" si="56"/>
        <v>12</v>
      </c>
      <c r="BW68" t="s">
        <v>1</v>
      </c>
      <c r="BX68" s="105" t="str">
        <f t="shared" si="57"/>
        <v>Karlo – Težak – OK Vihor – M21B</v>
      </c>
      <c r="BY68" s="106">
        <f t="shared" si="58"/>
        <v>909</v>
      </c>
      <c r="BZ68" t="s">
        <v>1</v>
      </c>
      <c r="CA68" s="105" t="str">
        <f t="shared" si="59"/>
        <v>Karlo – Težak – OK Vihor</v>
      </c>
      <c r="CB68" s="106">
        <f t="shared" si="60"/>
        <v>909</v>
      </c>
      <c r="CC68" t="s">
        <v>1</v>
      </c>
      <c r="CD68" s="105" t="str">
        <f t="shared" si="61"/>
        <v>Karlo – Težak</v>
      </c>
      <c r="CE68" s="106">
        <f t="shared" si="86"/>
        <v>909</v>
      </c>
      <c r="CF68" t="s">
        <v>1</v>
      </c>
      <c r="CG68" s="111">
        <f t="shared" si="87"/>
        <v>909</v>
      </c>
      <c r="CH68" s="134" cm="1">
        <f t="array" ref="CH68">IF(CG68="","",INDEX(imePrezime_id,CG68,0))</f>
        <v>1114</v>
      </c>
      <c r="CI68" s="106" t="str">
        <f>IF(OR(CD68="",CE68&lt;&gt;"NEMA"),"",IFERROR(INDEX(imeprezimealias_imeprezimeid,MATCH(BA68&amp;" "&amp;BB68,imeprezimealias_alias,0)),""))</f>
        <v/>
      </c>
      <c r="CJ68" t="s">
        <v>1</v>
      </c>
      <c r="CK68" s="29" t="str">
        <f t="shared" si="88"/>
        <v/>
      </c>
      <c r="CL68" t="s">
        <v>1</v>
      </c>
      <c r="CM68" s="90"/>
      <c r="CN68" t="s">
        <v>1</v>
      </c>
      <c r="CO68" s="111" t="str">
        <f>IF(CM68="","",MAX(CO$10:CO67)+1)</f>
        <v/>
      </c>
      <c r="CP68" s="106" t="str">
        <f>IF(CM68="","",INDEX(imePrezime_id,MATCH(IF(IFERROR(SEARCH("–",CM68),0)&lt;&gt;0,CM68,SUBSTITUTE(CM68," "," – ",1)),imePrezime,0)))</f>
        <v/>
      </c>
      <c r="CR68" s="29" t="str">
        <f t="shared" si="89"/>
        <v/>
      </c>
      <c r="CS68" t="s">
        <v>1</v>
      </c>
      <c r="CT68" s="115" t="str">
        <f>IF(AND(CE68="NEMA",CI68=""),MAX(CT$10:CT67)+1,"")</f>
        <v/>
      </c>
      <c r="CU68" t="s">
        <v>1</v>
      </c>
      <c r="CV68" s="120" t="str">
        <f t="shared" si="137"/>
        <v>M</v>
      </c>
      <c r="CW68" t="s">
        <v>1</v>
      </c>
      <c r="CX68" s="105" t="str">
        <f>IF(CT68="","",IF(BO68&lt;&gt;"CRO","","INSERT INTO osoba (id,reg_broj,oib,spol_id,dat_rodjenja) VALUES ("&amp;CT68&amp;",(SELECT max(reg_broj)+1 FROM osoba),Null,'"&amp;CV68&amp;"',Null); INSERT INTO osoba_log (id,reg_broj,oib,spol_id,dat_rodjenja,dnevnik_id) SELECT id,reg_broj,oib,spol_id,dat_rodjenja,"&amp;CT$2&amp;" FROM osoba WHERE id = "&amp;CT68&amp;";"))</f>
        <v/>
      </c>
      <c r="CY68" s="125" t="str">
        <f>IF(CT68="","","INSERT INTO imeprezime (id,osoba_id,rbr,ime,prezime,klub_id,identitet_id,sintaksa_id,info,aktivno,dnevnik_id) VALUES ("&amp;CT68&amp;","&amp;IF(CX68="","Null",CT68)&amp;",1,'"&amp;BA68&amp;"','"&amp;BB68&amp;"',(SELECT id FROM klub WHERE naziv = '"&amp;BI68&amp;"'),Null,1,'',1,"&amp;CT$2&amp;");")</f>
        <v/>
      </c>
      <c r="CZ68" t="s">
        <v>1</v>
      </c>
      <c r="DA68" s="29" t="str">
        <f t="shared" si="90"/>
        <v/>
      </c>
      <c r="DB68" t="s">
        <v>1</v>
      </c>
      <c r="DC68" s="105" t="str">
        <f>IF(OR(BP68="",BP68&lt;&gt;"NEMA"),"",BO68)</f>
        <v/>
      </c>
      <c r="DD68" s="125" t="str">
        <f>IF(DC68="","",MAX(DD$10:DD67)+1)</f>
        <v/>
      </c>
      <c r="DE68" t="s">
        <v>1</v>
      </c>
      <c r="DF68" s="90"/>
      <c r="DG68" t="s">
        <v>1</v>
      </c>
      <c r="DH68" s="29" t="str">
        <f t="shared" si="64"/>
        <v/>
      </c>
      <c r="DI68" t="s">
        <v>1</v>
      </c>
      <c r="DJ68" s="166" t="str">
        <f>IF(BJ68&lt;&gt;"NEMA","",IF(IFERROR(MATCH(BI68,BI$10:BI67,0),0)&lt;&gt;0,"",BI68))</f>
        <v/>
      </c>
      <c r="DK68" t="s">
        <v>1</v>
      </c>
      <c r="DL68" s="90"/>
      <c r="DM68" t="s">
        <v>1</v>
      </c>
      <c r="DN68" s="105" t="str">
        <f t="shared" si="91"/>
        <v/>
      </c>
      <c r="DO68" s="73" t="str">
        <f>IF(DN68="","",MAX(DO$10:DO67)+1)</f>
        <v/>
      </c>
      <c r="DP68" s="73" t="str">
        <f>IF(DN68="","",IF(BP68="","",IF(BP68="NEMA",DD68,BP68)))</f>
        <v/>
      </c>
      <c r="DQ68" s="73" t="str">
        <f t="shared" si="92"/>
        <v/>
      </c>
      <c r="DR68" s="73" t="str">
        <f>IF(DL68="","",MAX(DR$10:DR67)+1)</f>
        <v/>
      </c>
      <c r="DS68" s="177" t="str">
        <f t="shared" si="66"/>
        <v/>
      </c>
      <c r="DT68" s="125" t="str">
        <f t="shared" si="93"/>
        <v/>
      </c>
      <c r="DU68" t="s">
        <v>1</v>
      </c>
      <c r="DV68" s="29" t="str">
        <f t="shared" si="94"/>
        <v/>
      </c>
      <c r="DW68" t="s">
        <v>1</v>
      </c>
      <c r="DX68" s="166" t="str">
        <f>IF(BX68="","",IF(BY68&lt;&gt;"NEMA","ime-pre-klu"&amp;IF(BJ68="","","(ali)")&amp;"-kat",IF(CB68&lt;&gt;"NEMA","ime-pre-klu"&amp;IF(BJ68="","","(ali)"),IF(CE68&lt;&gt;"NEMA","ime-pre",IF(CT68&lt;&gt;"","novo",""))))&amp;IF(AND(BE68="0",BD68&gt;max_minuta*60),"-ot",""))</f>
        <v>ime-pre-klu-kat</v>
      </c>
      <c r="DY68" t="s">
        <v>1</v>
      </c>
      <c r="DZ68" s="111"/>
      <c r="EA68" s="134"/>
      <c r="EB68" s="134"/>
      <c r="EC68" s="134"/>
      <c r="ED68" s="134"/>
      <c r="EE68" s="134"/>
      <c r="EF68" s="134"/>
      <c r="EG68" s="134"/>
      <c r="EH68" s="134"/>
      <c r="EI68" s="134"/>
      <c r="EJ68" s="106">
        <f t="shared" si="124"/>
        <v>1</v>
      </c>
      <c r="EK68" t="s">
        <v>1</v>
      </c>
    </row>
    <row r="69" spans="2:141" x14ac:dyDescent="0.25">
      <c r="B69" s="148" t="s">
        <v>1136</v>
      </c>
      <c r="C69" t="s">
        <v>1</v>
      </c>
      <c r="D69" s="159">
        <f t="shared" si="72"/>
        <v>0</v>
      </c>
      <c r="E69" s="160">
        <f t="shared" ref="E69:AW69" si="163">IF($B69="","",FIND(";",$B69,D69+1))</f>
        <v>1</v>
      </c>
      <c r="F69" s="160">
        <f t="shared" si="163"/>
        <v>2</v>
      </c>
      <c r="G69" s="160">
        <f t="shared" si="163"/>
        <v>8</v>
      </c>
      <c r="H69" s="160">
        <f t="shared" si="163"/>
        <v>11</v>
      </c>
      <c r="I69" s="160">
        <f t="shared" si="163"/>
        <v>20</v>
      </c>
      <c r="J69" s="160">
        <f t="shared" si="163"/>
        <v>21</v>
      </c>
      <c r="K69" s="160">
        <f t="shared" si="163"/>
        <v>23</v>
      </c>
      <c r="L69" s="160">
        <f t="shared" si="163"/>
        <v>24</v>
      </c>
      <c r="M69" s="160">
        <f t="shared" si="163"/>
        <v>26</v>
      </c>
      <c r="N69" s="160">
        <f t="shared" si="163"/>
        <v>32</v>
      </c>
      <c r="O69" s="160">
        <f t="shared" si="163"/>
        <v>33</v>
      </c>
      <c r="P69" s="160">
        <f t="shared" si="163"/>
        <v>34</v>
      </c>
      <c r="Q69" s="160">
        <f t="shared" si="163"/>
        <v>36</v>
      </c>
      <c r="R69" s="160">
        <f t="shared" si="163"/>
        <v>37</v>
      </c>
      <c r="S69" s="160">
        <f t="shared" si="163"/>
        <v>40</v>
      </c>
      <c r="T69" s="160">
        <f t="shared" si="163"/>
        <v>43</v>
      </c>
      <c r="U69" s="160">
        <f t="shared" si="163"/>
        <v>46</v>
      </c>
      <c r="V69" s="160">
        <f t="shared" si="163"/>
        <v>48</v>
      </c>
      <c r="W69" s="160">
        <f t="shared" si="163"/>
        <v>55</v>
      </c>
      <c r="X69" s="160">
        <f t="shared" si="163"/>
        <v>62</v>
      </c>
      <c r="Y69" s="160">
        <f t="shared" si="163"/>
        <v>63</v>
      </c>
      <c r="Z69" s="160">
        <f t="shared" si="163"/>
        <v>64</v>
      </c>
      <c r="AA69" s="160">
        <f t="shared" si="163"/>
        <v>65</v>
      </c>
      <c r="AB69" s="160">
        <f t="shared" si="163"/>
        <v>68</v>
      </c>
      <c r="AC69" s="160">
        <f t="shared" si="163"/>
        <v>71</v>
      </c>
      <c r="AD69" s="160">
        <f t="shared" si="163"/>
        <v>74</v>
      </c>
      <c r="AE69" s="160">
        <f t="shared" si="163"/>
        <v>77</v>
      </c>
      <c r="AF69" s="160">
        <f t="shared" si="163"/>
        <v>80</v>
      </c>
      <c r="AG69" s="160">
        <f t="shared" si="163"/>
        <v>83</v>
      </c>
      <c r="AH69" s="160">
        <f t="shared" si="163"/>
        <v>86</v>
      </c>
      <c r="AI69" s="160">
        <f t="shared" si="163"/>
        <v>89</v>
      </c>
      <c r="AJ69" s="160">
        <f t="shared" si="163"/>
        <v>92</v>
      </c>
      <c r="AK69" s="160">
        <f t="shared" si="163"/>
        <v>95</v>
      </c>
      <c r="AL69" s="160">
        <f t="shared" si="163"/>
        <v>98</v>
      </c>
      <c r="AM69" s="160">
        <f t="shared" si="163"/>
        <v>99</v>
      </c>
      <c r="AN69" s="160">
        <f t="shared" si="163"/>
        <v>101</v>
      </c>
      <c r="AO69" s="160">
        <f t="shared" si="163"/>
        <v>107</v>
      </c>
      <c r="AP69" s="160">
        <f t="shared" si="163"/>
        <v>109</v>
      </c>
      <c r="AQ69" s="160">
        <f t="shared" si="163"/>
        <v>111</v>
      </c>
      <c r="AR69" s="160">
        <f t="shared" si="163"/>
        <v>118</v>
      </c>
      <c r="AS69" s="160">
        <f t="shared" si="163"/>
        <v>125</v>
      </c>
      <c r="AT69" s="160">
        <f t="shared" si="163"/>
        <v>131</v>
      </c>
      <c r="AU69" s="160">
        <f t="shared" si="163"/>
        <v>134</v>
      </c>
      <c r="AV69" s="160">
        <f t="shared" si="163"/>
        <v>135</v>
      </c>
      <c r="AW69" s="161">
        <f t="shared" si="163"/>
        <v>136</v>
      </c>
      <c r="AX69" t="s">
        <v>1</v>
      </c>
      <c r="AY69" s="105" t="str">
        <f t="shared" si="74"/>
        <v>M21B</v>
      </c>
      <c r="AZ69" s="134">
        <f t="shared" si="44"/>
        <v>108</v>
      </c>
      <c r="BA69" s="73" t="str">
        <f t="shared" si="111"/>
        <v>Vacant</v>
      </c>
      <c r="BB69" s="73" t="str">
        <f t="shared" si="112"/>
        <v/>
      </c>
      <c r="BC69" s="134" t="str">
        <f t="shared" si="113"/>
        <v/>
      </c>
      <c r="BD69" s="134" t="str">
        <f t="shared" si="114"/>
        <v/>
      </c>
      <c r="BE69" s="134" t="str">
        <f t="shared" si="115"/>
        <v>0</v>
      </c>
      <c r="BF69" s="134" t="str">
        <f t="shared" si="116"/>
        <v/>
      </c>
      <c r="BG69" s="134" t="str">
        <f t="shared" si="46"/>
        <v/>
      </c>
      <c r="BH69" s="73" t="str">
        <f t="shared" si="47"/>
        <v/>
      </c>
      <c r="BI69" s="73" t="str">
        <f t="shared" si="117"/>
        <v/>
      </c>
      <c r="BJ69" s="134" t="str">
        <f t="shared" si="118"/>
        <v/>
      </c>
      <c r="BK69" s="73" t="str" cm="1">
        <f t="array" ref="BK69">IF(BJ69="",""&amp;BI69,IF(BJ69="NEMA",BI69,INDEX(klub_naziv,MATCH(INDEX(klubAlias_klubid,BJ69),klub_id,0))))</f>
        <v/>
      </c>
      <c r="BL69" s="73" t="str" cm="1">
        <f t="array" ref="BL69">IFERROR(INDEX(registarNatjecatelji,CE69,4),"")</f>
        <v/>
      </c>
      <c r="BM69" s="134" t="str">
        <f t="shared" si="49"/>
        <v/>
      </c>
      <c r="BN69" s="73" t="str">
        <f t="shared" si="101"/>
        <v/>
      </c>
      <c r="BO69" s="73" t="str">
        <f t="shared" si="102"/>
        <v/>
      </c>
      <c r="BP69" s="134" t="str">
        <f t="shared" si="50"/>
        <v/>
      </c>
      <c r="BQ69" s="73" t="str">
        <f t="shared" si="51"/>
        <v>M21B</v>
      </c>
      <c r="BR69" s="73" t="str">
        <f t="shared" si="52"/>
        <v>M16-M21B</v>
      </c>
      <c r="BS69" s="134">
        <f t="shared" si="53"/>
        <v>1003</v>
      </c>
      <c r="BT69" s="74" t="str">
        <f t="shared" si="54"/>
        <v>2.94</v>
      </c>
      <c r="BU69" s="74" t="str">
        <f t="shared" si="55"/>
        <v>110</v>
      </c>
      <c r="BV69" s="75" t="str">
        <f t="shared" si="56"/>
        <v>12</v>
      </c>
      <c r="BW69" t="s">
        <v>1</v>
      </c>
      <c r="BX69" s="105" t="str">
        <f t="shared" si="57"/>
        <v/>
      </c>
      <c r="BY69" s="106" t="str">
        <f t="shared" si="58"/>
        <v/>
      </c>
      <c r="BZ69" t="s">
        <v>1</v>
      </c>
      <c r="CA69" s="105" t="str">
        <f t="shared" si="59"/>
        <v/>
      </c>
      <c r="CB69" s="106" t="str">
        <f t="shared" si="60"/>
        <v/>
      </c>
      <c r="CC69" t="s">
        <v>1</v>
      </c>
      <c r="CD69" s="105" t="str">
        <f t="shared" si="61"/>
        <v/>
      </c>
      <c r="CE69" s="106" t="str">
        <f t="shared" si="86"/>
        <v/>
      </c>
      <c r="CF69" t="s">
        <v>1</v>
      </c>
      <c r="CG69" s="111" t="str">
        <f t="shared" si="87"/>
        <v/>
      </c>
      <c r="CH69" s="134" t="str" cm="1">
        <f t="array" ref="CH69">IF(CG69="","",INDEX(imePrezime_id,CG69,0))</f>
        <v/>
      </c>
      <c r="CI69" s="106" t="str">
        <f>IF(OR(CD69="",CE69&lt;&gt;"NEMA"),"",IFERROR(INDEX(imeprezimealias_imeprezimeid,MATCH(BA69&amp;" "&amp;BB69,imeprezimealias_alias,0)),""))</f>
        <v/>
      </c>
      <c r="CJ69" t="s">
        <v>1</v>
      </c>
      <c r="CK69" s="29" t="str">
        <f t="shared" si="88"/>
        <v/>
      </c>
      <c r="CL69" t="s">
        <v>1</v>
      </c>
      <c r="CM69" s="90"/>
      <c r="CN69" t="s">
        <v>1</v>
      </c>
      <c r="CO69" s="111" t="str">
        <f>IF(CM69="","",MAX(CO$10:CO68)+1)</f>
        <v/>
      </c>
      <c r="CP69" s="106" t="str">
        <f>IF(CM69="","",INDEX(imePrezime_id,MATCH(IF(IFERROR(SEARCH("–",CM69),0)&lt;&gt;0,CM69,SUBSTITUTE(CM69," "," – ",1)),imePrezime,0)))</f>
        <v/>
      </c>
      <c r="CR69" s="29" t="str">
        <f t="shared" si="89"/>
        <v/>
      </c>
      <c r="CS69" t="s">
        <v>1</v>
      </c>
      <c r="CT69" s="115" t="str">
        <f>IF(AND(CE69="NEMA",CI69=""),MAX(CT$10:CT68)+1,"")</f>
        <v/>
      </c>
      <c r="CU69" t="s">
        <v>1</v>
      </c>
      <c r="CV69" s="120" t="str">
        <f t="shared" si="137"/>
        <v>M</v>
      </c>
      <c r="CW69" t="s">
        <v>1</v>
      </c>
      <c r="CX69" s="105" t="str">
        <f>IF(CT69="","",IF(BO69&lt;&gt;"CRO","","INSERT INTO osoba (id,reg_broj,oib,spol_id,dat_rodjenja) VALUES ("&amp;CT69&amp;",(SELECT max(reg_broj)+1 FROM osoba),Null,'"&amp;CV69&amp;"',Null); INSERT INTO osoba_log (id,reg_broj,oib,spol_id,dat_rodjenja,dnevnik_id) SELECT id,reg_broj,oib,spol_id,dat_rodjenja,"&amp;CT$2&amp;" FROM osoba WHERE id = "&amp;CT69&amp;";"))</f>
        <v/>
      </c>
      <c r="CY69" s="125" t="str">
        <f>IF(CT69="","","INSERT INTO imeprezime (id,osoba_id,rbr,ime,prezime,klub_id,identitet_id,sintaksa_id,info,aktivno,dnevnik_id) VALUES ("&amp;CT69&amp;","&amp;IF(CX69="","Null",CT69)&amp;",1,'"&amp;BA69&amp;"','"&amp;BB69&amp;"',(SELECT id FROM klub WHERE naziv = '"&amp;BI69&amp;"'),Null,1,'',1,"&amp;CT$2&amp;");")</f>
        <v/>
      </c>
      <c r="CZ69" t="s">
        <v>1</v>
      </c>
      <c r="DA69" s="29" t="str">
        <f t="shared" si="90"/>
        <v/>
      </c>
      <c r="DB69" t="s">
        <v>1</v>
      </c>
      <c r="DC69" s="105" t="str">
        <f>IF(OR(BP69="",BP69&lt;&gt;"NEMA"),"",BO69)</f>
        <v/>
      </c>
      <c r="DD69" s="125" t="str">
        <f>IF(DC69="","",MAX(DD$10:DD68)+1)</f>
        <v/>
      </c>
      <c r="DE69" t="s">
        <v>1</v>
      </c>
      <c r="DF69" s="90"/>
      <c r="DG69" t="s">
        <v>1</v>
      </c>
      <c r="DH69" s="29" t="str">
        <f t="shared" si="64"/>
        <v/>
      </c>
      <c r="DI69" t="s">
        <v>1</v>
      </c>
      <c r="DJ69" s="166" t="str">
        <f>IF(BJ69&lt;&gt;"NEMA","",IF(IFERROR(MATCH(BI69,BI$10:BI68,0),0)&lt;&gt;0,"",BI69))</f>
        <v/>
      </c>
      <c r="DK69" t="s">
        <v>1</v>
      </c>
      <c r="DL69" s="90"/>
      <c r="DM69" t="s">
        <v>1</v>
      </c>
      <c r="DN69" s="105" t="str">
        <f t="shared" si="91"/>
        <v/>
      </c>
      <c r="DO69" s="73" t="str">
        <f>IF(DN69="","",MAX(DO$10:DO68)+1)</f>
        <v/>
      </c>
      <c r="DP69" s="73" t="str">
        <f>IF(DN69="","",IF(BP69="","",IF(BP69="NEMA",DD69,BP69)))</f>
        <v/>
      </c>
      <c r="DQ69" s="73" t="str">
        <f t="shared" si="92"/>
        <v/>
      </c>
      <c r="DR69" s="73" t="str">
        <f>IF(DL69="","",MAX(DR$10:DR68)+1)</f>
        <v/>
      </c>
      <c r="DS69" s="177" t="str">
        <f t="shared" si="66"/>
        <v/>
      </c>
      <c r="DT69" s="125" t="str">
        <f t="shared" si="93"/>
        <v/>
      </c>
      <c r="DU69" t="s">
        <v>1</v>
      </c>
      <c r="DV69" s="29" t="str">
        <f t="shared" si="94"/>
        <v/>
      </c>
      <c r="DW69" t="s">
        <v>1</v>
      </c>
      <c r="DX69" s="166" t="str">
        <f>IF(BX69="","",IF(BY69&lt;&gt;"NEMA","ime-pre-klu"&amp;IF(BJ69="","","(ali)")&amp;"-kat",IF(CB69&lt;&gt;"NEMA","ime-pre-klu"&amp;IF(BJ69="","","(ali)"),IF(CE69&lt;&gt;"NEMA","ime-pre",IF(CT69&lt;&gt;"","novo",""))))&amp;IF(AND(BE69="0",BD69&gt;max_minuta*60),"-ot",""))</f>
        <v/>
      </c>
      <c r="DY69" t="s">
        <v>1</v>
      </c>
      <c r="DZ69" s="111"/>
      <c r="EA69" s="134"/>
      <c r="EB69" s="134"/>
      <c r="EC69" s="134"/>
      <c r="ED69" s="134"/>
      <c r="EE69" s="134"/>
      <c r="EF69" s="134"/>
      <c r="EG69" s="134"/>
      <c r="EH69" s="134"/>
      <c r="EI69" s="134"/>
      <c r="EJ69" s="106" t="str">
        <f t="shared" si="124"/>
        <v/>
      </c>
      <c r="EK69" t="s">
        <v>1</v>
      </c>
    </row>
    <row r="70" spans="2:141" x14ac:dyDescent="0.25">
      <c r="B70" s="148" t="s">
        <v>1137</v>
      </c>
      <c r="C70" t="s">
        <v>1</v>
      </c>
      <c r="D70" s="159">
        <f t="shared" si="72"/>
        <v>0</v>
      </c>
      <c r="E70" s="160">
        <f t="shared" ref="E70:AW70" si="164">IF($B70="","",FIND(";",$B70,D70+1))</f>
        <v>1</v>
      </c>
      <c r="F70" s="160">
        <f t="shared" si="164"/>
        <v>2</v>
      </c>
      <c r="G70" s="160">
        <f t="shared" si="164"/>
        <v>8</v>
      </c>
      <c r="H70" s="160">
        <f t="shared" si="164"/>
        <v>11</v>
      </c>
      <c r="I70" s="160">
        <f t="shared" si="164"/>
        <v>20</v>
      </c>
      <c r="J70" s="160">
        <f t="shared" si="164"/>
        <v>21</v>
      </c>
      <c r="K70" s="160">
        <f t="shared" si="164"/>
        <v>23</v>
      </c>
      <c r="L70" s="160">
        <f t="shared" si="164"/>
        <v>24</v>
      </c>
      <c r="M70" s="160">
        <f t="shared" si="164"/>
        <v>26</v>
      </c>
      <c r="N70" s="160">
        <f t="shared" si="164"/>
        <v>32</v>
      </c>
      <c r="O70" s="160">
        <f t="shared" si="164"/>
        <v>33</v>
      </c>
      <c r="P70" s="160">
        <f t="shared" si="164"/>
        <v>34</v>
      </c>
      <c r="Q70" s="160">
        <f t="shared" si="164"/>
        <v>36</v>
      </c>
      <c r="R70" s="160">
        <f t="shared" si="164"/>
        <v>37</v>
      </c>
      <c r="S70" s="160">
        <f t="shared" si="164"/>
        <v>40</v>
      </c>
      <c r="T70" s="160">
        <f t="shared" si="164"/>
        <v>43</v>
      </c>
      <c r="U70" s="160">
        <f t="shared" si="164"/>
        <v>46</v>
      </c>
      <c r="V70" s="160">
        <f t="shared" si="164"/>
        <v>48</v>
      </c>
      <c r="W70" s="160">
        <f t="shared" si="164"/>
        <v>55</v>
      </c>
      <c r="X70" s="160">
        <f t="shared" si="164"/>
        <v>62</v>
      </c>
      <c r="Y70" s="160">
        <f t="shared" si="164"/>
        <v>63</v>
      </c>
      <c r="Z70" s="160">
        <f t="shared" si="164"/>
        <v>64</v>
      </c>
      <c r="AA70" s="160">
        <f t="shared" si="164"/>
        <v>65</v>
      </c>
      <c r="AB70" s="160">
        <f t="shared" si="164"/>
        <v>68</v>
      </c>
      <c r="AC70" s="160">
        <f t="shared" si="164"/>
        <v>71</v>
      </c>
      <c r="AD70" s="160">
        <f t="shared" si="164"/>
        <v>74</v>
      </c>
      <c r="AE70" s="160">
        <f t="shared" si="164"/>
        <v>77</v>
      </c>
      <c r="AF70" s="160">
        <f t="shared" si="164"/>
        <v>80</v>
      </c>
      <c r="AG70" s="160">
        <f t="shared" si="164"/>
        <v>83</v>
      </c>
      <c r="AH70" s="160">
        <f t="shared" si="164"/>
        <v>86</v>
      </c>
      <c r="AI70" s="160">
        <f t="shared" si="164"/>
        <v>89</v>
      </c>
      <c r="AJ70" s="160">
        <f t="shared" si="164"/>
        <v>92</v>
      </c>
      <c r="AK70" s="160">
        <f t="shared" si="164"/>
        <v>95</v>
      </c>
      <c r="AL70" s="160">
        <f t="shared" si="164"/>
        <v>98</v>
      </c>
      <c r="AM70" s="160">
        <f t="shared" si="164"/>
        <v>99</v>
      </c>
      <c r="AN70" s="160">
        <f t="shared" si="164"/>
        <v>101</v>
      </c>
      <c r="AO70" s="160">
        <f t="shared" si="164"/>
        <v>107</v>
      </c>
      <c r="AP70" s="160">
        <f t="shared" si="164"/>
        <v>109</v>
      </c>
      <c r="AQ70" s="160">
        <f t="shared" si="164"/>
        <v>111</v>
      </c>
      <c r="AR70" s="160">
        <f t="shared" si="164"/>
        <v>118</v>
      </c>
      <c r="AS70" s="160">
        <f t="shared" si="164"/>
        <v>125</v>
      </c>
      <c r="AT70" s="160">
        <f t="shared" si="164"/>
        <v>131</v>
      </c>
      <c r="AU70" s="160">
        <f t="shared" si="164"/>
        <v>134</v>
      </c>
      <c r="AV70" s="160">
        <f t="shared" si="164"/>
        <v>135</v>
      </c>
      <c r="AW70" s="161">
        <f t="shared" si="164"/>
        <v>136</v>
      </c>
      <c r="AX70" t="s">
        <v>1</v>
      </c>
      <c r="AY70" s="105" t="str">
        <f t="shared" si="74"/>
        <v>M21B</v>
      </c>
      <c r="AZ70" s="134">
        <f t="shared" si="44"/>
        <v>108</v>
      </c>
      <c r="BA70" s="73" t="str">
        <f t="shared" si="111"/>
        <v>Vacant</v>
      </c>
      <c r="BB70" s="73" t="str">
        <f t="shared" si="112"/>
        <v/>
      </c>
      <c r="BC70" s="134" t="str">
        <f t="shared" si="113"/>
        <v/>
      </c>
      <c r="BD70" s="134" t="str">
        <f t="shared" si="114"/>
        <v/>
      </c>
      <c r="BE70" s="134" t="str">
        <f t="shared" si="115"/>
        <v>0</v>
      </c>
      <c r="BF70" s="134" t="str">
        <f t="shared" si="116"/>
        <v/>
      </c>
      <c r="BG70" s="134" t="str">
        <f t="shared" si="46"/>
        <v/>
      </c>
      <c r="BH70" s="73" t="str">
        <f t="shared" si="47"/>
        <v/>
      </c>
      <c r="BI70" s="73" t="str">
        <f t="shared" si="117"/>
        <v/>
      </c>
      <c r="BJ70" s="134" t="str">
        <f t="shared" si="118"/>
        <v/>
      </c>
      <c r="BK70" s="73" t="str" cm="1">
        <f t="array" ref="BK70">IF(BJ70="",""&amp;BI70,IF(BJ70="NEMA",BI70,INDEX(klub_naziv,MATCH(INDEX(klubAlias_klubid,BJ70),klub_id,0))))</f>
        <v/>
      </c>
      <c r="BL70" s="73" t="str" cm="1">
        <f t="array" ref="BL70">IFERROR(INDEX(registarNatjecatelji,CE70,4),"")</f>
        <v/>
      </c>
      <c r="BM70" s="134" t="str">
        <f t="shared" si="49"/>
        <v/>
      </c>
      <c r="BN70" s="73" t="str">
        <f t="shared" si="101"/>
        <v/>
      </c>
      <c r="BO70" s="73" t="str">
        <f t="shared" si="102"/>
        <v/>
      </c>
      <c r="BP70" s="134" t="str">
        <f t="shared" si="50"/>
        <v/>
      </c>
      <c r="BQ70" s="73" t="str">
        <f t="shared" si="51"/>
        <v>M21B</v>
      </c>
      <c r="BR70" s="73" t="str">
        <f t="shared" si="52"/>
        <v>M16-M21B</v>
      </c>
      <c r="BS70" s="134">
        <f t="shared" si="53"/>
        <v>1003</v>
      </c>
      <c r="BT70" s="74" t="str">
        <f t="shared" si="54"/>
        <v>2.94</v>
      </c>
      <c r="BU70" s="74" t="str">
        <f t="shared" si="55"/>
        <v>110</v>
      </c>
      <c r="BV70" s="75" t="str">
        <f t="shared" si="56"/>
        <v>12</v>
      </c>
      <c r="BW70" t="s">
        <v>1</v>
      </c>
      <c r="BX70" s="105" t="str">
        <f t="shared" si="57"/>
        <v/>
      </c>
      <c r="BY70" s="106" t="str">
        <f t="shared" si="58"/>
        <v/>
      </c>
      <c r="BZ70" t="s">
        <v>1</v>
      </c>
      <c r="CA70" s="105" t="str">
        <f t="shared" si="59"/>
        <v/>
      </c>
      <c r="CB70" s="106" t="str">
        <f t="shared" si="60"/>
        <v/>
      </c>
      <c r="CC70" t="s">
        <v>1</v>
      </c>
      <c r="CD70" s="105" t="str">
        <f t="shared" si="61"/>
        <v/>
      </c>
      <c r="CE70" s="106" t="str">
        <f t="shared" si="86"/>
        <v/>
      </c>
      <c r="CF70" t="s">
        <v>1</v>
      </c>
      <c r="CG70" s="111" t="str">
        <f t="shared" si="87"/>
        <v/>
      </c>
      <c r="CH70" s="134" t="str" cm="1">
        <f t="array" ref="CH70">IF(CG70="","",INDEX(imePrezime_id,CG70,0))</f>
        <v/>
      </c>
      <c r="CI70" s="106" t="str">
        <f>IF(OR(CD70="",CE70&lt;&gt;"NEMA"),"",IFERROR(INDEX(imeprezimealias_imeprezimeid,MATCH(BA70&amp;" "&amp;BB70,imeprezimealias_alias,0)),""))</f>
        <v/>
      </c>
      <c r="CJ70" t="s">
        <v>1</v>
      </c>
      <c r="CK70" s="29" t="str">
        <f t="shared" si="88"/>
        <v/>
      </c>
      <c r="CL70" t="s">
        <v>1</v>
      </c>
      <c r="CM70" s="90"/>
      <c r="CN70" t="s">
        <v>1</v>
      </c>
      <c r="CO70" s="111" t="str">
        <f>IF(CM70="","",MAX(CO$10:CO69)+1)</f>
        <v/>
      </c>
      <c r="CP70" s="106" t="str">
        <f>IF(CM70="","",INDEX(imePrezime_id,MATCH(IF(IFERROR(SEARCH("–",CM70),0)&lt;&gt;0,CM70,SUBSTITUTE(CM70," "," – ",1)),imePrezime,0)))</f>
        <v/>
      </c>
      <c r="CR70" s="29" t="str">
        <f t="shared" si="89"/>
        <v/>
      </c>
      <c r="CS70" t="s">
        <v>1</v>
      </c>
      <c r="CT70" s="115" t="str">
        <f>IF(AND(CE70="NEMA",CI70=""),MAX(CT$10:CT69)+1,"")</f>
        <v/>
      </c>
      <c r="CU70" t="s">
        <v>1</v>
      </c>
      <c r="CV70" s="120" t="str">
        <f t="shared" si="137"/>
        <v>M</v>
      </c>
      <c r="CW70" t="s">
        <v>1</v>
      </c>
      <c r="CX70" s="105" t="str">
        <f>IF(CT70="","",IF(BO70&lt;&gt;"CRO","","INSERT INTO osoba (id,reg_broj,oib,spol_id,dat_rodjenja) VALUES ("&amp;CT70&amp;",(SELECT max(reg_broj)+1 FROM osoba),Null,'"&amp;CV70&amp;"',Null); INSERT INTO osoba_log (id,reg_broj,oib,spol_id,dat_rodjenja,dnevnik_id) SELECT id,reg_broj,oib,spol_id,dat_rodjenja,"&amp;CT$2&amp;" FROM osoba WHERE id = "&amp;CT70&amp;";"))</f>
        <v/>
      </c>
      <c r="CY70" s="125" t="str">
        <f>IF(CT70="","","INSERT INTO imeprezime (id,osoba_id,rbr,ime,prezime,klub_id,identitet_id,sintaksa_id,info,aktivno,dnevnik_id) VALUES ("&amp;CT70&amp;","&amp;IF(CX70="","Null",CT70)&amp;",1,'"&amp;BA70&amp;"','"&amp;BB70&amp;"',(SELECT id FROM klub WHERE naziv = '"&amp;BI70&amp;"'),Null,1,'',1,"&amp;CT$2&amp;");")</f>
        <v/>
      </c>
      <c r="CZ70" t="s">
        <v>1</v>
      </c>
      <c r="DA70" s="29" t="str">
        <f t="shared" si="90"/>
        <v/>
      </c>
      <c r="DB70" t="s">
        <v>1</v>
      </c>
      <c r="DC70" s="105" t="str">
        <f>IF(OR(BP70="",BP70&lt;&gt;"NEMA"),"",BO70)</f>
        <v/>
      </c>
      <c r="DD70" s="125" t="str">
        <f>IF(DC70="","",MAX(DD$10:DD69)+1)</f>
        <v/>
      </c>
      <c r="DE70" t="s">
        <v>1</v>
      </c>
      <c r="DF70" s="90"/>
      <c r="DG70" t="s">
        <v>1</v>
      </c>
      <c r="DH70" s="29" t="str">
        <f t="shared" si="64"/>
        <v/>
      </c>
      <c r="DI70" t="s">
        <v>1</v>
      </c>
      <c r="DJ70" s="166" t="str">
        <f>IF(BJ70&lt;&gt;"NEMA","",IF(IFERROR(MATCH(BI70,BI$10:BI69,0),0)&lt;&gt;0,"",BI70))</f>
        <v/>
      </c>
      <c r="DK70" t="s">
        <v>1</v>
      </c>
      <c r="DL70" s="90"/>
      <c r="DM70" t="s">
        <v>1</v>
      </c>
      <c r="DN70" s="105" t="str">
        <f t="shared" si="91"/>
        <v/>
      </c>
      <c r="DO70" s="73" t="str">
        <f>IF(DN70="","",MAX(DO$10:DO69)+1)</f>
        <v/>
      </c>
      <c r="DP70" s="73" t="str">
        <f>IF(DN70="","",IF(BP70="","",IF(BP70="NEMA",DD70,BP70)))</f>
        <v/>
      </c>
      <c r="DQ70" s="73" t="str">
        <f t="shared" si="92"/>
        <v/>
      </c>
      <c r="DR70" s="73" t="str">
        <f>IF(DL70="","",MAX(DR$10:DR69)+1)</f>
        <v/>
      </c>
      <c r="DS70" s="177" t="str">
        <f t="shared" si="66"/>
        <v/>
      </c>
      <c r="DT70" s="125" t="str">
        <f t="shared" si="93"/>
        <v/>
      </c>
      <c r="DU70" t="s">
        <v>1</v>
      </c>
      <c r="DV70" s="29" t="str">
        <f t="shared" si="94"/>
        <v/>
      </c>
      <c r="DW70" t="s">
        <v>1</v>
      </c>
      <c r="DX70" s="166" t="str">
        <f>IF(BX70="","",IF(BY70&lt;&gt;"NEMA","ime-pre-klu"&amp;IF(BJ70="","","(ali)")&amp;"-kat",IF(CB70&lt;&gt;"NEMA","ime-pre-klu"&amp;IF(BJ70="","","(ali)"),IF(CE70&lt;&gt;"NEMA","ime-pre",IF(CT70&lt;&gt;"","novo",""))))&amp;IF(AND(BE70="0",BD70&gt;max_minuta*60),"-ot",""))</f>
        <v/>
      </c>
      <c r="DY70" t="s">
        <v>1</v>
      </c>
      <c r="DZ70" s="111"/>
      <c r="EA70" s="134"/>
      <c r="EB70" s="134"/>
      <c r="EC70" s="134"/>
      <c r="ED70" s="134"/>
      <c r="EE70" s="134"/>
      <c r="EF70" s="134"/>
      <c r="EG70" s="134"/>
      <c r="EH70" s="134"/>
      <c r="EI70" s="134"/>
      <c r="EJ70" s="106" t="str">
        <f t="shared" si="124"/>
        <v/>
      </c>
      <c r="EK70" t="s">
        <v>1</v>
      </c>
    </row>
    <row r="71" spans="2:141" x14ac:dyDescent="0.25">
      <c r="B71" s="148" t="s">
        <v>1138</v>
      </c>
      <c r="C71" t="s">
        <v>1</v>
      </c>
      <c r="D71" s="159">
        <f t="shared" si="72"/>
        <v>0</v>
      </c>
      <c r="E71" s="160">
        <f t="shared" ref="E71:AW71" si="165">IF($B71="","",FIND(";",$B71,D71+1))</f>
        <v>1</v>
      </c>
      <c r="F71" s="160">
        <f t="shared" si="165"/>
        <v>9</v>
      </c>
      <c r="G71" s="160">
        <f t="shared" si="165"/>
        <v>15</v>
      </c>
      <c r="H71" s="160">
        <f t="shared" si="165"/>
        <v>25</v>
      </c>
      <c r="I71" s="160">
        <f t="shared" si="165"/>
        <v>34</v>
      </c>
      <c r="J71" s="160">
        <f t="shared" si="165"/>
        <v>35</v>
      </c>
      <c r="K71" s="160">
        <f t="shared" si="165"/>
        <v>37</v>
      </c>
      <c r="L71" s="160">
        <f t="shared" si="165"/>
        <v>38</v>
      </c>
      <c r="M71" s="160">
        <f t="shared" si="165"/>
        <v>40</v>
      </c>
      <c r="N71" s="160">
        <f t="shared" si="165"/>
        <v>46</v>
      </c>
      <c r="O71" s="160">
        <f t="shared" si="165"/>
        <v>47</v>
      </c>
      <c r="P71" s="160">
        <f t="shared" si="165"/>
        <v>48</v>
      </c>
      <c r="Q71" s="160">
        <f t="shared" si="165"/>
        <v>50</v>
      </c>
      <c r="R71" s="160">
        <f t="shared" si="165"/>
        <v>52</v>
      </c>
      <c r="S71" s="160">
        <f t="shared" si="165"/>
        <v>60</v>
      </c>
      <c r="T71" s="160">
        <f t="shared" si="165"/>
        <v>71</v>
      </c>
      <c r="U71" s="160">
        <f t="shared" si="165"/>
        <v>77</v>
      </c>
      <c r="V71" s="160">
        <f t="shared" si="165"/>
        <v>79</v>
      </c>
      <c r="W71" s="160">
        <f t="shared" si="165"/>
        <v>86</v>
      </c>
      <c r="X71" s="160">
        <f t="shared" si="165"/>
        <v>93</v>
      </c>
      <c r="Y71" s="160">
        <f t="shared" si="165"/>
        <v>94</v>
      </c>
      <c r="Z71" s="160">
        <f t="shared" si="165"/>
        <v>95</v>
      </c>
      <c r="AA71" s="160">
        <f t="shared" si="165"/>
        <v>96</v>
      </c>
      <c r="AB71" s="160">
        <f t="shared" si="165"/>
        <v>99</v>
      </c>
      <c r="AC71" s="160">
        <f t="shared" si="165"/>
        <v>102</v>
      </c>
      <c r="AD71" s="160">
        <f t="shared" si="165"/>
        <v>105</v>
      </c>
      <c r="AE71" s="160">
        <f t="shared" si="165"/>
        <v>108</v>
      </c>
      <c r="AF71" s="160">
        <f t="shared" si="165"/>
        <v>111</v>
      </c>
      <c r="AG71" s="160">
        <f t="shared" si="165"/>
        <v>114</v>
      </c>
      <c r="AH71" s="160">
        <f t="shared" si="165"/>
        <v>117</v>
      </c>
      <c r="AI71" s="160">
        <f t="shared" si="165"/>
        <v>120</v>
      </c>
      <c r="AJ71" s="160">
        <f t="shared" si="165"/>
        <v>123</v>
      </c>
      <c r="AK71" s="160">
        <f t="shared" si="165"/>
        <v>126</v>
      </c>
      <c r="AL71" s="160">
        <f t="shared" si="165"/>
        <v>129</v>
      </c>
      <c r="AM71" s="160">
        <f t="shared" si="165"/>
        <v>130</v>
      </c>
      <c r="AN71" s="160">
        <f t="shared" si="165"/>
        <v>132</v>
      </c>
      <c r="AO71" s="160">
        <f t="shared" si="165"/>
        <v>138</v>
      </c>
      <c r="AP71" s="160">
        <f t="shared" si="165"/>
        <v>140</v>
      </c>
      <c r="AQ71" s="160">
        <f t="shared" si="165"/>
        <v>142</v>
      </c>
      <c r="AR71" s="160">
        <f t="shared" si="165"/>
        <v>149</v>
      </c>
      <c r="AS71" s="160">
        <f t="shared" si="165"/>
        <v>156</v>
      </c>
      <c r="AT71" s="160">
        <f t="shared" si="165"/>
        <v>162</v>
      </c>
      <c r="AU71" s="160">
        <f t="shared" si="165"/>
        <v>165</v>
      </c>
      <c r="AV71" s="160">
        <f t="shared" si="165"/>
        <v>166</v>
      </c>
      <c r="AW71" s="161">
        <f t="shared" si="165"/>
        <v>167</v>
      </c>
      <c r="AX71" t="s">
        <v>1</v>
      </c>
      <c r="AY71" s="105" t="str">
        <f t="shared" si="74"/>
        <v>M21B</v>
      </c>
      <c r="AZ71" s="134">
        <f t="shared" si="44"/>
        <v>108</v>
      </c>
      <c r="BA71" s="73" t="str">
        <f t="shared" si="111"/>
        <v>Matija</v>
      </c>
      <c r="BB71" s="73" t="str">
        <f t="shared" si="112"/>
        <v>Kučinac</v>
      </c>
      <c r="BC71" s="134" t="str">
        <f t="shared" si="113"/>
        <v/>
      </c>
      <c r="BD71" s="134" t="str">
        <f t="shared" si="114"/>
        <v/>
      </c>
      <c r="BE71" s="134" t="str">
        <f t="shared" si="115"/>
        <v>1</v>
      </c>
      <c r="BF71" s="134" t="str">
        <f t="shared" si="116"/>
        <v>1</v>
      </c>
      <c r="BG71" s="134">
        <f t="shared" si="46"/>
        <v>6</v>
      </c>
      <c r="BH71" s="73" t="str">
        <f t="shared" si="47"/>
        <v>Vihor</v>
      </c>
      <c r="BI71" s="73" t="str">
        <f t="shared" si="117"/>
        <v>OK Vihor</v>
      </c>
      <c r="BJ71" s="134" t="str">
        <f t="shared" si="118"/>
        <v/>
      </c>
      <c r="BK71" s="73" t="str" cm="1">
        <f t="array" ref="BK71">IF(BJ71="",""&amp;BI71,IF(BJ71="NEMA",BI71,INDEX(klub_naziv,MATCH(INDEX(klubAlias_klubid,BJ71),klub_id,0))))</f>
        <v>OK Vihor</v>
      </c>
      <c r="BL71" s="73" t="str" cm="1">
        <f t="array" ref="BL71">IFERROR(INDEX(registarNatjecatelji,CE71,4),"")</f>
        <v>OK Vihor</v>
      </c>
      <c r="BM71" s="134" t="str">
        <f t="shared" si="49"/>
        <v/>
      </c>
      <c r="BN71" s="73" t="str">
        <f t="shared" si="101"/>
        <v>OK Vihor</v>
      </c>
      <c r="BO71" s="73" t="str">
        <f t="shared" si="102"/>
        <v>CRO</v>
      </c>
      <c r="BP71" s="134">
        <f t="shared" si="50"/>
        <v>1</v>
      </c>
      <c r="BQ71" s="73" t="str">
        <f t="shared" si="51"/>
        <v>M21B</v>
      </c>
      <c r="BR71" s="73" t="str">
        <f t="shared" si="52"/>
        <v>M16-M21B</v>
      </c>
      <c r="BS71" s="134">
        <f t="shared" si="53"/>
        <v>1003</v>
      </c>
      <c r="BT71" s="74" t="str">
        <f t="shared" si="54"/>
        <v>2.94</v>
      </c>
      <c r="BU71" s="74" t="str">
        <f t="shared" si="55"/>
        <v>110</v>
      </c>
      <c r="BV71" s="75" t="str">
        <f t="shared" si="56"/>
        <v>12</v>
      </c>
      <c r="BW71" t="s">
        <v>1</v>
      </c>
      <c r="BX71" s="105" t="str">
        <f t="shared" si="57"/>
        <v>Matija – Kučinac – OK Vihor – M21B</v>
      </c>
      <c r="BY71" s="106">
        <f t="shared" si="58"/>
        <v>749</v>
      </c>
      <c r="BZ71" t="s">
        <v>1</v>
      </c>
      <c r="CA71" s="105" t="str">
        <f t="shared" si="59"/>
        <v>Matija – Kučinac – OK Vihor</v>
      </c>
      <c r="CB71" s="106">
        <f t="shared" si="60"/>
        <v>749</v>
      </c>
      <c r="CC71" t="s">
        <v>1</v>
      </c>
      <c r="CD71" s="105" t="str">
        <f t="shared" si="61"/>
        <v>Matija – Kučinac</v>
      </c>
      <c r="CE71" s="106">
        <f t="shared" si="86"/>
        <v>749</v>
      </c>
      <c r="CF71" t="s">
        <v>1</v>
      </c>
      <c r="CG71" s="111">
        <f t="shared" si="87"/>
        <v>749</v>
      </c>
      <c r="CH71" s="134" cm="1">
        <f t="array" ref="CH71">IF(CG71="","",INDEX(imePrezime_id,CG71,0))</f>
        <v>1489</v>
      </c>
      <c r="CI71" s="106" t="str">
        <f>IF(OR(CD71="",CE71&lt;&gt;"NEMA"),"",IFERROR(INDEX(imeprezimealias_imeprezimeid,MATCH(BA71&amp;" "&amp;BB71,imeprezimealias_alias,0)),""))</f>
        <v/>
      </c>
      <c r="CJ71" t="s">
        <v>1</v>
      </c>
      <c r="CK71" s="29" t="str">
        <f t="shared" si="88"/>
        <v/>
      </c>
      <c r="CL71" t="s">
        <v>1</v>
      </c>
      <c r="CM71" s="90"/>
      <c r="CN71" t="s">
        <v>1</v>
      </c>
      <c r="CO71" s="111" t="str">
        <f>IF(CM71="","",MAX(CO$10:CO70)+1)</f>
        <v/>
      </c>
      <c r="CP71" s="106" t="str">
        <f>IF(CM71="","",INDEX(imePrezime_id,MATCH(IF(IFERROR(SEARCH("–",CM71),0)&lt;&gt;0,CM71,SUBSTITUTE(CM71," "," – ",1)),imePrezime,0)))</f>
        <v/>
      </c>
      <c r="CR71" s="29" t="str">
        <f t="shared" si="89"/>
        <v/>
      </c>
      <c r="CS71" t="s">
        <v>1</v>
      </c>
      <c r="CT71" s="115" t="str">
        <f>IF(AND(CE71="NEMA",CI71=""),MAX(CT$10:CT70)+1,"")</f>
        <v/>
      </c>
      <c r="CU71" t="s">
        <v>1</v>
      </c>
      <c r="CV71" s="120" t="str">
        <f t="shared" si="137"/>
        <v>M</v>
      </c>
      <c r="CW71" t="s">
        <v>1</v>
      </c>
      <c r="CX71" s="105" t="str">
        <f>IF(CT71="","",IF(BO71&lt;&gt;"CRO","","INSERT INTO osoba (id,reg_broj,oib,spol_id,dat_rodjenja) VALUES ("&amp;CT71&amp;",(SELECT max(reg_broj)+1 FROM osoba),Null,'"&amp;CV71&amp;"',Null); INSERT INTO osoba_log (id,reg_broj,oib,spol_id,dat_rodjenja,dnevnik_id) SELECT id,reg_broj,oib,spol_id,dat_rodjenja,"&amp;CT$2&amp;" FROM osoba WHERE id = "&amp;CT71&amp;";"))</f>
        <v/>
      </c>
      <c r="CY71" s="125" t="str">
        <f>IF(CT71="","","INSERT INTO imeprezime (id,osoba_id,rbr,ime,prezime,klub_id,identitet_id,sintaksa_id,info,aktivno,dnevnik_id) VALUES ("&amp;CT71&amp;","&amp;IF(CX71="","Null",CT71)&amp;",1,'"&amp;BA71&amp;"','"&amp;BB71&amp;"',(SELECT id FROM klub WHERE naziv = '"&amp;BI71&amp;"'),Null,1,'',1,"&amp;CT$2&amp;");")</f>
        <v/>
      </c>
      <c r="CZ71" t="s">
        <v>1</v>
      </c>
      <c r="DA71" s="29" t="str">
        <f t="shared" si="90"/>
        <v/>
      </c>
      <c r="DB71" t="s">
        <v>1</v>
      </c>
      <c r="DC71" s="105" t="str">
        <f>IF(OR(BP71="",BP71&lt;&gt;"NEMA"),"",BO71)</f>
        <v/>
      </c>
      <c r="DD71" s="125" t="str">
        <f>IF(DC71="","",MAX(DD$10:DD70)+1)</f>
        <v/>
      </c>
      <c r="DE71" t="s">
        <v>1</v>
      </c>
      <c r="DF71" s="90"/>
      <c r="DG71" t="s">
        <v>1</v>
      </c>
      <c r="DH71" s="29" t="str">
        <f t="shared" si="64"/>
        <v/>
      </c>
      <c r="DI71" t="s">
        <v>1</v>
      </c>
      <c r="DJ71" s="166" t="str">
        <f>IF(BJ71&lt;&gt;"NEMA","",IF(IFERROR(MATCH(BI71,BI$10:BI70,0),0)&lt;&gt;0,"",BI71))</f>
        <v/>
      </c>
      <c r="DK71" t="s">
        <v>1</v>
      </c>
      <c r="DL71" s="90"/>
      <c r="DM71" t="s">
        <v>1</v>
      </c>
      <c r="DN71" s="105" t="str">
        <f t="shared" si="91"/>
        <v/>
      </c>
      <c r="DO71" s="73" t="str">
        <f>IF(DN71="","",MAX(DO$10:DO70)+1)</f>
        <v/>
      </c>
      <c r="DP71" s="73" t="str">
        <f>IF(DN71="","",IF(BP71="","",IF(BP71="NEMA",DD71,BP71)))</f>
        <v/>
      </c>
      <c r="DQ71" s="73" t="str">
        <f t="shared" si="92"/>
        <v/>
      </c>
      <c r="DR71" s="73" t="str">
        <f>IF(DL71="","",MAX(DR$10:DR70)+1)</f>
        <v/>
      </c>
      <c r="DS71" s="177" t="str">
        <f t="shared" si="66"/>
        <v/>
      </c>
      <c r="DT71" s="125" t="str">
        <f t="shared" si="93"/>
        <v/>
      </c>
      <c r="DU71" t="s">
        <v>1</v>
      </c>
      <c r="DV71" s="29" t="str">
        <f t="shared" si="94"/>
        <v/>
      </c>
      <c r="DW71" t="s">
        <v>1</v>
      </c>
      <c r="DX71" s="166" t="str">
        <f>IF(BX71="","",IF(BY71&lt;&gt;"NEMA","ime-pre-klu"&amp;IF(BJ71="","","(ali)")&amp;"-kat",IF(CB71&lt;&gt;"NEMA","ime-pre-klu"&amp;IF(BJ71="","","(ali)"),IF(CE71&lt;&gt;"NEMA","ime-pre",IF(CT71&lt;&gt;"","novo",""))))&amp;IF(AND(BE71="0",BD71&gt;max_minuta*60),"-ot",""))</f>
        <v>ime-pre-klu-kat</v>
      </c>
      <c r="DY71" t="s">
        <v>1</v>
      </c>
      <c r="DZ71" s="111"/>
      <c r="EA71" s="134"/>
      <c r="EB71" s="134"/>
      <c r="EC71" s="134"/>
      <c r="ED71" s="134"/>
      <c r="EE71" s="134"/>
      <c r="EF71" s="134"/>
      <c r="EG71" s="134"/>
      <c r="EH71" s="134"/>
      <c r="EI71" s="134"/>
      <c r="EJ71" s="106">
        <f t="shared" si="124"/>
        <v>1</v>
      </c>
      <c r="EK71" t="s">
        <v>1</v>
      </c>
    </row>
    <row r="72" spans="2:141" x14ac:dyDescent="0.25">
      <c r="B72" s="148" t="s">
        <v>1139</v>
      </c>
      <c r="C72" t="s">
        <v>1</v>
      </c>
      <c r="D72" s="159">
        <f t="shared" si="72"/>
        <v>0</v>
      </c>
      <c r="E72" s="160">
        <f t="shared" ref="E72:AW72" si="166">IF($B72="","",FIND(";",$B72,D72+1))</f>
        <v>1</v>
      </c>
      <c r="F72" s="160">
        <f t="shared" si="166"/>
        <v>9</v>
      </c>
      <c r="G72" s="160">
        <f t="shared" si="166"/>
        <v>15</v>
      </c>
      <c r="H72" s="160">
        <f t="shared" si="166"/>
        <v>25</v>
      </c>
      <c r="I72" s="160">
        <f t="shared" si="166"/>
        <v>36</v>
      </c>
      <c r="J72" s="160">
        <f t="shared" si="166"/>
        <v>37</v>
      </c>
      <c r="K72" s="160">
        <f t="shared" si="166"/>
        <v>39</v>
      </c>
      <c r="L72" s="160">
        <f t="shared" si="166"/>
        <v>40</v>
      </c>
      <c r="M72" s="160">
        <f t="shared" si="166"/>
        <v>42</v>
      </c>
      <c r="N72" s="160">
        <f t="shared" si="166"/>
        <v>48</v>
      </c>
      <c r="O72" s="160">
        <f t="shared" si="166"/>
        <v>54</v>
      </c>
      <c r="P72" s="160">
        <f t="shared" si="166"/>
        <v>60</v>
      </c>
      <c r="Q72" s="160">
        <f t="shared" si="166"/>
        <v>62</v>
      </c>
      <c r="R72" s="160">
        <f t="shared" si="166"/>
        <v>64</v>
      </c>
      <c r="S72" s="160">
        <f t="shared" si="166"/>
        <v>70</v>
      </c>
      <c r="T72" s="160">
        <f t="shared" si="166"/>
        <v>83</v>
      </c>
      <c r="U72" s="160">
        <f t="shared" si="166"/>
        <v>89</v>
      </c>
      <c r="V72" s="160">
        <f t="shared" si="166"/>
        <v>91</v>
      </c>
      <c r="W72" s="160">
        <f t="shared" si="166"/>
        <v>97</v>
      </c>
      <c r="X72" s="160">
        <f t="shared" si="166"/>
        <v>103</v>
      </c>
      <c r="Y72" s="160">
        <f t="shared" si="166"/>
        <v>104</v>
      </c>
      <c r="Z72" s="160">
        <f t="shared" si="166"/>
        <v>105</v>
      </c>
      <c r="AA72" s="160">
        <f t="shared" si="166"/>
        <v>106</v>
      </c>
      <c r="AB72" s="160">
        <f t="shared" si="166"/>
        <v>109</v>
      </c>
      <c r="AC72" s="160">
        <f t="shared" si="166"/>
        <v>112</v>
      </c>
      <c r="AD72" s="160">
        <f t="shared" si="166"/>
        <v>115</v>
      </c>
      <c r="AE72" s="160">
        <f t="shared" si="166"/>
        <v>118</v>
      </c>
      <c r="AF72" s="160">
        <f t="shared" si="166"/>
        <v>121</v>
      </c>
      <c r="AG72" s="160">
        <f t="shared" si="166"/>
        <v>124</v>
      </c>
      <c r="AH72" s="160">
        <f t="shared" si="166"/>
        <v>127</v>
      </c>
      <c r="AI72" s="160">
        <f t="shared" si="166"/>
        <v>130</v>
      </c>
      <c r="AJ72" s="160">
        <f t="shared" si="166"/>
        <v>133</v>
      </c>
      <c r="AK72" s="160">
        <f t="shared" si="166"/>
        <v>136</v>
      </c>
      <c r="AL72" s="160">
        <f t="shared" si="166"/>
        <v>139</v>
      </c>
      <c r="AM72" s="160">
        <f t="shared" si="166"/>
        <v>140</v>
      </c>
      <c r="AN72" s="160">
        <f t="shared" si="166"/>
        <v>142</v>
      </c>
      <c r="AO72" s="160">
        <f t="shared" si="166"/>
        <v>148</v>
      </c>
      <c r="AP72" s="160">
        <f t="shared" si="166"/>
        <v>150</v>
      </c>
      <c r="AQ72" s="160">
        <f t="shared" si="166"/>
        <v>152</v>
      </c>
      <c r="AR72" s="160">
        <f t="shared" si="166"/>
        <v>158</v>
      </c>
      <c r="AS72" s="160">
        <f t="shared" si="166"/>
        <v>165</v>
      </c>
      <c r="AT72" s="160">
        <f t="shared" si="166"/>
        <v>171</v>
      </c>
      <c r="AU72" s="160">
        <f t="shared" si="166"/>
        <v>174</v>
      </c>
      <c r="AV72" s="160">
        <f t="shared" si="166"/>
        <v>176</v>
      </c>
      <c r="AW72" s="161">
        <f t="shared" si="166"/>
        <v>177</v>
      </c>
      <c r="AX72" t="s">
        <v>1</v>
      </c>
      <c r="AY72" s="105" t="str">
        <f t="shared" si="74"/>
        <v>M35</v>
      </c>
      <c r="AZ72" s="134">
        <f t="shared" si="44"/>
        <v>107</v>
      </c>
      <c r="BA72" s="73" t="str">
        <f t="shared" si="111"/>
        <v>Branimir</v>
      </c>
      <c r="BB72" s="73" t="str">
        <f t="shared" si="112"/>
        <v>Pongrac</v>
      </c>
      <c r="BC72" s="134" t="str">
        <f t="shared" si="113"/>
        <v>34:56</v>
      </c>
      <c r="BD72" s="134">
        <f t="shared" si="114"/>
        <v>2096</v>
      </c>
      <c r="BE72" s="134" t="str">
        <f t="shared" si="115"/>
        <v>0</v>
      </c>
      <c r="BF72" s="134" t="str">
        <f t="shared" si="116"/>
        <v>0</v>
      </c>
      <c r="BG72" s="134">
        <f t="shared" si="46"/>
        <v>1</v>
      </c>
      <c r="BH72" s="73" t="str">
        <f t="shared" si="47"/>
        <v>JAP</v>
      </c>
      <c r="BI72" s="73" t="str">
        <f t="shared" si="117"/>
        <v>OK Japetic</v>
      </c>
      <c r="BJ72" s="134">
        <f t="shared" si="118"/>
        <v>1</v>
      </c>
      <c r="BK72" s="73" t="str" cm="1">
        <f t="array" ref="BK72">IF(BJ72="",""&amp;BI72,IF(BJ72="NEMA",BI72,INDEX(klub_naziv,MATCH(INDEX(klubAlias_klubid,BJ72),klub_id,0))))</f>
        <v>OK Japetić</v>
      </c>
      <c r="BL72" s="73" t="str" cm="1">
        <f t="array" ref="BL72">IFERROR(INDEX(registarNatjecatelji,CE72,4),"")</f>
        <v>OK Japetić</v>
      </c>
      <c r="BM72" s="134" t="str">
        <f t="shared" si="49"/>
        <v/>
      </c>
      <c r="BN72" s="73" t="str">
        <f t="shared" si="101"/>
        <v>OK Japetić</v>
      </c>
      <c r="BO72" s="73" t="str">
        <f t="shared" si="102"/>
        <v>CRO</v>
      </c>
      <c r="BP72" s="134">
        <f t="shared" si="50"/>
        <v>1</v>
      </c>
      <c r="BQ72" s="73" t="str">
        <f t="shared" si="51"/>
        <v>M35</v>
      </c>
      <c r="BR72" s="73" t="str">
        <f t="shared" si="52"/>
        <v>M35</v>
      </c>
      <c r="BS72" s="134">
        <f t="shared" si="53"/>
        <v>1006</v>
      </c>
      <c r="BT72" s="74" t="str">
        <f t="shared" si="54"/>
        <v>4.32</v>
      </c>
      <c r="BU72" s="74" t="str">
        <f t="shared" si="55"/>
        <v>180</v>
      </c>
      <c r="BV72" s="75" t="str">
        <f t="shared" si="56"/>
        <v>15</v>
      </c>
      <c r="BW72" t="s">
        <v>1</v>
      </c>
      <c r="BX72" s="105" t="str">
        <f t="shared" si="57"/>
        <v>Branimir – Pongrac – OK Japetić – M35</v>
      </c>
      <c r="BY72" s="106">
        <f t="shared" si="58"/>
        <v>126</v>
      </c>
      <c r="BZ72" t="s">
        <v>1</v>
      </c>
      <c r="CA72" s="105" t="str">
        <f t="shared" si="59"/>
        <v>Branimir – Pongrac – OK Japetić</v>
      </c>
      <c r="CB72" s="106">
        <f t="shared" si="60"/>
        <v>126</v>
      </c>
      <c r="CC72" t="s">
        <v>1</v>
      </c>
      <c r="CD72" s="105" t="str">
        <f t="shared" si="61"/>
        <v>Branimir – Pongrac</v>
      </c>
      <c r="CE72" s="106">
        <f t="shared" si="86"/>
        <v>126</v>
      </c>
      <c r="CF72" t="s">
        <v>1</v>
      </c>
      <c r="CG72" s="111">
        <f t="shared" si="87"/>
        <v>126</v>
      </c>
      <c r="CH72" s="134" cm="1">
        <f t="array" ref="CH72">IF(CG72="","",INDEX(imePrezime_id,CG72,0))</f>
        <v>1206</v>
      </c>
      <c r="CI72" s="106" t="str">
        <f>IF(OR(CD72="",CE72&lt;&gt;"NEMA"),"",IFERROR(INDEX(imeprezimealias_imeprezimeid,MATCH(BA72&amp;" "&amp;BB72,imeprezimealias_alias,0)),""))</f>
        <v/>
      </c>
      <c r="CJ72" t="s">
        <v>1</v>
      </c>
      <c r="CK72" s="29" t="str">
        <f t="shared" si="88"/>
        <v/>
      </c>
      <c r="CL72" t="s">
        <v>1</v>
      </c>
      <c r="CM72" s="90"/>
      <c r="CN72" t="s">
        <v>1</v>
      </c>
      <c r="CO72" s="111" t="str">
        <f>IF(CM72="","",MAX(CO$10:CO71)+1)</f>
        <v/>
      </c>
      <c r="CP72" s="106" t="str">
        <f>IF(CM72="","",INDEX(imePrezime_id,MATCH(IF(IFERROR(SEARCH("–",CM72),0)&lt;&gt;0,CM72,SUBSTITUTE(CM72," "," – ",1)),imePrezime,0)))</f>
        <v/>
      </c>
      <c r="CR72" s="29" t="str">
        <f t="shared" si="89"/>
        <v/>
      </c>
      <c r="CS72" t="s">
        <v>1</v>
      </c>
      <c r="CT72" s="115" t="str">
        <f>IF(AND(CE72="NEMA",CI72=""),MAX(CT$10:CT71)+1,"")</f>
        <v/>
      </c>
      <c r="CU72" t="s">
        <v>1</v>
      </c>
      <c r="CV72" s="120" t="str">
        <f t="shared" si="137"/>
        <v>M</v>
      </c>
      <c r="CW72" t="s">
        <v>1</v>
      </c>
      <c r="CX72" s="105" t="str">
        <f>IF(CT72="","",IF(BO72&lt;&gt;"CRO","","INSERT INTO osoba (id,reg_broj,oib,spol_id,dat_rodjenja) VALUES ("&amp;CT72&amp;",(SELECT max(reg_broj)+1 FROM osoba),Null,'"&amp;CV72&amp;"',Null); INSERT INTO osoba_log (id,reg_broj,oib,spol_id,dat_rodjenja,dnevnik_id) SELECT id,reg_broj,oib,spol_id,dat_rodjenja,"&amp;CT$2&amp;" FROM osoba WHERE id = "&amp;CT72&amp;";"))</f>
        <v/>
      </c>
      <c r="CY72" s="125" t="str">
        <f>IF(CT72="","","INSERT INTO imeprezime (id,osoba_id,rbr,ime,prezime,klub_id,identitet_id,sintaksa_id,info,aktivno,dnevnik_id) VALUES ("&amp;CT72&amp;","&amp;IF(CX72="","Null",CT72)&amp;",1,'"&amp;BA72&amp;"','"&amp;BB72&amp;"',(SELECT id FROM klub WHERE naziv = '"&amp;BI72&amp;"'),Null,1,'',1,"&amp;CT$2&amp;");")</f>
        <v/>
      </c>
      <c r="CZ72" t="s">
        <v>1</v>
      </c>
      <c r="DA72" s="29" t="str">
        <f t="shared" si="90"/>
        <v/>
      </c>
      <c r="DB72" t="s">
        <v>1</v>
      </c>
      <c r="DC72" s="105" t="str">
        <f>IF(OR(BP72="",BP72&lt;&gt;"NEMA"),"",BO72)</f>
        <v/>
      </c>
      <c r="DD72" s="125" t="str">
        <f>IF(DC72="","",MAX(DD$10:DD71)+1)</f>
        <v/>
      </c>
      <c r="DE72" t="s">
        <v>1</v>
      </c>
      <c r="DF72" s="90"/>
      <c r="DG72" t="s">
        <v>1</v>
      </c>
      <c r="DH72" s="29" t="str">
        <f t="shared" si="64"/>
        <v/>
      </c>
      <c r="DI72" t="s">
        <v>1</v>
      </c>
      <c r="DJ72" s="166" t="str">
        <f>IF(BJ72&lt;&gt;"NEMA","",IF(IFERROR(MATCH(BI72,BI$10:BI71,0),0)&lt;&gt;0,"",BI72))</f>
        <v/>
      </c>
      <c r="DK72" t="s">
        <v>1</v>
      </c>
      <c r="DL72" s="90"/>
      <c r="DM72" t="s">
        <v>1</v>
      </c>
      <c r="DN72" s="105" t="str">
        <f t="shared" si="91"/>
        <v/>
      </c>
      <c r="DO72" s="73" t="str">
        <f>IF(DN72="","",MAX(DO$10:DO71)+1)</f>
        <v/>
      </c>
      <c r="DP72" s="73" t="str">
        <f>IF(DN72="","",IF(BP72="","",IF(BP72="NEMA",DD72,BP72)))</f>
        <v/>
      </c>
      <c r="DQ72" s="73" t="str">
        <f t="shared" si="92"/>
        <v/>
      </c>
      <c r="DR72" s="73" t="str">
        <f>IF(DL72="","",MAX(DR$10:DR71)+1)</f>
        <v/>
      </c>
      <c r="DS72" s="177" t="str">
        <f t="shared" si="66"/>
        <v/>
      </c>
      <c r="DT72" s="125" t="str">
        <f t="shared" si="93"/>
        <v/>
      </c>
      <c r="DU72" t="s">
        <v>1</v>
      </c>
      <c r="DV72" s="29" t="str">
        <f t="shared" si="94"/>
        <v/>
      </c>
      <c r="DW72" t="s">
        <v>1</v>
      </c>
      <c r="DX72" s="166" t="str">
        <f>IF(BX72="","",IF(BY72&lt;&gt;"NEMA","ime-pre-klu"&amp;IF(BJ72="","","(ali)")&amp;"-kat",IF(CB72&lt;&gt;"NEMA","ime-pre-klu"&amp;IF(BJ72="","","(ali)"),IF(CE72&lt;&gt;"NEMA","ime-pre",IF(CT72&lt;&gt;"","novo",""))))&amp;IF(AND(BE72="0",BD72&gt;max_minuta*60),"-ot",""))</f>
        <v>ime-pre-klu(ali)-kat</v>
      </c>
      <c r="DY72" t="s">
        <v>1</v>
      </c>
      <c r="DZ72" s="111"/>
      <c r="EA72" s="134"/>
      <c r="EB72" s="134"/>
      <c r="EC72" s="134"/>
      <c r="ED72" s="134"/>
      <c r="EE72" s="134"/>
      <c r="EF72" s="134"/>
      <c r="EG72" s="134"/>
      <c r="EH72" s="134"/>
      <c r="EI72" s="134"/>
      <c r="EJ72" s="106">
        <f t="shared" si="124"/>
        <v>3</v>
      </c>
      <c r="EK72" t="s">
        <v>1</v>
      </c>
    </row>
    <row r="73" spans="2:141" x14ac:dyDescent="0.25">
      <c r="B73" s="148" t="s">
        <v>1140</v>
      </c>
      <c r="C73" t="s">
        <v>1</v>
      </c>
      <c r="D73" s="159">
        <f t="shared" si="72"/>
        <v>0</v>
      </c>
      <c r="E73" s="160">
        <f t="shared" ref="E73:AW73" si="167">IF($B73="","",FIND(";",$B73,D73+1))</f>
        <v>1</v>
      </c>
      <c r="F73" s="160">
        <f t="shared" si="167"/>
        <v>9</v>
      </c>
      <c r="G73" s="160">
        <f t="shared" si="167"/>
        <v>14</v>
      </c>
      <c r="H73" s="160">
        <f t="shared" si="167"/>
        <v>22</v>
      </c>
      <c r="I73" s="160">
        <f t="shared" si="167"/>
        <v>30</v>
      </c>
      <c r="J73" s="160">
        <f t="shared" si="167"/>
        <v>31</v>
      </c>
      <c r="K73" s="160">
        <f t="shared" si="167"/>
        <v>33</v>
      </c>
      <c r="L73" s="160">
        <f t="shared" si="167"/>
        <v>34</v>
      </c>
      <c r="M73" s="160">
        <f t="shared" si="167"/>
        <v>36</v>
      </c>
      <c r="N73" s="160">
        <f t="shared" si="167"/>
        <v>42</v>
      </c>
      <c r="O73" s="160">
        <f t="shared" si="167"/>
        <v>48</v>
      </c>
      <c r="P73" s="160">
        <f t="shared" si="167"/>
        <v>54</v>
      </c>
      <c r="Q73" s="160">
        <f t="shared" si="167"/>
        <v>56</v>
      </c>
      <c r="R73" s="160">
        <f t="shared" si="167"/>
        <v>58</v>
      </c>
      <c r="S73" s="160">
        <f t="shared" si="167"/>
        <v>69</v>
      </c>
      <c r="T73" s="160">
        <f t="shared" si="167"/>
        <v>83</v>
      </c>
      <c r="U73" s="160">
        <f t="shared" si="167"/>
        <v>89</v>
      </c>
      <c r="V73" s="160">
        <f t="shared" si="167"/>
        <v>91</v>
      </c>
      <c r="W73" s="160">
        <f t="shared" si="167"/>
        <v>97</v>
      </c>
      <c r="X73" s="160">
        <f t="shared" si="167"/>
        <v>103</v>
      </c>
      <c r="Y73" s="160">
        <f t="shared" si="167"/>
        <v>104</v>
      </c>
      <c r="Z73" s="160">
        <f t="shared" si="167"/>
        <v>105</v>
      </c>
      <c r="AA73" s="160">
        <f t="shared" si="167"/>
        <v>106</v>
      </c>
      <c r="AB73" s="160">
        <f t="shared" si="167"/>
        <v>109</v>
      </c>
      <c r="AC73" s="160">
        <f t="shared" si="167"/>
        <v>112</v>
      </c>
      <c r="AD73" s="160">
        <f t="shared" si="167"/>
        <v>115</v>
      </c>
      <c r="AE73" s="160">
        <f t="shared" si="167"/>
        <v>118</v>
      </c>
      <c r="AF73" s="160">
        <f t="shared" si="167"/>
        <v>121</v>
      </c>
      <c r="AG73" s="160">
        <f t="shared" si="167"/>
        <v>124</v>
      </c>
      <c r="AH73" s="160">
        <f t="shared" si="167"/>
        <v>127</v>
      </c>
      <c r="AI73" s="160">
        <f t="shared" si="167"/>
        <v>130</v>
      </c>
      <c r="AJ73" s="160">
        <f t="shared" si="167"/>
        <v>133</v>
      </c>
      <c r="AK73" s="160">
        <f t="shared" si="167"/>
        <v>136</v>
      </c>
      <c r="AL73" s="160">
        <f t="shared" si="167"/>
        <v>139</v>
      </c>
      <c r="AM73" s="160">
        <f t="shared" si="167"/>
        <v>140</v>
      </c>
      <c r="AN73" s="160">
        <f t="shared" si="167"/>
        <v>142</v>
      </c>
      <c r="AO73" s="160">
        <f t="shared" si="167"/>
        <v>148</v>
      </c>
      <c r="AP73" s="160">
        <f t="shared" si="167"/>
        <v>150</v>
      </c>
      <c r="AQ73" s="160">
        <f t="shared" si="167"/>
        <v>152</v>
      </c>
      <c r="AR73" s="160">
        <f t="shared" si="167"/>
        <v>158</v>
      </c>
      <c r="AS73" s="160">
        <f t="shared" si="167"/>
        <v>165</v>
      </c>
      <c r="AT73" s="160">
        <f t="shared" si="167"/>
        <v>171</v>
      </c>
      <c r="AU73" s="160">
        <f t="shared" si="167"/>
        <v>174</v>
      </c>
      <c r="AV73" s="160">
        <f t="shared" si="167"/>
        <v>176</v>
      </c>
      <c r="AW73" s="161">
        <f t="shared" si="167"/>
        <v>177</v>
      </c>
      <c r="AX73" t="s">
        <v>1</v>
      </c>
      <c r="AY73" s="105" t="str">
        <f t="shared" si="74"/>
        <v>M35</v>
      </c>
      <c r="AZ73" s="134">
        <f t="shared" si="44"/>
        <v>107</v>
      </c>
      <c r="BA73" s="73" t="str">
        <f t="shared" si="111"/>
        <v>Petar</v>
      </c>
      <c r="BB73" s="73" t="str">
        <f t="shared" si="112"/>
        <v>Delić</v>
      </c>
      <c r="BC73" s="134" t="str">
        <f t="shared" si="113"/>
        <v>38:17</v>
      </c>
      <c r="BD73" s="134">
        <f t="shared" si="114"/>
        <v>2297</v>
      </c>
      <c r="BE73" s="134" t="str">
        <f t="shared" si="115"/>
        <v>0</v>
      </c>
      <c r="BF73" s="134" t="str">
        <f t="shared" si="116"/>
        <v>0</v>
      </c>
      <c r="BG73" s="134">
        <f t="shared" si="46"/>
        <v>1</v>
      </c>
      <c r="BH73" s="73" t="str">
        <f t="shared" si="47"/>
        <v>Maksimir</v>
      </c>
      <c r="BI73" s="73" t="str">
        <f t="shared" si="117"/>
        <v>OK Maksimir</v>
      </c>
      <c r="BJ73" s="134" t="str">
        <f t="shared" si="118"/>
        <v/>
      </c>
      <c r="BK73" s="73" t="str" cm="1">
        <f t="array" ref="BK73">IF(BJ73="",""&amp;BI73,IF(BJ73="NEMA",BI73,INDEX(klub_naziv,MATCH(INDEX(klubAlias_klubid,BJ73),klub_id,0))))</f>
        <v>OK Maksimir</v>
      </c>
      <c r="BL73" s="73" t="str" cm="1">
        <f t="array" ref="BL73">IFERROR(INDEX(registarNatjecatelji,CE73,4),"")</f>
        <v>OK Maksimir</v>
      </c>
      <c r="BM73" s="134" t="str">
        <f t="shared" si="49"/>
        <v/>
      </c>
      <c r="BN73" s="73" t="str">
        <f t="shared" si="101"/>
        <v>OK Maksimir</v>
      </c>
      <c r="BO73" s="73" t="str">
        <f t="shared" si="102"/>
        <v>CRO</v>
      </c>
      <c r="BP73" s="134">
        <f t="shared" si="50"/>
        <v>1</v>
      </c>
      <c r="BQ73" s="73" t="str">
        <f t="shared" si="51"/>
        <v>M35</v>
      </c>
      <c r="BR73" s="73" t="str">
        <f t="shared" si="52"/>
        <v>M35</v>
      </c>
      <c r="BS73" s="134">
        <f t="shared" si="53"/>
        <v>1006</v>
      </c>
      <c r="BT73" s="74" t="str">
        <f t="shared" si="54"/>
        <v>4.32</v>
      </c>
      <c r="BU73" s="74" t="str">
        <f t="shared" si="55"/>
        <v>180</v>
      </c>
      <c r="BV73" s="75" t="str">
        <f t="shared" si="56"/>
        <v>15</v>
      </c>
      <c r="BW73" t="s">
        <v>1</v>
      </c>
      <c r="BX73" s="105" t="str">
        <f t="shared" si="57"/>
        <v>Petar – Delić – OK Maksimir – M35</v>
      </c>
      <c r="BY73" s="106">
        <f t="shared" si="58"/>
        <v>332</v>
      </c>
      <c r="BZ73" t="s">
        <v>1</v>
      </c>
      <c r="CA73" s="105" t="str">
        <f t="shared" si="59"/>
        <v>Petar – Delić – OK Maksimir</v>
      </c>
      <c r="CB73" s="106">
        <f t="shared" si="60"/>
        <v>332</v>
      </c>
      <c r="CC73" t="s">
        <v>1</v>
      </c>
      <c r="CD73" s="105" t="str">
        <f t="shared" si="61"/>
        <v>Petar – Delić</v>
      </c>
      <c r="CE73" s="106">
        <f t="shared" si="86"/>
        <v>332</v>
      </c>
      <c r="CF73" t="s">
        <v>1</v>
      </c>
      <c r="CG73" s="111">
        <f t="shared" si="87"/>
        <v>332</v>
      </c>
      <c r="CH73" s="134" cm="1">
        <f t="array" ref="CH73">IF(CG73="","",INDEX(imePrezime_id,CG73,0))</f>
        <v>1418</v>
      </c>
      <c r="CI73" s="106" t="str">
        <f>IF(OR(CD73="",CE73&lt;&gt;"NEMA"),"",IFERROR(INDEX(imeprezimealias_imeprezimeid,MATCH(BA73&amp;" "&amp;BB73,imeprezimealias_alias,0)),""))</f>
        <v/>
      </c>
      <c r="CJ73" t="s">
        <v>1</v>
      </c>
      <c r="CK73" s="29" t="str">
        <f t="shared" si="88"/>
        <v/>
      </c>
      <c r="CL73" t="s">
        <v>1</v>
      </c>
      <c r="CM73" s="90"/>
      <c r="CN73" t="s">
        <v>1</v>
      </c>
      <c r="CO73" s="111" t="str">
        <f>IF(CM73="","",MAX(CO$10:CO72)+1)</f>
        <v/>
      </c>
      <c r="CP73" s="106" t="str">
        <f>IF(CM73="","",INDEX(imePrezime_id,MATCH(IF(IFERROR(SEARCH("–",CM73),0)&lt;&gt;0,CM73,SUBSTITUTE(CM73," "," – ",1)),imePrezime,0)))</f>
        <v/>
      </c>
      <c r="CR73" s="29" t="str">
        <f t="shared" si="89"/>
        <v/>
      </c>
      <c r="CS73" t="s">
        <v>1</v>
      </c>
      <c r="CT73" s="115" t="str">
        <f>IF(AND(CE73="NEMA",CI73=""),MAX(CT$10:CT72)+1,"")</f>
        <v/>
      </c>
      <c r="CU73" t="s">
        <v>1</v>
      </c>
      <c r="CV73" s="120" t="str">
        <f t="shared" si="137"/>
        <v>M</v>
      </c>
      <c r="CW73" t="s">
        <v>1</v>
      </c>
      <c r="CX73" s="105" t="str">
        <f>IF(CT73="","",IF(BO73&lt;&gt;"CRO","","INSERT INTO osoba (id,reg_broj,oib,spol_id,dat_rodjenja) VALUES ("&amp;CT73&amp;",(SELECT max(reg_broj)+1 FROM osoba),Null,'"&amp;CV73&amp;"',Null); INSERT INTO osoba_log (id,reg_broj,oib,spol_id,dat_rodjenja,dnevnik_id) SELECT id,reg_broj,oib,spol_id,dat_rodjenja,"&amp;CT$2&amp;" FROM osoba WHERE id = "&amp;CT73&amp;";"))</f>
        <v/>
      </c>
      <c r="CY73" s="125" t="str">
        <f>IF(CT73="","","INSERT INTO imeprezime (id,osoba_id,rbr,ime,prezime,klub_id,identitet_id,sintaksa_id,info,aktivno,dnevnik_id) VALUES ("&amp;CT73&amp;","&amp;IF(CX73="","Null",CT73)&amp;",1,'"&amp;BA73&amp;"','"&amp;BB73&amp;"',(SELECT id FROM klub WHERE naziv = '"&amp;BI73&amp;"'),Null,1,'',1,"&amp;CT$2&amp;");")</f>
        <v/>
      </c>
      <c r="CZ73" t="s">
        <v>1</v>
      </c>
      <c r="DA73" s="29" t="str">
        <f t="shared" si="90"/>
        <v/>
      </c>
      <c r="DB73" t="s">
        <v>1</v>
      </c>
      <c r="DC73" s="105" t="str">
        <f>IF(OR(BP73="",BP73&lt;&gt;"NEMA"),"",BO73)</f>
        <v/>
      </c>
      <c r="DD73" s="125" t="str">
        <f>IF(DC73="","",MAX(DD$10:DD72)+1)</f>
        <v/>
      </c>
      <c r="DE73" t="s">
        <v>1</v>
      </c>
      <c r="DF73" s="90"/>
      <c r="DG73" t="s">
        <v>1</v>
      </c>
      <c r="DH73" s="29" t="str">
        <f t="shared" si="64"/>
        <v/>
      </c>
      <c r="DI73" t="s">
        <v>1</v>
      </c>
      <c r="DJ73" s="166" t="str">
        <f>IF(BJ73&lt;&gt;"NEMA","",IF(IFERROR(MATCH(BI73,BI$10:BI72,0),0)&lt;&gt;0,"",BI73))</f>
        <v/>
      </c>
      <c r="DK73" t="s">
        <v>1</v>
      </c>
      <c r="DL73" s="90"/>
      <c r="DM73" t="s">
        <v>1</v>
      </c>
      <c r="DN73" s="105" t="str">
        <f t="shared" si="91"/>
        <v/>
      </c>
      <c r="DO73" s="73" t="str">
        <f>IF(DN73="","",MAX(DO$10:DO72)+1)</f>
        <v/>
      </c>
      <c r="DP73" s="73" t="str">
        <f>IF(DN73="","",IF(BP73="","",IF(BP73="NEMA",DD73,BP73)))</f>
        <v/>
      </c>
      <c r="DQ73" s="73" t="str">
        <f t="shared" si="92"/>
        <v/>
      </c>
      <c r="DR73" s="73" t="str">
        <f>IF(DL73="","",MAX(DR$10:DR72)+1)</f>
        <v/>
      </c>
      <c r="DS73" s="177" t="str">
        <f t="shared" si="66"/>
        <v/>
      </c>
      <c r="DT73" s="125" t="str">
        <f t="shared" si="93"/>
        <v/>
      </c>
      <c r="DU73" t="s">
        <v>1</v>
      </c>
      <c r="DV73" s="29" t="str">
        <f t="shared" si="94"/>
        <v/>
      </c>
      <c r="DW73" t="s">
        <v>1</v>
      </c>
      <c r="DX73" s="166" t="str">
        <f>IF(BX73="","",IF(BY73&lt;&gt;"NEMA","ime-pre-klu"&amp;IF(BJ73="","","(ali)")&amp;"-kat",IF(CB73&lt;&gt;"NEMA","ime-pre-klu"&amp;IF(BJ73="","","(ali)"),IF(CE73&lt;&gt;"NEMA","ime-pre",IF(CT73&lt;&gt;"","novo",""))))&amp;IF(AND(BE73="0",BD73&gt;max_minuta*60),"-ot",""))</f>
        <v>ime-pre-klu-kat</v>
      </c>
      <c r="DY73" t="s">
        <v>1</v>
      </c>
      <c r="DZ73" s="111"/>
      <c r="EA73" s="134"/>
      <c r="EB73" s="134"/>
      <c r="EC73" s="134"/>
      <c r="ED73" s="134"/>
      <c r="EE73" s="134"/>
      <c r="EF73" s="134"/>
      <c r="EG73" s="134"/>
      <c r="EH73" s="134"/>
      <c r="EI73" s="134"/>
      <c r="EJ73" s="106">
        <f t="shared" si="124"/>
        <v>1</v>
      </c>
      <c r="EK73" t="s">
        <v>1</v>
      </c>
    </row>
    <row r="74" spans="2:141" x14ac:dyDescent="0.25">
      <c r="B74" s="148" t="s">
        <v>1141</v>
      </c>
      <c r="C74" t="s">
        <v>1</v>
      </c>
      <c r="D74" s="159">
        <f t="shared" si="72"/>
        <v>0</v>
      </c>
      <c r="E74" s="160">
        <f t="shared" ref="E74:AW74" si="168">IF($B74="","",FIND(";",$B74,D74+1))</f>
        <v>1</v>
      </c>
      <c r="F74" s="160">
        <f t="shared" si="168"/>
        <v>9</v>
      </c>
      <c r="G74" s="160">
        <f t="shared" si="168"/>
        <v>15</v>
      </c>
      <c r="H74" s="160">
        <f t="shared" si="168"/>
        <v>24</v>
      </c>
      <c r="I74" s="160">
        <f t="shared" si="168"/>
        <v>31</v>
      </c>
      <c r="J74" s="160">
        <f t="shared" si="168"/>
        <v>32</v>
      </c>
      <c r="K74" s="160">
        <f t="shared" si="168"/>
        <v>34</v>
      </c>
      <c r="L74" s="160">
        <f t="shared" si="168"/>
        <v>35</v>
      </c>
      <c r="M74" s="160">
        <f t="shared" si="168"/>
        <v>37</v>
      </c>
      <c r="N74" s="160">
        <f t="shared" si="168"/>
        <v>43</v>
      </c>
      <c r="O74" s="160">
        <f t="shared" si="168"/>
        <v>49</v>
      </c>
      <c r="P74" s="160">
        <f t="shared" si="168"/>
        <v>55</v>
      </c>
      <c r="Q74" s="160">
        <f t="shared" si="168"/>
        <v>57</v>
      </c>
      <c r="R74" s="160">
        <f t="shared" si="168"/>
        <v>59</v>
      </c>
      <c r="S74" s="160">
        <f t="shared" si="168"/>
        <v>65</v>
      </c>
      <c r="T74" s="160">
        <f t="shared" si="168"/>
        <v>77</v>
      </c>
      <c r="U74" s="160">
        <f t="shared" si="168"/>
        <v>83</v>
      </c>
      <c r="V74" s="160">
        <f t="shared" si="168"/>
        <v>85</v>
      </c>
      <c r="W74" s="160">
        <f t="shared" si="168"/>
        <v>91</v>
      </c>
      <c r="X74" s="160">
        <f t="shared" si="168"/>
        <v>97</v>
      </c>
      <c r="Y74" s="160">
        <f t="shared" si="168"/>
        <v>98</v>
      </c>
      <c r="Z74" s="160">
        <f t="shared" si="168"/>
        <v>99</v>
      </c>
      <c r="AA74" s="160">
        <f t="shared" si="168"/>
        <v>100</v>
      </c>
      <c r="AB74" s="160">
        <f t="shared" si="168"/>
        <v>103</v>
      </c>
      <c r="AC74" s="160">
        <f t="shared" si="168"/>
        <v>106</v>
      </c>
      <c r="AD74" s="160">
        <f t="shared" si="168"/>
        <v>109</v>
      </c>
      <c r="AE74" s="160">
        <f t="shared" si="168"/>
        <v>112</v>
      </c>
      <c r="AF74" s="160">
        <f t="shared" si="168"/>
        <v>115</v>
      </c>
      <c r="AG74" s="160">
        <f t="shared" si="168"/>
        <v>118</v>
      </c>
      <c r="AH74" s="160">
        <f t="shared" si="168"/>
        <v>121</v>
      </c>
      <c r="AI74" s="160">
        <f t="shared" si="168"/>
        <v>124</v>
      </c>
      <c r="AJ74" s="160">
        <f t="shared" si="168"/>
        <v>127</v>
      </c>
      <c r="AK74" s="160">
        <f t="shared" si="168"/>
        <v>130</v>
      </c>
      <c r="AL74" s="160">
        <f t="shared" si="168"/>
        <v>133</v>
      </c>
      <c r="AM74" s="160">
        <f t="shared" si="168"/>
        <v>134</v>
      </c>
      <c r="AN74" s="160">
        <f t="shared" si="168"/>
        <v>136</v>
      </c>
      <c r="AO74" s="160">
        <f t="shared" si="168"/>
        <v>142</v>
      </c>
      <c r="AP74" s="160">
        <f t="shared" si="168"/>
        <v>144</v>
      </c>
      <c r="AQ74" s="160">
        <f t="shared" si="168"/>
        <v>146</v>
      </c>
      <c r="AR74" s="160">
        <f t="shared" si="168"/>
        <v>152</v>
      </c>
      <c r="AS74" s="160">
        <f t="shared" si="168"/>
        <v>159</v>
      </c>
      <c r="AT74" s="160">
        <f t="shared" si="168"/>
        <v>165</v>
      </c>
      <c r="AU74" s="160">
        <f t="shared" si="168"/>
        <v>168</v>
      </c>
      <c r="AV74" s="160">
        <f t="shared" si="168"/>
        <v>170</v>
      </c>
      <c r="AW74" s="161">
        <f t="shared" si="168"/>
        <v>171</v>
      </c>
      <c r="AX74" t="s">
        <v>1</v>
      </c>
      <c r="AY74" s="105" t="str">
        <f t="shared" si="74"/>
        <v>M35</v>
      </c>
      <c r="AZ74" s="134">
        <f t="shared" si="44"/>
        <v>107</v>
      </c>
      <c r="BA74" s="73" t="str">
        <f t="shared" si="111"/>
        <v>Ivan</v>
      </c>
      <c r="BB74" s="73" t="str">
        <f t="shared" si="112"/>
        <v>Bublić</v>
      </c>
      <c r="BC74" s="134" t="str">
        <f t="shared" si="113"/>
        <v>39:40</v>
      </c>
      <c r="BD74" s="134">
        <f t="shared" si="114"/>
        <v>2380</v>
      </c>
      <c r="BE74" s="134" t="str">
        <f t="shared" si="115"/>
        <v>0</v>
      </c>
      <c r="BF74" s="134" t="str">
        <f t="shared" si="116"/>
        <v>0</v>
      </c>
      <c r="BG74" s="134">
        <f t="shared" si="46"/>
        <v>1</v>
      </c>
      <c r="BH74" s="73" t="str">
        <f t="shared" si="47"/>
        <v>KAP</v>
      </c>
      <c r="BI74" s="73" t="str">
        <f t="shared" si="117"/>
        <v>OK Kapela</v>
      </c>
      <c r="BJ74" s="134" t="str">
        <f t="shared" si="118"/>
        <v/>
      </c>
      <c r="BK74" s="73" t="str" cm="1">
        <f t="array" ref="BK74">IF(BJ74="",""&amp;BI74,IF(BJ74="NEMA",BI74,INDEX(klub_naziv,MATCH(INDEX(klubAlias_klubid,BJ74),klub_id,0))))</f>
        <v>OK Kapela</v>
      </c>
      <c r="BL74" s="73" t="str" cm="1">
        <f t="array" ref="BL74">IFERROR(INDEX(registarNatjecatelji,CE74,4),"")</f>
        <v>OK Kapela</v>
      </c>
      <c r="BM74" s="134" t="str">
        <f t="shared" si="49"/>
        <v/>
      </c>
      <c r="BN74" s="73" t="str">
        <f t="shared" si="101"/>
        <v>OK Kapela</v>
      </c>
      <c r="BO74" s="73" t="str">
        <f t="shared" si="102"/>
        <v>CRO</v>
      </c>
      <c r="BP74" s="134">
        <f t="shared" si="50"/>
        <v>1</v>
      </c>
      <c r="BQ74" s="73" t="str">
        <f t="shared" si="51"/>
        <v>M35</v>
      </c>
      <c r="BR74" s="73" t="str">
        <f t="shared" si="52"/>
        <v>M35</v>
      </c>
      <c r="BS74" s="134">
        <f t="shared" si="53"/>
        <v>1006</v>
      </c>
      <c r="BT74" s="74" t="str">
        <f t="shared" si="54"/>
        <v>4.32</v>
      </c>
      <c r="BU74" s="74" t="str">
        <f t="shared" si="55"/>
        <v>180</v>
      </c>
      <c r="BV74" s="75" t="str">
        <f t="shared" si="56"/>
        <v>15</v>
      </c>
      <c r="BW74" t="s">
        <v>1</v>
      </c>
      <c r="BX74" s="105" t="str">
        <f t="shared" si="57"/>
        <v>Ivan – Bublić – OK Kapela – M35</v>
      </c>
      <c r="BY74" s="106">
        <f t="shared" si="58"/>
        <v>213</v>
      </c>
      <c r="BZ74" t="s">
        <v>1</v>
      </c>
      <c r="CA74" s="105" t="str">
        <f t="shared" si="59"/>
        <v>Ivan – Bublić – OK Kapela</v>
      </c>
      <c r="CB74" s="106">
        <f t="shared" si="60"/>
        <v>213</v>
      </c>
      <c r="CC74" t="s">
        <v>1</v>
      </c>
      <c r="CD74" s="105" t="str">
        <f t="shared" si="61"/>
        <v>Ivan – Bublić</v>
      </c>
      <c r="CE74" s="106">
        <f t="shared" si="86"/>
        <v>213</v>
      </c>
      <c r="CF74" t="s">
        <v>1</v>
      </c>
      <c r="CG74" s="111">
        <f t="shared" si="87"/>
        <v>213</v>
      </c>
      <c r="CH74" s="134" cm="1">
        <f t="array" ref="CH74">IF(CG74="","",INDEX(imePrezime_id,CG74,0))</f>
        <v>1125</v>
      </c>
      <c r="CI74" s="106" t="str">
        <f>IF(OR(CD74="",CE74&lt;&gt;"NEMA"),"",IFERROR(INDEX(imeprezimealias_imeprezimeid,MATCH(BA74&amp;" "&amp;BB74,imeprezimealias_alias,0)),""))</f>
        <v/>
      </c>
      <c r="CJ74" t="s">
        <v>1</v>
      </c>
      <c r="CK74" s="29" t="str">
        <f t="shared" si="88"/>
        <v/>
      </c>
      <c r="CL74" t="s">
        <v>1</v>
      </c>
      <c r="CM74" s="90"/>
      <c r="CN74" t="s">
        <v>1</v>
      </c>
      <c r="CO74" s="111" t="str">
        <f>IF(CM74="","",MAX(CO$10:CO73)+1)</f>
        <v/>
      </c>
      <c r="CP74" s="106" t="str">
        <f>IF(CM74="","",INDEX(imePrezime_id,MATCH(IF(IFERROR(SEARCH("–",CM74),0)&lt;&gt;0,CM74,SUBSTITUTE(CM74," "," – ",1)),imePrezime,0)))</f>
        <v/>
      </c>
      <c r="CR74" s="29" t="str">
        <f t="shared" si="89"/>
        <v/>
      </c>
      <c r="CS74" t="s">
        <v>1</v>
      </c>
      <c r="CT74" s="115" t="str">
        <f>IF(AND(CE74="NEMA",CI74=""),MAX(CT$10:CT73)+1,"")</f>
        <v/>
      </c>
      <c r="CU74" t="s">
        <v>1</v>
      </c>
      <c r="CV74" s="120" t="str">
        <f t="shared" si="137"/>
        <v>M</v>
      </c>
      <c r="CW74" t="s">
        <v>1</v>
      </c>
      <c r="CX74" s="105" t="str">
        <f>IF(CT74="","",IF(BO74&lt;&gt;"CRO","","INSERT INTO osoba (id,reg_broj,oib,spol_id,dat_rodjenja) VALUES ("&amp;CT74&amp;",(SELECT max(reg_broj)+1 FROM osoba),Null,'"&amp;CV74&amp;"',Null); INSERT INTO osoba_log (id,reg_broj,oib,spol_id,dat_rodjenja,dnevnik_id) SELECT id,reg_broj,oib,spol_id,dat_rodjenja,"&amp;CT$2&amp;" FROM osoba WHERE id = "&amp;CT74&amp;";"))</f>
        <v/>
      </c>
      <c r="CY74" s="125" t="str">
        <f>IF(CT74="","","INSERT INTO imeprezime (id,osoba_id,rbr,ime,prezime,klub_id,identitet_id,sintaksa_id,info,aktivno,dnevnik_id) VALUES ("&amp;CT74&amp;","&amp;IF(CX74="","Null",CT74)&amp;",1,'"&amp;BA74&amp;"','"&amp;BB74&amp;"',(SELECT id FROM klub WHERE naziv = '"&amp;BI74&amp;"'),Null,1,'',1,"&amp;CT$2&amp;");")</f>
        <v/>
      </c>
      <c r="CZ74" t="s">
        <v>1</v>
      </c>
      <c r="DA74" s="29" t="str">
        <f t="shared" si="90"/>
        <v/>
      </c>
      <c r="DB74" t="s">
        <v>1</v>
      </c>
      <c r="DC74" s="105" t="str">
        <f>IF(OR(BP74="",BP74&lt;&gt;"NEMA"),"",BO74)</f>
        <v/>
      </c>
      <c r="DD74" s="125" t="str">
        <f>IF(DC74="","",MAX(DD$10:DD73)+1)</f>
        <v/>
      </c>
      <c r="DE74" t="s">
        <v>1</v>
      </c>
      <c r="DF74" s="90"/>
      <c r="DG74" t="s">
        <v>1</v>
      </c>
      <c r="DH74" s="29" t="str">
        <f t="shared" si="64"/>
        <v/>
      </c>
      <c r="DI74" t="s">
        <v>1</v>
      </c>
      <c r="DJ74" s="166" t="str">
        <f>IF(BJ74&lt;&gt;"NEMA","",IF(IFERROR(MATCH(BI74,BI$10:BI73,0),0)&lt;&gt;0,"",BI74))</f>
        <v/>
      </c>
      <c r="DK74" t="s">
        <v>1</v>
      </c>
      <c r="DL74" s="90"/>
      <c r="DM74" t="s">
        <v>1</v>
      </c>
      <c r="DN74" s="105" t="str">
        <f t="shared" si="91"/>
        <v/>
      </c>
      <c r="DO74" s="73" t="str">
        <f>IF(DN74="","",MAX(DO$10:DO73)+1)</f>
        <v/>
      </c>
      <c r="DP74" s="73" t="str">
        <f>IF(DN74="","",IF(BP74="","",IF(BP74="NEMA",DD74,BP74)))</f>
        <v/>
      </c>
      <c r="DQ74" s="73" t="str">
        <f t="shared" si="92"/>
        <v/>
      </c>
      <c r="DR74" s="73" t="str">
        <f>IF(DL74="","",MAX(DR$10:DR73)+1)</f>
        <v/>
      </c>
      <c r="DS74" s="177" t="str">
        <f t="shared" si="66"/>
        <v/>
      </c>
      <c r="DT74" s="125" t="str">
        <f t="shared" si="93"/>
        <v/>
      </c>
      <c r="DU74" t="s">
        <v>1</v>
      </c>
      <c r="DV74" s="29" t="str">
        <f t="shared" si="94"/>
        <v/>
      </c>
      <c r="DW74" t="s">
        <v>1</v>
      </c>
      <c r="DX74" s="166" t="str">
        <f>IF(BX74="","",IF(BY74&lt;&gt;"NEMA","ime-pre-klu"&amp;IF(BJ74="","","(ali)")&amp;"-kat",IF(CB74&lt;&gt;"NEMA","ime-pre-klu"&amp;IF(BJ74="","","(ali)"),IF(CE74&lt;&gt;"NEMA","ime-pre",IF(CT74&lt;&gt;"","novo",""))))&amp;IF(AND(BE74="0",BD74&gt;max_minuta*60),"-ot",""))</f>
        <v>ime-pre-klu-kat</v>
      </c>
      <c r="DY74" t="s">
        <v>1</v>
      </c>
      <c r="DZ74" s="111"/>
      <c r="EA74" s="134"/>
      <c r="EB74" s="134"/>
      <c r="EC74" s="134"/>
      <c r="ED74" s="134"/>
      <c r="EE74" s="134"/>
      <c r="EF74" s="134"/>
      <c r="EG74" s="134"/>
      <c r="EH74" s="134"/>
      <c r="EI74" s="134"/>
      <c r="EJ74" s="106">
        <f t="shared" si="124"/>
        <v>1</v>
      </c>
      <c r="EK74" t="s">
        <v>1</v>
      </c>
    </row>
    <row r="75" spans="2:141" x14ac:dyDescent="0.25">
      <c r="B75" s="148" t="s">
        <v>1142</v>
      </c>
      <c r="C75" t="s">
        <v>1</v>
      </c>
      <c r="D75" s="159">
        <f t="shared" si="72"/>
        <v>0</v>
      </c>
      <c r="E75" s="160">
        <f t="shared" ref="E75:AW75" si="169">IF($B75="","",FIND(";",$B75,D75+1))</f>
        <v>1</v>
      </c>
      <c r="F75" s="160">
        <f t="shared" si="169"/>
        <v>9</v>
      </c>
      <c r="G75" s="160">
        <f t="shared" si="169"/>
        <v>15</v>
      </c>
      <c r="H75" s="160">
        <f t="shared" si="169"/>
        <v>22</v>
      </c>
      <c r="I75" s="160">
        <f t="shared" si="169"/>
        <v>31</v>
      </c>
      <c r="J75" s="160">
        <f t="shared" si="169"/>
        <v>32</v>
      </c>
      <c r="K75" s="160">
        <f t="shared" si="169"/>
        <v>34</v>
      </c>
      <c r="L75" s="160">
        <f t="shared" si="169"/>
        <v>35</v>
      </c>
      <c r="M75" s="160">
        <f t="shared" si="169"/>
        <v>37</v>
      </c>
      <c r="N75" s="160">
        <f t="shared" si="169"/>
        <v>43</v>
      </c>
      <c r="O75" s="160">
        <f t="shared" si="169"/>
        <v>49</v>
      </c>
      <c r="P75" s="160">
        <f t="shared" si="169"/>
        <v>55</v>
      </c>
      <c r="Q75" s="160">
        <f t="shared" si="169"/>
        <v>57</v>
      </c>
      <c r="R75" s="160">
        <f t="shared" si="169"/>
        <v>59</v>
      </c>
      <c r="S75" s="160">
        <f t="shared" si="169"/>
        <v>65</v>
      </c>
      <c r="T75" s="160">
        <f t="shared" si="169"/>
        <v>78</v>
      </c>
      <c r="U75" s="160">
        <f t="shared" si="169"/>
        <v>84</v>
      </c>
      <c r="V75" s="160">
        <f t="shared" si="169"/>
        <v>86</v>
      </c>
      <c r="W75" s="160">
        <f t="shared" si="169"/>
        <v>92</v>
      </c>
      <c r="X75" s="160">
        <f t="shared" si="169"/>
        <v>98</v>
      </c>
      <c r="Y75" s="160">
        <f t="shared" si="169"/>
        <v>99</v>
      </c>
      <c r="Z75" s="160">
        <f t="shared" si="169"/>
        <v>100</v>
      </c>
      <c r="AA75" s="160">
        <f t="shared" si="169"/>
        <v>101</v>
      </c>
      <c r="AB75" s="160">
        <f t="shared" si="169"/>
        <v>104</v>
      </c>
      <c r="AC75" s="160">
        <f t="shared" si="169"/>
        <v>107</v>
      </c>
      <c r="AD75" s="160">
        <f t="shared" si="169"/>
        <v>110</v>
      </c>
      <c r="AE75" s="160">
        <f t="shared" si="169"/>
        <v>113</v>
      </c>
      <c r="AF75" s="160">
        <f t="shared" si="169"/>
        <v>116</v>
      </c>
      <c r="AG75" s="160">
        <f t="shared" si="169"/>
        <v>119</v>
      </c>
      <c r="AH75" s="160">
        <f t="shared" si="169"/>
        <v>122</v>
      </c>
      <c r="AI75" s="160">
        <f t="shared" si="169"/>
        <v>125</v>
      </c>
      <c r="AJ75" s="160">
        <f t="shared" si="169"/>
        <v>128</v>
      </c>
      <c r="AK75" s="160">
        <f t="shared" si="169"/>
        <v>131</v>
      </c>
      <c r="AL75" s="160">
        <f t="shared" si="169"/>
        <v>134</v>
      </c>
      <c r="AM75" s="160">
        <f t="shared" si="169"/>
        <v>135</v>
      </c>
      <c r="AN75" s="160">
        <f t="shared" si="169"/>
        <v>137</v>
      </c>
      <c r="AO75" s="160">
        <f t="shared" si="169"/>
        <v>143</v>
      </c>
      <c r="AP75" s="160">
        <f t="shared" si="169"/>
        <v>145</v>
      </c>
      <c r="AQ75" s="160">
        <f t="shared" si="169"/>
        <v>147</v>
      </c>
      <c r="AR75" s="160">
        <f t="shared" si="169"/>
        <v>153</v>
      </c>
      <c r="AS75" s="160">
        <f t="shared" si="169"/>
        <v>160</v>
      </c>
      <c r="AT75" s="160">
        <f t="shared" si="169"/>
        <v>166</v>
      </c>
      <c r="AU75" s="160">
        <f t="shared" si="169"/>
        <v>169</v>
      </c>
      <c r="AV75" s="160">
        <f t="shared" si="169"/>
        <v>171</v>
      </c>
      <c r="AW75" s="161">
        <f t="shared" si="169"/>
        <v>172</v>
      </c>
      <c r="AX75" t="s">
        <v>1</v>
      </c>
      <c r="AY75" s="105" t="str">
        <f t="shared" si="74"/>
        <v>M35</v>
      </c>
      <c r="AZ75" s="134">
        <f t="shared" ref="AZ75:AZ138" si="170">IF(AY75="","",IFERROR(INDEX(kategorija_id,MATCH(AY75,kategorija_oznaka,0)),INDEX(kategorijaAlias_id,MATCH(AY75,kategorijaAlias_oznaka,0))))</f>
        <v>107</v>
      </c>
      <c r="BA75" s="73" t="str">
        <f t="shared" si="111"/>
        <v>Franjo</v>
      </c>
      <c r="BB75" s="73" t="str">
        <f t="shared" si="112"/>
        <v>Budi</v>
      </c>
      <c r="BC75" s="134" t="str">
        <f t="shared" si="113"/>
        <v>43:07</v>
      </c>
      <c r="BD75" s="134">
        <f t="shared" si="114"/>
        <v>2587</v>
      </c>
      <c r="BE75" s="134" t="str">
        <f t="shared" si="115"/>
        <v>0</v>
      </c>
      <c r="BF75" s="134" t="str">
        <f t="shared" si="116"/>
        <v>0</v>
      </c>
      <c r="BG75" s="134">
        <f t="shared" ref="BG75:BG138" si="171">IF(CD75="","",IF(N(BD75)&gt;max_minuta*60,2,INDEX(statusRezultat_id,MATCH(VALUE(BE75),statusRezultat_oevent,0))))</f>
        <v>1</v>
      </c>
      <c r="BH75" s="73" t="str">
        <f t="shared" ref="BH75:BH138" si="172">IF(B75="","",SUBSTITUTE(MID($B75,R75+1,S75-R75-1),"""",""))</f>
        <v>JAP</v>
      </c>
      <c r="BI75" s="73" t="str">
        <f t="shared" si="117"/>
        <v>OK Japetic</v>
      </c>
      <c r="BJ75" s="134">
        <f t="shared" si="118"/>
        <v>1</v>
      </c>
      <c r="BK75" s="73" t="str" cm="1">
        <f t="array" ref="BK75">IF(BJ75="",""&amp;BI75,IF(BJ75="NEMA",BI75,INDEX(klub_naziv,MATCH(INDEX(klubAlias_klubid,BJ75),klub_id,0))))</f>
        <v>OK Japetić</v>
      </c>
      <c r="BL75" s="73" t="str" cm="1">
        <f t="array" ref="BL75">IFERROR(INDEX(registarNatjecatelji,CE75,4),"")</f>
        <v>OK Japetić</v>
      </c>
      <c r="BM75" s="134" t="str">
        <f t="shared" ref="BM75:BM138" si="173">IF(BK75=BL75,"",1)</f>
        <v/>
      </c>
      <c r="BN75" s="73" t="str">
        <f t="shared" si="101"/>
        <v>OK Japetić</v>
      </c>
      <c r="BO75" s="73" t="str">
        <f t="shared" si="102"/>
        <v>CRO</v>
      </c>
      <c r="BP75" s="134">
        <f t="shared" ref="BP75:BP138" si="174">IF(BO75="","",IFERROR(INDEX(drzava_id,MATCH(BO75,drzava_oznaka,0)),"NEMA"))</f>
        <v>1</v>
      </c>
      <c r="BQ75" s="73" t="str">
        <f t="shared" ref="BQ75:BQ138" si="175">IF(B75="","",SUBSTITUTE(MID($B75,AQ75+1,AR75-AQ75-1),"""",""))</f>
        <v>M35</v>
      </c>
      <c r="BR75" s="73" t="str">
        <f t="shared" ref="BR75:BR138" si="176">IF(BQ75="","",INDEX(staza_alias,MATCH(BQ75,staza_trka,0)))</f>
        <v>M35</v>
      </c>
      <c r="BS75" s="134">
        <f t="shared" ref="BS75:BS138" si="177">IF(BR75="","",INDEX(staza_id,MATCH(BR75,staza_naziv,0)))</f>
        <v>1006</v>
      </c>
      <c r="BT75" s="74" t="str">
        <f t="shared" ref="BT75:BT138" si="178">IF(B75="","",SUBSTITUTE(MID($B75,AR75+1,AS75-AR75-1),"""",""))</f>
        <v>4.32</v>
      </c>
      <c r="BU75" s="74" t="str">
        <f t="shared" ref="BU75:BU138" si="179">IF(B75="","",SUBSTITUTE(MID($B75,AS75+1,AT75-AS75-1),"""",""))</f>
        <v>180</v>
      </c>
      <c r="BV75" s="75" t="str">
        <f t="shared" ref="BV75:BV138" si="180">IF(B75="","",SUBSTITUTE(MID($B75,AT75+1,AU75-AT75-1),"""",""))</f>
        <v>15</v>
      </c>
      <c r="BW75" t="s">
        <v>1</v>
      </c>
      <c r="BX75" s="105" t="str">
        <f t="shared" ref="BX75:BX138" si="181">IF(BA75="Vacant","",IF(BA75="","",BA75) &amp; IF(BB75="",""," – " &amp; BB75) &amp; IF(BN75="",""," – " &amp; BN75) &amp; IF(AY75="",""," – " &amp; AY75))</f>
        <v>Franjo – Budi – OK Japetić – M35</v>
      </c>
      <c r="BY75" s="106">
        <f t="shared" ref="BY75:BY138" si="182">IF(BX75="","",IFERROR(MATCH(BX75,registar,0),"NEMA"))</f>
        <v>75</v>
      </c>
      <c r="BZ75" t="s">
        <v>1</v>
      </c>
      <c r="CA75" s="105" t="str">
        <f t="shared" ref="CA75:CA138" si="183">IF(BA75="Vacant","",IF(BA75="","",BA75) &amp; IF(BB75="",""," – " &amp; BB75) &amp; IF(BN75="",""," – " &amp; BN75))</f>
        <v>Franjo – Budi – OK Japetić</v>
      </c>
      <c r="CB75" s="106">
        <f t="shared" ref="CB75:CB138" si="184">IF(CA75="","",IFERROR(MATCH(CA75,imePrezime_klub,0),"NEMA"))</f>
        <v>75</v>
      </c>
      <c r="CC75" t="s">
        <v>1</v>
      </c>
      <c r="CD75" s="105" t="str">
        <f t="shared" ref="CD75:CD138" si="185">IF(BA75="Vacant","",IF(BA75="","",BA75)&amp;IF(BB75="",""," – "&amp;BB75))</f>
        <v>Franjo – Budi</v>
      </c>
      <c r="CE75" s="106">
        <f t="shared" si="86"/>
        <v>75</v>
      </c>
      <c r="CF75" t="s">
        <v>1</v>
      </c>
      <c r="CG75" s="111">
        <f t="shared" si="87"/>
        <v>75</v>
      </c>
      <c r="CH75" s="134" cm="1">
        <f t="array" ref="CH75">IF(CG75="","",INDEX(imePrezime_id,CG75,0))</f>
        <v>1385</v>
      </c>
      <c r="CI75" s="106" t="str">
        <f>IF(OR(CD75="",CE75&lt;&gt;"NEMA"),"",IFERROR(INDEX(imeprezimealias_imeprezimeid,MATCH(BA75&amp;" "&amp;BB75,imeprezimealias_alias,0)),""))</f>
        <v/>
      </c>
      <c r="CJ75" t="s">
        <v>1</v>
      </c>
      <c r="CK75" s="29" t="str">
        <f t="shared" si="88"/>
        <v/>
      </c>
      <c r="CL75" t="s">
        <v>1</v>
      </c>
      <c r="CM75" s="90"/>
      <c r="CN75" t="s">
        <v>1</v>
      </c>
      <c r="CO75" s="111" t="str">
        <f>IF(CM75="","",MAX(CO$10:CO74)+1)</f>
        <v/>
      </c>
      <c r="CP75" s="106" t="str">
        <f>IF(CM75="","",INDEX(imePrezime_id,MATCH(IF(IFERROR(SEARCH("–",CM75),0)&lt;&gt;0,CM75,SUBSTITUTE(CM75," "," – ",1)),imePrezime,0)))</f>
        <v/>
      </c>
      <c r="CR75" s="29" t="str">
        <f t="shared" si="89"/>
        <v/>
      </c>
      <c r="CS75" t="s">
        <v>1</v>
      </c>
      <c r="CT75" s="115" t="str">
        <f>IF(AND(CE75="NEMA",CI75=""),MAX(CT$10:CT74)+1,"")</f>
        <v/>
      </c>
      <c r="CU75" t="s">
        <v>1</v>
      </c>
      <c r="CV75" s="120" t="str">
        <f t="shared" ref="CV75:CV106" si="186">LEFT(BQ75,1)</f>
        <v>M</v>
      </c>
      <c r="CW75" t="s">
        <v>1</v>
      </c>
      <c r="CX75" s="105" t="str">
        <f>IF(CT75="","",IF(BO75&lt;&gt;"CRO","","INSERT INTO osoba (id,reg_broj,oib,spol_id,dat_rodjenja) VALUES ("&amp;CT75&amp;",(SELECT max(reg_broj)+1 FROM osoba),Null,'"&amp;CV75&amp;"',Null); INSERT INTO osoba_log (id,reg_broj,oib,spol_id,dat_rodjenja,dnevnik_id) SELECT id,reg_broj,oib,spol_id,dat_rodjenja,"&amp;CT$2&amp;" FROM osoba WHERE id = "&amp;CT75&amp;";"))</f>
        <v/>
      </c>
      <c r="CY75" s="125" t="str">
        <f>IF(CT75="","","INSERT INTO imeprezime (id,osoba_id,rbr,ime,prezime,klub_id,identitet_id,sintaksa_id,info,aktivno,dnevnik_id) VALUES ("&amp;CT75&amp;","&amp;IF(CX75="","Null",CT75)&amp;",1,'"&amp;BA75&amp;"','"&amp;BB75&amp;"',(SELECT id FROM klub WHERE naziv = '"&amp;BI75&amp;"'),Null,1,'',1,"&amp;CT$2&amp;");")</f>
        <v/>
      </c>
      <c r="CZ75" t="s">
        <v>1</v>
      </c>
      <c r="DA75" s="29" t="str">
        <f t="shared" si="90"/>
        <v/>
      </c>
      <c r="DB75" t="s">
        <v>1</v>
      </c>
      <c r="DC75" s="105" t="str">
        <f>IF(OR(BP75="",BP75&lt;&gt;"NEMA"),"",BO75)</f>
        <v/>
      </c>
      <c r="DD75" s="125" t="str">
        <f>IF(DC75="","",MAX(DD$10:DD74)+1)</f>
        <v/>
      </c>
      <c r="DE75" t="s">
        <v>1</v>
      </c>
      <c r="DF75" s="90"/>
      <c r="DG75" t="s">
        <v>1</v>
      </c>
      <c r="DH75" s="29" t="str">
        <f t="shared" ref="DH75:DH138" si="187">IF(DC75="","","INSERT INTO drzava(id,naziv,oznaka) VALUES ("&amp;DD75&amp;",'"&amp;DF75&amp;"','"&amp;UPPER(LEFT(DC75,1))&amp;LOWER(RIGHT(DC75,2))&amp;"');")</f>
        <v/>
      </c>
      <c r="DI75" t="s">
        <v>1</v>
      </c>
      <c r="DJ75" s="166" t="str">
        <f>IF(BJ75&lt;&gt;"NEMA","",IF(IFERROR(MATCH(BI75,BI$10:BI74,0),0)&lt;&gt;0,"",BI75))</f>
        <v/>
      </c>
      <c r="DK75" t="s">
        <v>1</v>
      </c>
      <c r="DL75" s="90"/>
      <c r="DM75" t="s">
        <v>1</v>
      </c>
      <c r="DN75" s="105" t="str">
        <f t="shared" si="91"/>
        <v/>
      </c>
      <c r="DO75" s="73" t="str">
        <f>IF(DN75="","",MAX(DO$10:DO74)+1)</f>
        <v/>
      </c>
      <c r="DP75" s="73" t="str">
        <f>IF(DN75="","",IF(BP75="","",IF(BP75="NEMA",DD75,BP75)))</f>
        <v/>
      </c>
      <c r="DQ75" s="73" t="str">
        <f t="shared" si="92"/>
        <v/>
      </c>
      <c r="DR75" s="73" t="str">
        <f>IF(DL75="","",MAX(DR$10:DR74)+1)</f>
        <v/>
      </c>
      <c r="DS75" s="177" t="str">
        <f t="shared" ref="DS75:DS138" si="188">IF(DL75="","",INDEX(klub_id,MATCH(DL75,klub_naziv,0)))</f>
        <v/>
      </c>
      <c r="DT75" s="125" t="str">
        <f t="shared" si="93"/>
        <v/>
      </c>
      <c r="DU75" t="s">
        <v>1</v>
      </c>
      <c r="DV75" s="29" t="str">
        <f t="shared" si="94"/>
        <v/>
      </c>
      <c r="DW75" t="s">
        <v>1</v>
      </c>
      <c r="DX75" s="166" t="str">
        <f>IF(BX75="","",IF(BY75&lt;&gt;"NEMA","ime-pre-klu"&amp;IF(BJ75="","","(ali)")&amp;"-kat",IF(CB75&lt;&gt;"NEMA","ime-pre-klu"&amp;IF(BJ75="","","(ali)"),IF(CE75&lt;&gt;"NEMA","ime-pre",IF(CT75&lt;&gt;"","novo",""))))&amp;IF(AND(BE75="0",BD75&gt;max_minuta*60),"-ot",""))</f>
        <v>ime-pre-klu(ali)-kat</v>
      </c>
      <c r="DY75" t="s">
        <v>1</v>
      </c>
      <c r="DZ75" s="111"/>
      <c r="EA75" s="134"/>
      <c r="EB75" s="134"/>
      <c r="EC75" s="134"/>
      <c r="ED75" s="134"/>
      <c r="EE75" s="134"/>
      <c r="EF75" s="134"/>
      <c r="EG75" s="134"/>
      <c r="EH75" s="134"/>
      <c r="EI75" s="134"/>
      <c r="EJ75" s="106">
        <f t="shared" ref="EJ75:EJ138" si="189">IF(DX75="","",INDEX(uparivanje_id,MATCH(DX75,uparivanje_oznaka,0)))</f>
        <v>3</v>
      </c>
      <c r="EK75" t="s">
        <v>1</v>
      </c>
    </row>
    <row r="76" spans="2:141" x14ac:dyDescent="0.25">
      <c r="B76" s="148" t="s">
        <v>1143</v>
      </c>
      <c r="C76" t="s">
        <v>1</v>
      </c>
      <c r="D76" s="159">
        <f t="shared" ref="D76:D139" si="190">IF(B76="","",0)</f>
        <v>0</v>
      </c>
      <c r="E76" s="160">
        <f t="shared" ref="E76:AW76" si="191">IF($B76="","",FIND(";",$B76,D76+1))</f>
        <v>1</v>
      </c>
      <c r="F76" s="160">
        <f t="shared" si="191"/>
        <v>9</v>
      </c>
      <c r="G76" s="160">
        <f t="shared" si="191"/>
        <v>15</v>
      </c>
      <c r="H76" s="160">
        <f t="shared" si="191"/>
        <v>24</v>
      </c>
      <c r="I76" s="160">
        <f t="shared" si="191"/>
        <v>32</v>
      </c>
      <c r="J76" s="160">
        <f t="shared" si="191"/>
        <v>33</v>
      </c>
      <c r="K76" s="160">
        <f t="shared" si="191"/>
        <v>35</v>
      </c>
      <c r="L76" s="160">
        <f t="shared" si="191"/>
        <v>36</v>
      </c>
      <c r="M76" s="160">
        <f t="shared" si="191"/>
        <v>38</v>
      </c>
      <c r="N76" s="160">
        <f t="shared" si="191"/>
        <v>44</v>
      </c>
      <c r="O76" s="160">
        <f t="shared" si="191"/>
        <v>50</v>
      </c>
      <c r="P76" s="160">
        <f t="shared" si="191"/>
        <v>56</v>
      </c>
      <c r="Q76" s="160">
        <f t="shared" si="191"/>
        <v>58</v>
      </c>
      <c r="R76" s="160">
        <f t="shared" si="191"/>
        <v>60</v>
      </c>
      <c r="S76" s="160">
        <f t="shared" si="191"/>
        <v>66</v>
      </c>
      <c r="T76" s="160">
        <f t="shared" si="191"/>
        <v>78</v>
      </c>
      <c r="U76" s="160">
        <f t="shared" si="191"/>
        <v>84</v>
      </c>
      <c r="V76" s="160">
        <f t="shared" si="191"/>
        <v>86</v>
      </c>
      <c r="W76" s="160">
        <f t="shared" si="191"/>
        <v>92</v>
      </c>
      <c r="X76" s="160">
        <f t="shared" si="191"/>
        <v>98</v>
      </c>
      <c r="Y76" s="160">
        <f t="shared" si="191"/>
        <v>99</v>
      </c>
      <c r="Z76" s="160">
        <f t="shared" si="191"/>
        <v>100</v>
      </c>
      <c r="AA76" s="160">
        <f t="shared" si="191"/>
        <v>101</v>
      </c>
      <c r="AB76" s="160">
        <f t="shared" si="191"/>
        <v>104</v>
      </c>
      <c r="AC76" s="160">
        <f t="shared" si="191"/>
        <v>107</v>
      </c>
      <c r="AD76" s="160">
        <f t="shared" si="191"/>
        <v>110</v>
      </c>
      <c r="AE76" s="160">
        <f t="shared" si="191"/>
        <v>113</v>
      </c>
      <c r="AF76" s="160">
        <f t="shared" si="191"/>
        <v>116</v>
      </c>
      <c r="AG76" s="160">
        <f t="shared" si="191"/>
        <v>119</v>
      </c>
      <c r="AH76" s="160">
        <f t="shared" si="191"/>
        <v>122</v>
      </c>
      <c r="AI76" s="160">
        <f t="shared" si="191"/>
        <v>125</v>
      </c>
      <c r="AJ76" s="160">
        <f t="shared" si="191"/>
        <v>128</v>
      </c>
      <c r="AK76" s="160">
        <f t="shared" si="191"/>
        <v>131</v>
      </c>
      <c r="AL76" s="160">
        <f t="shared" si="191"/>
        <v>134</v>
      </c>
      <c r="AM76" s="160">
        <f t="shared" si="191"/>
        <v>135</v>
      </c>
      <c r="AN76" s="160">
        <f t="shared" si="191"/>
        <v>137</v>
      </c>
      <c r="AO76" s="160">
        <f t="shared" si="191"/>
        <v>143</v>
      </c>
      <c r="AP76" s="160">
        <f t="shared" si="191"/>
        <v>145</v>
      </c>
      <c r="AQ76" s="160">
        <f t="shared" si="191"/>
        <v>147</v>
      </c>
      <c r="AR76" s="160">
        <f t="shared" si="191"/>
        <v>153</v>
      </c>
      <c r="AS76" s="160">
        <f t="shared" si="191"/>
        <v>160</v>
      </c>
      <c r="AT76" s="160">
        <f t="shared" si="191"/>
        <v>166</v>
      </c>
      <c r="AU76" s="160">
        <f t="shared" si="191"/>
        <v>169</v>
      </c>
      <c r="AV76" s="160">
        <f t="shared" si="191"/>
        <v>171</v>
      </c>
      <c r="AW76" s="161">
        <f t="shared" si="191"/>
        <v>172</v>
      </c>
      <c r="AX76" t="s">
        <v>1</v>
      </c>
      <c r="AY76" s="105" t="str">
        <f t="shared" ref="AY76:AY139" si="192">IF(B76="","",SUBSTITUTE(MID($B76,V76+1,W76-V76-1),"""",""))</f>
        <v>M35</v>
      </c>
      <c r="AZ76" s="134">
        <f t="shared" si="170"/>
        <v>107</v>
      </c>
      <c r="BA76" s="73" t="str">
        <f t="shared" ref="BA76:BA139" si="193">IF(B76="","",SUBSTITUTE(MID($B76,H76+1,I76-H76-1),"""",""))</f>
        <v>Vanja</v>
      </c>
      <c r="BB76" s="73" t="str">
        <f t="shared" ref="BB76:BB139" si="194">IF(B76="","",SUBSTITUTE(MID($B76,G76+1,H76-G76-1),"""",""))</f>
        <v>Suhina</v>
      </c>
      <c r="BC76" s="134" t="str">
        <f t="shared" ref="BC76:BC139" si="195">IF(B76="","",SUBSTITUTE(MID($B76,O76+1,P76-O76-1),"""",""))</f>
        <v>46:11</v>
      </c>
      <c r="BD76" s="134">
        <f t="shared" ref="BD76:BD139" si="196">IF(BC76="","",VALUE(LEFT(BC76,SEARCH(":",BC76)-1))*60+VALUE(RIGHT(BC76,2)))</f>
        <v>2771</v>
      </c>
      <c r="BE76" s="134" t="str">
        <f t="shared" ref="BE76:BE139" si="197">IF(B76="","",SUBSTITUTE(MID($B76,P76+1,Q76-P76-1),"""",""))</f>
        <v>0</v>
      </c>
      <c r="BF76" s="134" t="str">
        <f t="shared" si="116"/>
        <v>0</v>
      </c>
      <c r="BG76" s="134">
        <f t="shared" si="171"/>
        <v>1</v>
      </c>
      <c r="BH76" s="73" t="str">
        <f t="shared" si="172"/>
        <v>KAP</v>
      </c>
      <c r="BI76" s="73" t="str">
        <f t="shared" si="117"/>
        <v>OK Kapela</v>
      </c>
      <c r="BJ76" s="134" t="str">
        <f t="shared" ref="BJ76:BJ139" si="198">IF(BI76="","",IF(IFERROR(MATCH(BI76,klub_naziv,0),"")&lt;&gt;"","",IFERROR(MATCH(BI76,klubAlias_alias,0),"NEMA")))</f>
        <v/>
      </c>
      <c r="BK76" s="73" t="str" cm="1">
        <f t="array" ref="BK76">IF(BJ76="",""&amp;BI76,IF(BJ76="NEMA",BI76,INDEX(klub_naziv,MATCH(INDEX(klubAlias_klubid,BJ76),klub_id,0))))</f>
        <v>OK Kapela</v>
      </c>
      <c r="BL76" s="73" t="str" cm="1">
        <f t="array" ref="BL76">IFERROR(INDEX(registarNatjecatelji,CE76,4),"")</f>
        <v>OK Kapela</v>
      </c>
      <c r="BM76" s="134" t="str">
        <f t="shared" si="173"/>
        <v/>
      </c>
      <c r="BN76" s="73" t="str">
        <f t="shared" ref="BN76:BN139" si="199">IF(AND(BL76&lt;&gt;"",BL76&lt;&gt;BK76),BL76,""&amp;BK76)</f>
        <v>OK Kapela</v>
      </c>
      <c r="BO76" s="73" t="str">
        <f t="shared" si="102"/>
        <v>CRO</v>
      </c>
      <c r="BP76" s="134">
        <f t="shared" si="174"/>
        <v>1</v>
      </c>
      <c r="BQ76" s="73" t="str">
        <f t="shared" si="175"/>
        <v>M35</v>
      </c>
      <c r="BR76" s="73" t="str">
        <f t="shared" si="176"/>
        <v>M35</v>
      </c>
      <c r="BS76" s="134">
        <f t="shared" si="177"/>
        <v>1006</v>
      </c>
      <c r="BT76" s="74" t="str">
        <f t="shared" si="178"/>
        <v>4.32</v>
      </c>
      <c r="BU76" s="74" t="str">
        <f t="shared" si="179"/>
        <v>180</v>
      </c>
      <c r="BV76" s="75" t="str">
        <f t="shared" si="180"/>
        <v>15</v>
      </c>
      <c r="BW76" t="s">
        <v>1</v>
      </c>
      <c r="BX76" s="105" t="str">
        <f t="shared" si="181"/>
        <v>Vanja – Suhina – OK Kapela – M35</v>
      </c>
      <c r="BY76" s="106">
        <f t="shared" si="182"/>
        <v>307</v>
      </c>
      <c r="BZ76" t="s">
        <v>1</v>
      </c>
      <c r="CA76" s="105" t="str">
        <f t="shared" si="183"/>
        <v>Vanja – Suhina – OK Kapela</v>
      </c>
      <c r="CB76" s="106">
        <f t="shared" si="184"/>
        <v>307</v>
      </c>
      <c r="CC76" t="s">
        <v>1</v>
      </c>
      <c r="CD76" s="105" t="str">
        <f t="shared" si="185"/>
        <v>Vanja – Suhina</v>
      </c>
      <c r="CE76" s="106">
        <f t="shared" ref="CE76:CE139" si="200">IF(CD76="","",IFERROR(MATCH(CD76,imePrezime,0),"NEMA"))</f>
        <v>307</v>
      </c>
      <c r="CF76" t="s">
        <v>1</v>
      </c>
      <c r="CG76" s="111">
        <f t="shared" ref="CG76:CG139" si="201">IF(BY76="","",IF(BY76&lt;&gt;"NEMA",BY76,IF(CB76&lt;&gt;"NEMA",CB76,IF(CE76&lt;&gt;"NEMA",CE76,""))))</f>
        <v>307</v>
      </c>
      <c r="CH76" s="134" cm="1">
        <f t="array" ref="CH76">IF(CG76="","",INDEX(imePrezime_id,CG76,0))</f>
        <v>1499</v>
      </c>
      <c r="CI76" s="106" t="str">
        <f>IF(OR(CD76="",CE76&lt;&gt;"NEMA"),"",IFERROR(INDEX(imeprezimealias_imeprezimeid,MATCH(BA76&amp;" "&amp;BB76,imeprezimealias_alias,0)),""))</f>
        <v/>
      </c>
      <c r="CJ76" t="s">
        <v>1</v>
      </c>
      <c r="CK76" s="29" t="str">
        <f t="shared" ref="CK76:CK139" si="202">IF(OR(CE76&lt;&gt;"NEMA",CI76&lt;&gt;""),"","SELECT '"&amp;CD76&amp;"', ime, prezime FROM imeprezime WHERE ime LIKE '%"&amp;MID(BA76,2,LEN(BA76)-2)&amp;"%' Or prezime LIKE '%"&amp;MID(BB76,2,LEN(BB76)-2)&amp;"%' Or ime LIKE '%"&amp;MID(BB76,2,LEN(BB76)-2)&amp;"%' Or prezime LIKE '%"&amp;MID(BA76,2,LEN(BA76)-2)&amp;"%' ORDER BY ime, prezime;")</f>
        <v/>
      </c>
      <c r="CL76" t="s">
        <v>1</v>
      </c>
      <c r="CM76" s="90"/>
      <c r="CN76" t="s">
        <v>1</v>
      </c>
      <c r="CO76" s="111" t="str">
        <f>IF(CM76="","",MAX(CO$10:CO75)+1)</f>
        <v/>
      </c>
      <c r="CP76" s="106" t="str">
        <f>IF(CM76="","",INDEX(imePrezime_id,MATCH(IF(IFERROR(SEARCH("–",CM76),0)&lt;&gt;0,CM76,SUBSTITUTE(CM76," "," – ",1)),imePrezime,0)))</f>
        <v/>
      </c>
      <c r="CR76" s="29" t="str">
        <f t="shared" ref="CR76:CR139" si="203">IF(CM76="","","INSERT INTO imeprezime_alias(id,alias,imeprezime_id) VALUES ("&amp;CO76&amp;",'"&amp;CM76&amp;"',"&amp;CP76&amp;");")</f>
        <v/>
      </c>
      <c r="CS76" t="s">
        <v>1</v>
      </c>
      <c r="CT76" s="115" t="str">
        <f>IF(AND(CE76="NEMA",CI76=""),MAX(CT$10:CT75)+1,"")</f>
        <v/>
      </c>
      <c r="CU76" t="s">
        <v>1</v>
      </c>
      <c r="CV76" s="120" t="str">
        <f t="shared" si="186"/>
        <v>M</v>
      </c>
      <c r="CW76" t="s">
        <v>1</v>
      </c>
      <c r="CX76" s="105" t="str">
        <f>IF(CT76="","",IF(BO76&lt;&gt;"CRO","","INSERT INTO osoba (id,reg_broj,oib,spol_id,dat_rodjenja) VALUES ("&amp;CT76&amp;",(SELECT max(reg_broj)+1 FROM osoba),Null,'"&amp;CV76&amp;"',Null); INSERT INTO osoba_log (id,reg_broj,oib,spol_id,dat_rodjenja,dnevnik_id) SELECT id,reg_broj,oib,spol_id,dat_rodjenja,"&amp;CT$2&amp;" FROM osoba WHERE id = "&amp;CT76&amp;";"))</f>
        <v/>
      </c>
      <c r="CY76" s="125" t="str">
        <f>IF(CT76="","","INSERT INTO imeprezime (id,osoba_id,rbr,ime,prezime,klub_id,identitet_id,sintaksa_id,info,aktivno,dnevnik_id) VALUES ("&amp;CT76&amp;","&amp;IF(CX76="","Null",CT76)&amp;",1,'"&amp;BA76&amp;"','"&amp;BB76&amp;"',(SELECT id FROM klub WHERE naziv = '"&amp;BI76&amp;"'),Null,1,'',1,"&amp;CT$2&amp;");")</f>
        <v/>
      </c>
      <c r="CZ76" t="s">
        <v>1</v>
      </c>
      <c r="DA76" s="29" t="str">
        <f t="shared" ref="DA76:DA139" si="204">IF(CX76="",CY76,CX76&amp;" "&amp;CY76)</f>
        <v/>
      </c>
      <c r="DB76" t="s">
        <v>1</v>
      </c>
      <c r="DC76" s="105" t="str">
        <f>IF(OR(BP76="",BP76&lt;&gt;"NEMA"),"",BO76)</f>
        <v/>
      </c>
      <c r="DD76" s="125" t="str">
        <f>IF(DC76="","",MAX(DD$10:DD75)+1)</f>
        <v/>
      </c>
      <c r="DE76" t="s">
        <v>1</v>
      </c>
      <c r="DF76" s="90"/>
      <c r="DG76" t="s">
        <v>1</v>
      </c>
      <c r="DH76" s="29" t="str">
        <f t="shared" si="187"/>
        <v/>
      </c>
      <c r="DI76" t="s">
        <v>1</v>
      </c>
      <c r="DJ76" s="166" t="str">
        <f>IF(BJ76&lt;&gt;"NEMA","",IF(IFERROR(MATCH(BI76,BI$10:BI75,0),0)&lt;&gt;0,"",BI76))</f>
        <v/>
      </c>
      <c r="DK76" t="s">
        <v>1</v>
      </c>
      <c r="DL76" s="90"/>
      <c r="DM76" t="s">
        <v>1</v>
      </c>
      <c r="DN76" s="105" t="str">
        <f t="shared" ref="DN76:DN139" si="205">IF(DJ76="","",IF(DL76="",DJ76,""))</f>
        <v/>
      </c>
      <c r="DO76" s="73" t="str">
        <f>IF(DN76="","",MAX(DO$10:DO75)+1)</f>
        <v/>
      </c>
      <c r="DP76" s="73" t="str">
        <f>IF(DN76="","",IF(BP76="","",IF(BP76="NEMA",DD76,BP76)))</f>
        <v/>
      </c>
      <c r="DQ76" s="73" t="str">
        <f t="shared" ref="DQ76:DQ139" si="206">IF(DN76="","","INSERT INTO klub(id,naziv,drzava_id,aktivan) VALUES ("&amp;DO76&amp;",'"&amp;DN76&amp;"',"&amp;DP76&amp;",1);")</f>
        <v/>
      </c>
      <c r="DR76" s="73" t="str">
        <f>IF(DL76="","",MAX(DR$10:DR75)+1)</f>
        <v/>
      </c>
      <c r="DS76" s="177" t="str">
        <f t="shared" si="188"/>
        <v/>
      </c>
      <c r="DT76" s="125" t="str">
        <f t="shared" ref="DT76:DT139" si="207">IF(DL76="","","INSERT INTO klub_alias(id,alias,klub_id) VALUES ("&amp;DR76&amp;",'"&amp;DL76&amp;"',"&amp;DS76&amp;");")</f>
        <v/>
      </c>
      <c r="DU76" t="s">
        <v>1</v>
      </c>
      <c r="DV76" s="29" t="str">
        <f t="shared" ref="DV76:DV139" si="208">""&amp;DQ76&amp;DT76</f>
        <v/>
      </c>
      <c r="DW76" t="s">
        <v>1</v>
      </c>
      <c r="DX76" s="166" t="str">
        <f>IF(BX76="","",IF(BY76&lt;&gt;"NEMA","ime-pre-klu"&amp;IF(BJ76="","","(ali)")&amp;"-kat",IF(CB76&lt;&gt;"NEMA","ime-pre-klu"&amp;IF(BJ76="","","(ali)"),IF(CE76&lt;&gt;"NEMA","ime-pre",IF(CT76&lt;&gt;"","novo",""))))&amp;IF(AND(BE76="0",BD76&gt;max_minuta*60),"-ot",""))</f>
        <v>ime-pre-klu-kat</v>
      </c>
      <c r="DY76" t="s">
        <v>1</v>
      </c>
      <c r="DZ76" s="111"/>
      <c r="EA76" s="134"/>
      <c r="EB76" s="134"/>
      <c r="EC76" s="134"/>
      <c r="ED76" s="134"/>
      <c r="EE76" s="134"/>
      <c r="EF76" s="134"/>
      <c r="EG76" s="134"/>
      <c r="EH76" s="134"/>
      <c r="EI76" s="134"/>
      <c r="EJ76" s="106">
        <f t="shared" si="189"/>
        <v>1</v>
      </c>
      <c r="EK76" t="s">
        <v>1</v>
      </c>
    </row>
    <row r="77" spans="2:141" x14ac:dyDescent="0.25">
      <c r="B77" s="148" t="s">
        <v>1144</v>
      </c>
      <c r="C77" t="s">
        <v>1</v>
      </c>
      <c r="D77" s="159">
        <f t="shared" si="190"/>
        <v>0</v>
      </c>
      <c r="E77" s="160">
        <f t="shared" ref="E77:AW77" si="209">IF($B77="","",FIND(";",$B77,D77+1))</f>
        <v>1</v>
      </c>
      <c r="F77" s="160">
        <f t="shared" si="209"/>
        <v>8</v>
      </c>
      <c r="G77" s="160">
        <f t="shared" si="209"/>
        <v>14</v>
      </c>
      <c r="H77" s="160">
        <f t="shared" si="209"/>
        <v>25</v>
      </c>
      <c r="I77" s="160">
        <f t="shared" si="209"/>
        <v>34</v>
      </c>
      <c r="J77" s="160">
        <f t="shared" si="209"/>
        <v>35</v>
      </c>
      <c r="K77" s="160">
        <f t="shared" si="209"/>
        <v>37</v>
      </c>
      <c r="L77" s="160">
        <f t="shared" si="209"/>
        <v>38</v>
      </c>
      <c r="M77" s="160">
        <f t="shared" si="209"/>
        <v>40</v>
      </c>
      <c r="N77" s="160">
        <f t="shared" si="209"/>
        <v>46</v>
      </c>
      <c r="O77" s="160">
        <f t="shared" si="209"/>
        <v>52</v>
      </c>
      <c r="P77" s="160">
        <f t="shared" si="209"/>
        <v>58</v>
      </c>
      <c r="Q77" s="160">
        <f t="shared" si="209"/>
        <v>60</v>
      </c>
      <c r="R77" s="160">
        <f t="shared" si="209"/>
        <v>62</v>
      </c>
      <c r="S77" s="160">
        <f t="shared" si="209"/>
        <v>68</v>
      </c>
      <c r="T77" s="160">
        <f t="shared" si="209"/>
        <v>80</v>
      </c>
      <c r="U77" s="160">
        <f t="shared" si="209"/>
        <v>86</v>
      </c>
      <c r="V77" s="160">
        <f t="shared" si="209"/>
        <v>88</v>
      </c>
      <c r="W77" s="160">
        <f t="shared" si="209"/>
        <v>94</v>
      </c>
      <c r="X77" s="160">
        <f t="shared" si="209"/>
        <v>100</v>
      </c>
      <c r="Y77" s="160">
        <f t="shared" si="209"/>
        <v>101</v>
      </c>
      <c r="Z77" s="160">
        <f t="shared" si="209"/>
        <v>102</v>
      </c>
      <c r="AA77" s="160">
        <f t="shared" si="209"/>
        <v>103</v>
      </c>
      <c r="AB77" s="160">
        <f t="shared" si="209"/>
        <v>106</v>
      </c>
      <c r="AC77" s="160">
        <f t="shared" si="209"/>
        <v>109</v>
      </c>
      <c r="AD77" s="160">
        <f t="shared" si="209"/>
        <v>112</v>
      </c>
      <c r="AE77" s="160">
        <f t="shared" si="209"/>
        <v>115</v>
      </c>
      <c r="AF77" s="160">
        <f t="shared" si="209"/>
        <v>118</v>
      </c>
      <c r="AG77" s="160">
        <f t="shared" si="209"/>
        <v>121</v>
      </c>
      <c r="AH77" s="160">
        <f t="shared" si="209"/>
        <v>124</v>
      </c>
      <c r="AI77" s="160">
        <f t="shared" si="209"/>
        <v>127</v>
      </c>
      <c r="AJ77" s="160">
        <f t="shared" si="209"/>
        <v>130</v>
      </c>
      <c r="AK77" s="160">
        <f t="shared" si="209"/>
        <v>133</v>
      </c>
      <c r="AL77" s="160">
        <f t="shared" si="209"/>
        <v>136</v>
      </c>
      <c r="AM77" s="160">
        <f t="shared" si="209"/>
        <v>137</v>
      </c>
      <c r="AN77" s="160">
        <f t="shared" si="209"/>
        <v>139</v>
      </c>
      <c r="AO77" s="160">
        <f t="shared" si="209"/>
        <v>145</v>
      </c>
      <c r="AP77" s="160">
        <f t="shared" si="209"/>
        <v>147</v>
      </c>
      <c r="AQ77" s="160">
        <f t="shared" si="209"/>
        <v>149</v>
      </c>
      <c r="AR77" s="160">
        <f t="shared" si="209"/>
        <v>155</v>
      </c>
      <c r="AS77" s="160">
        <f t="shared" si="209"/>
        <v>162</v>
      </c>
      <c r="AT77" s="160">
        <f t="shared" si="209"/>
        <v>168</v>
      </c>
      <c r="AU77" s="160">
        <f t="shared" si="209"/>
        <v>171</v>
      </c>
      <c r="AV77" s="160">
        <f t="shared" si="209"/>
        <v>173</v>
      </c>
      <c r="AW77" s="161">
        <f t="shared" si="209"/>
        <v>174</v>
      </c>
      <c r="AX77" t="s">
        <v>1</v>
      </c>
      <c r="AY77" s="105" t="str">
        <f t="shared" si="192"/>
        <v>M35</v>
      </c>
      <c r="AZ77" s="134">
        <f t="shared" si="170"/>
        <v>107</v>
      </c>
      <c r="BA77" s="73" t="str">
        <f t="shared" si="193"/>
        <v>Fausto</v>
      </c>
      <c r="BB77" s="73" t="str">
        <f t="shared" si="194"/>
        <v>Ferreira</v>
      </c>
      <c r="BC77" s="134" t="str">
        <f t="shared" si="195"/>
        <v>49:36</v>
      </c>
      <c r="BD77" s="134">
        <f t="shared" si="196"/>
        <v>2976</v>
      </c>
      <c r="BE77" s="134" t="str">
        <f t="shared" si="197"/>
        <v>0</v>
      </c>
      <c r="BF77" s="134" t="str">
        <f t="shared" si="116"/>
        <v>0</v>
      </c>
      <c r="BG77" s="134">
        <f t="shared" si="171"/>
        <v>1</v>
      </c>
      <c r="BH77" s="73" t="str">
        <f t="shared" si="172"/>
        <v>KAP</v>
      </c>
      <c r="BI77" s="73" t="str">
        <f t="shared" si="117"/>
        <v>OK Kapela</v>
      </c>
      <c r="BJ77" s="134" t="str">
        <f t="shared" si="198"/>
        <v/>
      </c>
      <c r="BK77" s="73" t="str" cm="1">
        <f t="array" ref="BK77">IF(BJ77="",""&amp;BI77,IF(BJ77="NEMA",BI77,INDEX(klub_naziv,MATCH(INDEX(klubAlias_klubid,BJ77),klub_id,0))))</f>
        <v>OK Kapela</v>
      </c>
      <c r="BL77" s="73" t="str" cm="1">
        <f t="array" ref="BL77">IFERROR(INDEX(registarNatjecatelji,CE77,4),"")</f>
        <v>OK Kapela</v>
      </c>
      <c r="BM77" s="134" t="str">
        <f t="shared" si="173"/>
        <v/>
      </c>
      <c r="BN77" s="73" t="str">
        <f t="shared" si="199"/>
        <v>OK Kapela</v>
      </c>
      <c r="BO77" s="73" t="str">
        <f t="shared" si="102"/>
        <v>CRO</v>
      </c>
      <c r="BP77" s="134">
        <f t="shared" si="174"/>
        <v>1</v>
      </c>
      <c r="BQ77" s="73" t="str">
        <f t="shared" si="175"/>
        <v>M35</v>
      </c>
      <c r="BR77" s="73" t="str">
        <f t="shared" si="176"/>
        <v>M35</v>
      </c>
      <c r="BS77" s="134">
        <f t="shared" si="177"/>
        <v>1006</v>
      </c>
      <c r="BT77" s="74" t="str">
        <f t="shared" si="178"/>
        <v>4.32</v>
      </c>
      <c r="BU77" s="74" t="str">
        <f t="shared" si="179"/>
        <v>180</v>
      </c>
      <c r="BV77" s="75" t="str">
        <f t="shared" si="180"/>
        <v>15</v>
      </c>
      <c r="BW77" t="s">
        <v>1</v>
      </c>
      <c r="BX77" s="105" t="str">
        <f t="shared" si="181"/>
        <v>Fausto – Ferreira – OK Kapela – M35</v>
      </c>
      <c r="BY77" s="106">
        <f t="shared" si="182"/>
        <v>231</v>
      </c>
      <c r="BZ77" t="s">
        <v>1</v>
      </c>
      <c r="CA77" s="105" t="str">
        <f t="shared" si="183"/>
        <v>Fausto – Ferreira – OK Kapela</v>
      </c>
      <c r="CB77" s="106">
        <f t="shared" si="184"/>
        <v>231</v>
      </c>
      <c r="CC77" t="s">
        <v>1</v>
      </c>
      <c r="CD77" s="105" t="str">
        <f t="shared" si="185"/>
        <v>Fausto – Ferreira</v>
      </c>
      <c r="CE77" s="106">
        <f t="shared" si="200"/>
        <v>231</v>
      </c>
      <c r="CF77" t="s">
        <v>1</v>
      </c>
      <c r="CG77" s="111">
        <f t="shared" si="201"/>
        <v>231</v>
      </c>
      <c r="CH77" s="134" cm="1">
        <f t="array" ref="CH77">IF(CG77="","",INDEX(imePrezime_id,CG77,0))</f>
        <v>1852</v>
      </c>
      <c r="CI77" s="106" t="str">
        <f>IF(OR(CD77="",CE77&lt;&gt;"NEMA"),"",IFERROR(INDEX(imeprezimealias_imeprezimeid,MATCH(BA77&amp;" "&amp;BB77,imeprezimealias_alias,0)),""))</f>
        <v/>
      </c>
      <c r="CJ77" t="s">
        <v>1</v>
      </c>
      <c r="CK77" s="29" t="str">
        <f t="shared" si="202"/>
        <v/>
      </c>
      <c r="CL77" t="s">
        <v>1</v>
      </c>
      <c r="CM77" s="90"/>
      <c r="CN77" t="s">
        <v>1</v>
      </c>
      <c r="CO77" s="111" t="str">
        <f>IF(CM77="","",MAX(CO$10:CO76)+1)</f>
        <v/>
      </c>
      <c r="CP77" s="106" t="str">
        <f>IF(CM77="","",INDEX(imePrezime_id,MATCH(IF(IFERROR(SEARCH("–",CM77),0)&lt;&gt;0,CM77,SUBSTITUTE(CM77," "," – ",1)),imePrezime,0)))</f>
        <v/>
      </c>
      <c r="CR77" s="29" t="str">
        <f t="shared" si="203"/>
        <v/>
      </c>
      <c r="CS77" t="s">
        <v>1</v>
      </c>
      <c r="CT77" s="115" t="str">
        <f>IF(AND(CE77="NEMA",CI77=""),MAX(CT$10:CT76)+1,"")</f>
        <v/>
      </c>
      <c r="CU77" t="s">
        <v>1</v>
      </c>
      <c r="CV77" s="120" t="str">
        <f t="shared" si="186"/>
        <v>M</v>
      </c>
      <c r="CW77" t="s">
        <v>1</v>
      </c>
      <c r="CX77" s="105" t="str">
        <f>IF(CT77="","",IF(BO77&lt;&gt;"CRO","","INSERT INTO osoba (id,reg_broj,oib,spol_id,dat_rodjenja) VALUES ("&amp;CT77&amp;",(SELECT max(reg_broj)+1 FROM osoba),Null,'"&amp;CV77&amp;"',Null); INSERT INTO osoba_log (id,reg_broj,oib,spol_id,dat_rodjenja,dnevnik_id) SELECT id,reg_broj,oib,spol_id,dat_rodjenja,"&amp;CT$2&amp;" FROM osoba WHERE id = "&amp;CT77&amp;";"))</f>
        <v/>
      </c>
      <c r="CY77" s="125" t="str">
        <f>IF(CT77="","","INSERT INTO imeprezime (id,osoba_id,rbr,ime,prezime,klub_id,identitet_id,sintaksa_id,info,aktivno,dnevnik_id) VALUES ("&amp;CT77&amp;","&amp;IF(CX77="","Null",CT77)&amp;",1,'"&amp;BA77&amp;"','"&amp;BB77&amp;"',(SELECT id FROM klub WHERE naziv = '"&amp;BI77&amp;"'),Null,1,'',1,"&amp;CT$2&amp;");")</f>
        <v/>
      </c>
      <c r="CZ77" t="s">
        <v>1</v>
      </c>
      <c r="DA77" s="29" t="str">
        <f t="shared" si="204"/>
        <v/>
      </c>
      <c r="DB77" t="s">
        <v>1</v>
      </c>
      <c r="DC77" s="105" t="str">
        <f>IF(OR(BP77="",BP77&lt;&gt;"NEMA"),"",BO77)</f>
        <v/>
      </c>
      <c r="DD77" s="125" t="str">
        <f>IF(DC77="","",MAX(DD$10:DD76)+1)</f>
        <v/>
      </c>
      <c r="DE77" t="s">
        <v>1</v>
      </c>
      <c r="DF77" s="90"/>
      <c r="DG77" t="s">
        <v>1</v>
      </c>
      <c r="DH77" s="29" t="str">
        <f t="shared" si="187"/>
        <v/>
      </c>
      <c r="DI77" t="s">
        <v>1</v>
      </c>
      <c r="DJ77" s="166" t="str">
        <f>IF(BJ77&lt;&gt;"NEMA","",IF(IFERROR(MATCH(BI77,BI$10:BI76,0),0)&lt;&gt;0,"",BI77))</f>
        <v/>
      </c>
      <c r="DK77" t="s">
        <v>1</v>
      </c>
      <c r="DL77" s="90"/>
      <c r="DM77" t="s">
        <v>1</v>
      </c>
      <c r="DN77" s="105" t="str">
        <f t="shared" si="205"/>
        <v/>
      </c>
      <c r="DO77" s="73" t="str">
        <f>IF(DN77="","",MAX(DO$10:DO76)+1)</f>
        <v/>
      </c>
      <c r="DP77" s="73" t="str">
        <f>IF(DN77="","",IF(BP77="","",IF(BP77="NEMA",DD77,BP77)))</f>
        <v/>
      </c>
      <c r="DQ77" s="73" t="str">
        <f t="shared" si="206"/>
        <v/>
      </c>
      <c r="DR77" s="73" t="str">
        <f>IF(DL77="","",MAX(DR$10:DR76)+1)</f>
        <v/>
      </c>
      <c r="DS77" s="177" t="str">
        <f t="shared" si="188"/>
        <v/>
      </c>
      <c r="DT77" s="125" t="str">
        <f t="shared" si="207"/>
        <v/>
      </c>
      <c r="DU77" t="s">
        <v>1</v>
      </c>
      <c r="DV77" s="29" t="str">
        <f t="shared" si="208"/>
        <v/>
      </c>
      <c r="DW77" t="s">
        <v>1</v>
      </c>
      <c r="DX77" s="166" t="str">
        <f>IF(BX77="","",IF(BY77&lt;&gt;"NEMA","ime-pre-klu"&amp;IF(BJ77="","","(ali)")&amp;"-kat",IF(CB77&lt;&gt;"NEMA","ime-pre-klu"&amp;IF(BJ77="","","(ali)"),IF(CE77&lt;&gt;"NEMA","ime-pre",IF(CT77&lt;&gt;"","novo",""))))&amp;IF(AND(BE77="0",BD77&gt;max_minuta*60),"-ot",""))</f>
        <v>ime-pre-klu-kat</v>
      </c>
      <c r="DY77" t="s">
        <v>1</v>
      </c>
      <c r="DZ77" s="111"/>
      <c r="EA77" s="134"/>
      <c r="EB77" s="134"/>
      <c r="EC77" s="134"/>
      <c r="ED77" s="134"/>
      <c r="EE77" s="134"/>
      <c r="EF77" s="134"/>
      <c r="EG77" s="134"/>
      <c r="EH77" s="134"/>
      <c r="EI77" s="134"/>
      <c r="EJ77" s="106">
        <f t="shared" si="189"/>
        <v>1</v>
      </c>
      <c r="EK77" t="s">
        <v>1</v>
      </c>
    </row>
    <row r="78" spans="2:141" x14ac:dyDescent="0.25">
      <c r="B78" s="148" t="s">
        <v>1145</v>
      </c>
      <c r="C78" t="s">
        <v>1</v>
      </c>
      <c r="D78" s="159">
        <f t="shared" si="190"/>
        <v>0</v>
      </c>
      <c r="E78" s="160">
        <f t="shared" ref="E78:AW78" si="210">IF($B78="","",FIND(";",$B78,D78+1))</f>
        <v>1</v>
      </c>
      <c r="F78" s="160">
        <f t="shared" si="210"/>
        <v>9</v>
      </c>
      <c r="G78" s="160">
        <f t="shared" si="210"/>
        <v>15</v>
      </c>
      <c r="H78" s="160">
        <f t="shared" si="210"/>
        <v>22</v>
      </c>
      <c r="I78" s="160">
        <f t="shared" si="210"/>
        <v>29</v>
      </c>
      <c r="J78" s="160">
        <f t="shared" si="210"/>
        <v>30</v>
      </c>
      <c r="K78" s="160">
        <f t="shared" si="210"/>
        <v>32</v>
      </c>
      <c r="L78" s="160">
        <f t="shared" si="210"/>
        <v>33</v>
      </c>
      <c r="M78" s="160">
        <f t="shared" si="210"/>
        <v>35</v>
      </c>
      <c r="N78" s="160">
        <f t="shared" si="210"/>
        <v>41</v>
      </c>
      <c r="O78" s="160">
        <f t="shared" si="210"/>
        <v>47</v>
      </c>
      <c r="P78" s="160">
        <f t="shared" si="210"/>
        <v>53</v>
      </c>
      <c r="Q78" s="160">
        <f t="shared" si="210"/>
        <v>55</v>
      </c>
      <c r="R78" s="160">
        <f t="shared" si="210"/>
        <v>57</v>
      </c>
      <c r="S78" s="160">
        <f t="shared" si="210"/>
        <v>65</v>
      </c>
      <c r="T78" s="160">
        <f t="shared" si="210"/>
        <v>76</v>
      </c>
      <c r="U78" s="160">
        <f t="shared" si="210"/>
        <v>82</v>
      </c>
      <c r="V78" s="160">
        <f t="shared" si="210"/>
        <v>84</v>
      </c>
      <c r="W78" s="160">
        <f t="shared" si="210"/>
        <v>90</v>
      </c>
      <c r="X78" s="160">
        <f t="shared" si="210"/>
        <v>96</v>
      </c>
      <c r="Y78" s="160">
        <f t="shared" si="210"/>
        <v>97</v>
      </c>
      <c r="Z78" s="160">
        <f t="shared" si="210"/>
        <v>98</v>
      </c>
      <c r="AA78" s="160">
        <f t="shared" si="210"/>
        <v>99</v>
      </c>
      <c r="AB78" s="160">
        <f t="shared" si="210"/>
        <v>102</v>
      </c>
      <c r="AC78" s="160">
        <f t="shared" si="210"/>
        <v>105</v>
      </c>
      <c r="AD78" s="160">
        <f t="shared" si="210"/>
        <v>108</v>
      </c>
      <c r="AE78" s="160">
        <f t="shared" si="210"/>
        <v>111</v>
      </c>
      <c r="AF78" s="160">
        <f t="shared" si="210"/>
        <v>114</v>
      </c>
      <c r="AG78" s="160">
        <f t="shared" si="210"/>
        <v>117</v>
      </c>
      <c r="AH78" s="160">
        <f t="shared" si="210"/>
        <v>120</v>
      </c>
      <c r="AI78" s="160">
        <f t="shared" si="210"/>
        <v>123</v>
      </c>
      <c r="AJ78" s="160">
        <f t="shared" si="210"/>
        <v>126</v>
      </c>
      <c r="AK78" s="160">
        <f t="shared" si="210"/>
        <v>129</v>
      </c>
      <c r="AL78" s="160">
        <f t="shared" si="210"/>
        <v>132</v>
      </c>
      <c r="AM78" s="160">
        <f t="shared" si="210"/>
        <v>133</v>
      </c>
      <c r="AN78" s="160">
        <f t="shared" si="210"/>
        <v>135</v>
      </c>
      <c r="AO78" s="160">
        <f t="shared" si="210"/>
        <v>141</v>
      </c>
      <c r="AP78" s="160">
        <f t="shared" si="210"/>
        <v>143</v>
      </c>
      <c r="AQ78" s="160">
        <f t="shared" si="210"/>
        <v>145</v>
      </c>
      <c r="AR78" s="160">
        <f t="shared" si="210"/>
        <v>151</v>
      </c>
      <c r="AS78" s="160">
        <f t="shared" si="210"/>
        <v>158</v>
      </c>
      <c r="AT78" s="160">
        <f t="shared" si="210"/>
        <v>164</v>
      </c>
      <c r="AU78" s="160">
        <f t="shared" si="210"/>
        <v>167</v>
      </c>
      <c r="AV78" s="160">
        <f t="shared" si="210"/>
        <v>169</v>
      </c>
      <c r="AW78" s="161">
        <f t="shared" si="210"/>
        <v>170</v>
      </c>
      <c r="AX78" t="s">
        <v>1</v>
      </c>
      <c r="AY78" s="105" t="str">
        <f t="shared" si="192"/>
        <v>M35</v>
      </c>
      <c r="AZ78" s="134">
        <f t="shared" si="170"/>
        <v>107</v>
      </c>
      <c r="BA78" s="73" t="str">
        <f t="shared" si="193"/>
        <v>Duje</v>
      </c>
      <c r="BB78" s="73" t="str">
        <f t="shared" si="194"/>
        <v>Rako</v>
      </c>
      <c r="BC78" s="134" t="str">
        <f t="shared" si="195"/>
        <v>51:13</v>
      </c>
      <c r="BD78" s="134">
        <f t="shared" si="196"/>
        <v>3073</v>
      </c>
      <c r="BE78" s="134" t="str">
        <f t="shared" si="197"/>
        <v>0</v>
      </c>
      <c r="BF78" s="134" t="str">
        <f t="shared" si="116"/>
        <v>0</v>
      </c>
      <c r="BG78" s="134">
        <f t="shared" si="171"/>
        <v>1</v>
      </c>
      <c r="BH78" s="73" t="str">
        <f t="shared" si="172"/>
        <v>Vihor</v>
      </c>
      <c r="BI78" s="73" t="str">
        <f t="shared" si="117"/>
        <v>OK Vihor</v>
      </c>
      <c r="BJ78" s="134" t="str">
        <f t="shared" si="198"/>
        <v/>
      </c>
      <c r="BK78" s="73" t="str" cm="1">
        <f t="array" ref="BK78">IF(BJ78="",""&amp;BI78,IF(BJ78="NEMA",BI78,INDEX(klub_naziv,MATCH(INDEX(klubAlias_klubid,BJ78),klub_id,0))))</f>
        <v>OK Vihor</v>
      </c>
      <c r="BL78" s="73" t="str" cm="1">
        <f t="array" ref="BL78">IFERROR(INDEX(registarNatjecatelji,CE78,4),"")</f>
        <v>OK Vihor</v>
      </c>
      <c r="BM78" s="134" t="str">
        <f t="shared" si="173"/>
        <v/>
      </c>
      <c r="BN78" s="73" t="str">
        <f t="shared" si="199"/>
        <v>OK Vihor</v>
      </c>
      <c r="BO78" s="73" t="str">
        <f t="shared" si="102"/>
        <v>CRO</v>
      </c>
      <c r="BP78" s="134">
        <f t="shared" si="174"/>
        <v>1</v>
      </c>
      <c r="BQ78" s="73" t="str">
        <f t="shared" si="175"/>
        <v>M35</v>
      </c>
      <c r="BR78" s="73" t="str">
        <f t="shared" si="176"/>
        <v>M35</v>
      </c>
      <c r="BS78" s="134">
        <f t="shared" si="177"/>
        <v>1006</v>
      </c>
      <c r="BT78" s="74" t="str">
        <f t="shared" si="178"/>
        <v>4.32</v>
      </c>
      <c r="BU78" s="74" t="str">
        <f t="shared" si="179"/>
        <v>180</v>
      </c>
      <c r="BV78" s="75" t="str">
        <f t="shared" si="180"/>
        <v>15</v>
      </c>
      <c r="BW78" t="s">
        <v>1</v>
      </c>
      <c r="BX78" s="105" t="str">
        <f t="shared" si="181"/>
        <v>Duje – Rako – OK Vihor – M35</v>
      </c>
      <c r="BY78" s="106">
        <f t="shared" si="182"/>
        <v>856</v>
      </c>
      <c r="BZ78" t="s">
        <v>1</v>
      </c>
      <c r="CA78" s="105" t="str">
        <f t="shared" si="183"/>
        <v>Duje – Rako – OK Vihor</v>
      </c>
      <c r="CB78" s="106">
        <f t="shared" si="184"/>
        <v>856</v>
      </c>
      <c r="CC78" t="s">
        <v>1</v>
      </c>
      <c r="CD78" s="105" t="str">
        <f t="shared" si="185"/>
        <v>Duje – Rako</v>
      </c>
      <c r="CE78" s="106">
        <f t="shared" si="200"/>
        <v>856</v>
      </c>
      <c r="CF78" t="s">
        <v>1</v>
      </c>
      <c r="CG78" s="111">
        <f t="shared" si="201"/>
        <v>856</v>
      </c>
      <c r="CH78" s="134" cm="1">
        <f t="array" ref="CH78">IF(CG78="","",INDEX(imePrezime_id,CG78,0))</f>
        <v>1374</v>
      </c>
      <c r="CI78" s="106" t="str">
        <f>IF(OR(CD78="",CE78&lt;&gt;"NEMA"),"",IFERROR(INDEX(imeprezimealias_imeprezimeid,MATCH(BA78&amp;" "&amp;BB78,imeprezimealias_alias,0)),""))</f>
        <v/>
      </c>
      <c r="CJ78" t="s">
        <v>1</v>
      </c>
      <c r="CK78" s="29" t="str">
        <f t="shared" si="202"/>
        <v/>
      </c>
      <c r="CL78" t="s">
        <v>1</v>
      </c>
      <c r="CM78" s="90"/>
      <c r="CN78" t="s">
        <v>1</v>
      </c>
      <c r="CO78" s="111" t="str">
        <f>IF(CM78="","",MAX(CO$10:CO77)+1)</f>
        <v/>
      </c>
      <c r="CP78" s="106" t="str">
        <f>IF(CM78="","",INDEX(imePrezime_id,MATCH(IF(IFERROR(SEARCH("–",CM78),0)&lt;&gt;0,CM78,SUBSTITUTE(CM78," "," – ",1)),imePrezime,0)))</f>
        <v/>
      </c>
      <c r="CR78" s="29" t="str">
        <f t="shared" si="203"/>
        <v/>
      </c>
      <c r="CS78" t="s">
        <v>1</v>
      </c>
      <c r="CT78" s="115" t="str">
        <f>IF(AND(CE78="NEMA",CI78=""),MAX(CT$10:CT77)+1,"")</f>
        <v/>
      </c>
      <c r="CU78" t="s">
        <v>1</v>
      </c>
      <c r="CV78" s="120" t="str">
        <f t="shared" si="186"/>
        <v>M</v>
      </c>
      <c r="CW78" t="s">
        <v>1</v>
      </c>
      <c r="CX78" s="105" t="str">
        <f>IF(CT78="","",IF(BO78&lt;&gt;"CRO","","INSERT INTO osoba (id,reg_broj,oib,spol_id,dat_rodjenja) VALUES ("&amp;CT78&amp;",(SELECT max(reg_broj)+1 FROM osoba),Null,'"&amp;CV78&amp;"',Null); INSERT INTO osoba_log (id,reg_broj,oib,spol_id,dat_rodjenja,dnevnik_id) SELECT id,reg_broj,oib,spol_id,dat_rodjenja,"&amp;CT$2&amp;" FROM osoba WHERE id = "&amp;CT78&amp;";"))</f>
        <v/>
      </c>
      <c r="CY78" s="125" t="str">
        <f>IF(CT78="","","INSERT INTO imeprezime (id,osoba_id,rbr,ime,prezime,klub_id,identitet_id,sintaksa_id,info,aktivno,dnevnik_id) VALUES ("&amp;CT78&amp;","&amp;IF(CX78="","Null",CT78)&amp;",1,'"&amp;BA78&amp;"','"&amp;BB78&amp;"',(SELECT id FROM klub WHERE naziv = '"&amp;BI78&amp;"'),Null,1,'',1,"&amp;CT$2&amp;");")</f>
        <v/>
      </c>
      <c r="CZ78" t="s">
        <v>1</v>
      </c>
      <c r="DA78" s="29" t="str">
        <f t="shared" si="204"/>
        <v/>
      </c>
      <c r="DB78" t="s">
        <v>1</v>
      </c>
      <c r="DC78" s="105" t="str">
        <f>IF(OR(BP78="",BP78&lt;&gt;"NEMA"),"",BO78)</f>
        <v/>
      </c>
      <c r="DD78" s="125" t="str">
        <f>IF(DC78="","",MAX(DD$10:DD77)+1)</f>
        <v/>
      </c>
      <c r="DE78" t="s">
        <v>1</v>
      </c>
      <c r="DF78" s="90"/>
      <c r="DG78" t="s">
        <v>1</v>
      </c>
      <c r="DH78" s="29" t="str">
        <f t="shared" si="187"/>
        <v/>
      </c>
      <c r="DI78" t="s">
        <v>1</v>
      </c>
      <c r="DJ78" s="166" t="str">
        <f>IF(BJ78&lt;&gt;"NEMA","",IF(IFERROR(MATCH(BI78,BI$10:BI77,0),0)&lt;&gt;0,"",BI78))</f>
        <v/>
      </c>
      <c r="DK78" t="s">
        <v>1</v>
      </c>
      <c r="DL78" s="90"/>
      <c r="DM78" t="s">
        <v>1</v>
      </c>
      <c r="DN78" s="105" t="str">
        <f t="shared" si="205"/>
        <v/>
      </c>
      <c r="DO78" s="73" t="str">
        <f>IF(DN78="","",MAX(DO$10:DO77)+1)</f>
        <v/>
      </c>
      <c r="DP78" s="73" t="str">
        <f>IF(DN78="","",IF(BP78="","",IF(BP78="NEMA",DD78,BP78)))</f>
        <v/>
      </c>
      <c r="DQ78" s="73" t="str">
        <f t="shared" si="206"/>
        <v/>
      </c>
      <c r="DR78" s="73" t="str">
        <f>IF(DL78="","",MAX(DR$10:DR77)+1)</f>
        <v/>
      </c>
      <c r="DS78" s="177" t="str">
        <f t="shared" si="188"/>
        <v/>
      </c>
      <c r="DT78" s="125" t="str">
        <f t="shared" si="207"/>
        <v/>
      </c>
      <c r="DU78" t="s">
        <v>1</v>
      </c>
      <c r="DV78" s="29" t="str">
        <f t="shared" si="208"/>
        <v/>
      </c>
      <c r="DW78" t="s">
        <v>1</v>
      </c>
      <c r="DX78" s="166" t="str">
        <f>IF(BX78="","",IF(BY78&lt;&gt;"NEMA","ime-pre-klu"&amp;IF(BJ78="","","(ali)")&amp;"-kat",IF(CB78&lt;&gt;"NEMA","ime-pre-klu"&amp;IF(BJ78="","","(ali)"),IF(CE78&lt;&gt;"NEMA","ime-pre",IF(CT78&lt;&gt;"","novo",""))))&amp;IF(AND(BE78="0",BD78&gt;max_minuta*60),"-ot",""))</f>
        <v>ime-pre-klu-kat</v>
      </c>
      <c r="DY78" t="s">
        <v>1</v>
      </c>
      <c r="DZ78" s="111"/>
      <c r="EA78" s="134"/>
      <c r="EB78" s="134"/>
      <c r="EC78" s="134"/>
      <c r="ED78" s="134"/>
      <c r="EE78" s="134"/>
      <c r="EF78" s="134"/>
      <c r="EG78" s="134"/>
      <c r="EH78" s="134"/>
      <c r="EI78" s="134"/>
      <c r="EJ78" s="106">
        <f t="shared" si="189"/>
        <v>1</v>
      </c>
      <c r="EK78" t="s">
        <v>1</v>
      </c>
    </row>
    <row r="79" spans="2:141" x14ac:dyDescent="0.25">
      <c r="B79" s="148" t="s">
        <v>1146</v>
      </c>
      <c r="C79" t="s">
        <v>1</v>
      </c>
      <c r="D79" s="159">
        <f t="shared" si="190"/>
        <v>0</v>
      </c>
      <c r="E79" s="160">
        <f t="shared" ref="E79:AW79" si="211">IF($B79="","",FIND(";",$B79,D79+1))</f>
        <v>1</v>
      </c>
      <c r="F79" s="160">
        <f t="shared" si="211"/>
        <v>9</v>
      </c>
      <c r="G79" s="160">
        <f t="shared" si="211"/>
        <v>15</v>
      </c>
      <c r="H79" s="160">
        <f t="shared" si="211"/>
        <v>27</v>
      </c>
      <c r="I79" s="160">
        <f t="shared" si="211"/>
        <v>38</v>
      </c>
      <c r="J79" s="160">
        <f t="shared" si="211"/>
        <v>39</v>
      </c>
      <c r="K79" s="160">
        <f t="shared" si="211"/>
        <v>41</v>
      </c>
      <c r="L79" s="160">
        <f t="shared" si="211"/>
        <v>42</v>
      </c>
      <c r="M79" s="160">
        <f t="shared" si="211"/>
        <v>44</v>
      </c>
      <c r="N79" s="160">
        <f t="shared" si="211"/>
        <v>50</v>
      </c>
      <c r="O79" s="160">
        <f t="shared" si="211"/>
        <v>56</v>
      </c>
      <c r="P79" s="160">
        <f t="shared" si="211"/>
        <v>62</v>
      </c>
      <c r="Q79" s="160">
        <f t="shared" si="211"/>
        <v>64</v>
      </c>
      <c r="R79" s="160">
        <f t="shared" si="211"/>
        <v>66</v>
      </c>
      <c r="S79" s="160">
        <f t="shared" si="211"/>
        <v>72</v>
      </c>
      <c r="T79" s="160">
        <f t="shared" si="211"/>
        <v>84</v>
      </c>
      <c r="U79" s="160">
        <f t="shared" si="211"/>
        <v>90</v>
      </c>
      <c r="V79" s="160">
        <f t="shared" si="211"/>
        <v>92</v>
      </c>
      <c r="W79" s="160">
        <f t="shared" si="211"/>
        <v>98</v>
      </c>
      <c r="X79" s="160">
        <f t="shared" si="211"/>
        <v>104</v>
      </c>
      <c r="Y79" s="160">
        <f t="shared" si="211"/>
        <v>105</v>
      </c>
      <c r="Z79" s="160">
        <f t="shared" si="211"/>
        <v>106</v>
      </c>
      <c r="AA79" s="160">
        <f t="shared" si="211"/>
        <v>107</v>
      </c>
      <c r="AB79" s="160">
        <f t="shared" si="211"/>
        <v>110</v>
      </c>
      <c r="AC79" s="160">
        <f t="shared" si="211"/>
        <v>113</v>
      </c>
      <c r="AD79" s="160">
        <f t="shared" si="211"/>
        <v>116</v>
      </c>
      <c r="AE79" s="160">
        <f t="shared" si="211"/>
        <v>119</v>
      </c>
      <c r="AF79" s="160">
        <f t="shared" si="211"/>
        <v>122</v>
      </c>
      <c r="AG79" s="160">
        <f t="shared" si="211"/>
        <v>125</v>
      </c>
      <c r="AH79" s="160">
        <f t="shared" si="211"/>
        <v>128</v>
      </c>
      <c r="AI79" s="160">
        <f t="shared" si="211"/>
        <v>131</v>
      </c>
      <c r="AJ79" s="160">
        <f t="shared" si="211"/>
        <v>134</v>
      </c>
      <c r="AK79" s="160">
        <f t="shared" si="211"/>
        <v>137</v>
      </c>
      <c r="AL79" s="160">
        <f t="shared" si="211"/>
        <v>140</v>
      </c>
      <c r="AM79" s="160">
        <f t="shared" si="211"/>
        <v>141</v>
      </c>
      <c r="AN79" s="160">
        <f t="shared" si="211"/>
        <v>143</v>
      </c>
      <c r="AO79" s="160">
        <f t="shared" si="211"/>
        <v>149</v>
      </c>
      <c r="AP79" s="160">
        <f t="shared" si="211"/>
        <v>151</v>
      </c>
      <c r="AQ79" s="160">
        <f t="shared" si="211"/>
        <v>153</v>
      </c>
      <c r="AR79" s="160">
        <f t="shared" si="211"/>
        <v>159</v>
      </c>
      <c r="AS79" s="160">
        <f t="shared" si="211"/>
        <v>166</v>
      </c>
      <c r="AT79" s="160">
        <f t="shared" si="211"/>
        <v>172</v>
      </c>
      <c r="AU79" s="160">
        <f t="shared" si="211"/>
        <v>175</v>
      </c>
      <c r="AV79" s="160">
        <f t="shared" si="211"/>
        <v>177</v>
      </c>
      <c r="AW79" s="161">
        <f t="shared" si="211"/>
        <v>178</v>
      </c>
      <c r="AX79" t="s">
        <v>1</v>
      </c>
      <c r="AY79" s="105" t="str">
        <f t="shared" si="192"/>
        <v>M35</v>
      </c>
      <c r="AZ79" s="134">
        <f t="shared" si="170"/>
        <v>107</v>
      </c>
      <c r="BA79" s="73" t="str">
        <f t="shared" si="193"/>
        <v>Tomislav</v>
      </c>
      <c r="BB79" s="73" t="str">
        <f t="shared" si="194"/>
        <v>Meštrović</v>
      </c>
      <c r="BC79" s="134" t="str">
        <f t="shared" si="195"/>
        <v>54:43</v>
      </c>
      <c r="BD79" s="134">
        <f t="shared" si="196"/>
        <v>3283</v>
      </c>
      <c r="BE79" s="134" t="str">
        <f t="shared" si="197"/>
        <v>0</v>
      </c>
      <c r="BF79" s="134" t="str">
        <f t="shared" si="116"/>
        <v>0</v>
      </c>
      <c r="BG79" s="134">
        <f t="shared" si="171"/>
        <v>1</v>
      </c>
      <c r="BH79" s="73" t="str">
        <f t="shared" si="172"/>
        <v>KAP</v>
      </c>
      <c r="BI79" s="73" t="str">
        <f t="shared" si="117"/>
        <v>OK Kapela</v>
      </c>
      <c r="BJ79" s="134" t="str">
        <f t="shared" si="198"/>
        <v/>
      </c>
      <c r="BK79" s="73" t="str" cm="1">
        <f t="array" ref="BK79">IF(BJ79="",""&amp;BI79,IF(BJ79="NEMA",BI79,INDEX(klub_naziv,MATCH(INDEX(klubAlias_klubid,BJ79),klub_id,0))))</f>
        <v>OK Kapela</v>
      </c>
      <c r="BL79" s="73" t="str" cm="1">
        <f t="array" ref="BL79">IFERROR(INDEX(registarNatjecatelji,CE79,4),"")</f>
        <v>OK Kapela</v>
      </c>
      <c r="BM79" s="134" t="str">
        <f t="shared" si="173"/>
        <v/>
      </c>
      <c r="BN79" s="73" t="str">
        <f t="shared" si="199"/>
        <v>OK Kapela</v>
      </c>
      <c r="BO79" s="73" t="str">
        <f t="shared" ref="BO79:BO142" si="212">IF(B79="","",SUBSTITUTE(MID($B79,T79+1,U79-T79-1),"""",""))</f>
        <v>CRO</v>
      </c>
      <c r="BP79" s="134">
        <f t="shared" si="174"/>
        <v>1</v>
      </c>
      <c r="BQ79" s="73" t="str">
        <f t="shared" si="175"/>
        <v>M35</v>
      </c>
      <c r="BR79" s="73" t="str">
        <f t="shared" si="176"/>
        <v>M35</v>
      </c>
      <c r="BS79" s="134">
        <f t="shared" si="177"/>
        <v>1006</v>
      </c>
      <c r="BT79" s="74" t="str">
        <f t="shared" si="178"/>
        <v>4.32</v>
      </c>
      <c r="BU79" s="74" t="str">
        <f t="shared" si="179"/>
        <v>180</v>
      </c>
      <c r="BV79" s="75" t="str">
        <f t="shared" si="180"/>
        <v>15</v>
      </c>
      <c r="BW79" t="s">
        <v>1</v>
      </c>
      <c r="BX79" s="105" t="str">
        <f t="shared" si="181"/>
        <v>Tomislav – Meštrović – OK Kapela – M35</v>
      </c>
      <c r="BY79" s="106">
        <f t="shared" si="182"/>
        <v>273</v>
      </c>
      <c r="BZ79" t="s">
        <v>1</v>
      </c>
      <c r="CA79" s="105" t="str">
        <f t="shared" si="183"/>
        <v>Tomislav – Meštrović – OK Kapela</v>
      </c>
      <c r="CB79" s="106">
        <f t="shared" si="184"/>
        <v>273</v>
      </c>
      <c r="CC79" t="s">
        <v>1</v>
      </c>
      <c r="CD79" s="105" t="str">
        <f t="shared" si="185"/>
        <v>Tomislav – Meštrović</v>
      </c>
      <c r="CE79" s="106">
        <f t="shared" si="200"/>
        <v>273</v>
      </c>
      <c r="CF79" t="s">
        <v>1</v>
      </c>
      <c r="CG79" s="111">
        <f t="shared" si="201"/>
        <v>273</v>
      </c>
      <c r="CH79" s="134" cm="1">
        <f t="array" ref="CH79">IF(CG79="","",INDEX(imePrezime_id,CG79,0))</f>
        <v>1367</v>
      </c>
      <c r="CI79" s="106" t="str">
        <f>IF(OR(CD79="",CE79&lt;&gt;"NEMA"),"",IFERROR(INDEX(imeprezimealias_imeprezimeid,MATCH(BA79&amp;" "&amp;BB79,imeprezimealias_alias,0)),""))</f>
        <v/>
      </c>
      <c r="CJ79" t="s">
        <v>1</v>
      </c>
      <c r="CK79" s="29" t="str">
        <f t="shared" si="202"/>
        <v/>
      </c>
      <c r="CL79" t="s">
        <v>1</v>
      </c>
      <c r="CM79" s="90"/>
      <c r="CN79" t="s">
        <v>1</v>
      </c>
      <c r="CO79" s="111" t="str">
        <f>IF(CM79="","",MAX(CO$10:CO78)+1)</f>
        <v/>
      </c>
      <c r="CP79" s="106" t="str">
        <f>IF(CM79="","",INDEX(imePrezime_id,MATCH(IF(IFERROR(SEARCH("–",CM79),0)&lt;&gt;0,CM79,SUBSTITUTE(CM79," "," – ",1)),imePrezime,0)))</f>
        <v/>
      </c>
      <c r="CR79" s="29" t="str">
        <f t="shared" si="203"/>
        <v/>
      </c>
      <c r="CS79" t="s">
        <v>1</v>
      </c>
      <c r="CT79" s="115" t="str">
        <f>IF(AND(CE79="NEMA",CI79=""),MAX(CT$10:CT78)+1,"")</f>
        <v/>
      </c>
      <c r="CU79" t="s">
        <v>1</v>
      </c>
      <c r="CV79" s="120" t="str">
        <f t="shared" si="186"/>
        <v>M</v>
      </c>
      <c r="CW79" t="s">
        <v>1</v>
      </c>
      <c r="CX79" s="105" t="str">
        <f>IF(CT79="","",IF(BO79&lt;&gt;"CRO","","INSERT INTO osoba (id,reg_broj,oib,spol_id,dat_rodjenja) VALUES ("&amp;CT79&amp;",(SELECT max(reg_broj)+1 FROM osoba),Null,'"&amp;CV79&amp;"',Null); INSERT INTO osoba_log (id,reg_broj,oib,spol_id,dat_rodjenja,dnevnik_id) SELECT id,reg_broj,oib,spol_id,dat_rodjenja,"&amp;CT$2&amp;" FROM osoba WHERE id = "&amp;CT79&amp;";"))</f>
        <v/>
      </c>
      <c r="CY79" s="125" t="str">
        <f>IF(CT79="","","INSERT INTO imeprezime (id,osoba_id,rbr,ime,prezime,klub_id,identitet_id,sintaksa_id,info,aktivno,dnevnik_id) VALUES ("&amp;CT79&amp;","&amp;IF(CX79="","Null",CT79)&amp;",1,'"&amp;BA79&amp;"','"&amp;BB79&amp;"',(SELECT id FROM klub WHERE naziv = '"&amp;BI79&amp;"'),Null,1,'',1,"&amp;CT$2&amp;");")</f>
        <v/>
      </c>
      <c r="CZ79" t="s">
        <v>1</v>
      </c>
      <c r="DA79" s="29" t="str">
        <f t="shared" si="204"/>
        <v/>
      </c>
      <c r="DB79" t="s">
        <v>1</v>
      </c>
      <c r="DC79" s="105" t="str">
        <f>IF(OR(BP79="",BP79&lt;&gt;"NEMA"),"",BO79)</f>
        <v/>
      </c>
      <c r="DD79" s="125" t="str">
        <f>IF(DC79="","",MAX(DD$10:DD78)+1)</f>
        <v/>
      </c>
      <c r="DE79" t="s">
        <v>1</v>
      </c>
      <c r="DF79" s="90"/>
      <c r="DG79" t="s">
        <v>1</v>
      </c>
      <c r="DH79" s="29" t="str">
        <f t="shared" si="187"/>
        <v/>
      </c>
      <c r="DI79" t="s">
        <v>1</v>
      </c>
      <c r="DJ79" s="166" t="str">
        <f>IF(BJ79&lt;&gt;"NEMA","",IF(IFERROR(MATCH(BI79,BI$10:BI78,0),0)&lt;&gt;0,"",BI79))</f>
        <v/>
      </c>
      <c r="DK79" t="s">
        <v>1</v>
      </c>
      <c r="DL79" s="90"/>
      <c r="DM79" t="s">
        <v>1</v>
      </c>
      <c r="DN79" s="105" t="str">
        <f t="shared" si="205"/>
        <v/>
      </c>
      <c r="DO79" s="73" t="str">
        <f>IF(DN79="","",MAX(DO$10:DO78)+1)</f>
        <v/>
      </c>
      <c r="DP79" s="73" t="str">
        <f>IF(DN79="","",IF(BP79="","",IF(BP79="NEMA",DD79,BP79)))</f>
        <v/>
      </c>
      <c r="DQ79" s="73" t="str">
        <f t="shared" si="206"/>
        <v/>
      </c>
      <c r="DR79" s="73" t="str">
        <f>IF(DL79="","",MAX(DR$10:DR78)+1)</f>
        <v/>
      </c>
      <c r="DS79" s="177" t="str">
        <f t="shared" si="188"/>
        <v/>
      </c>
      <c r="DT79" s="125" t="str">
        <f t="shared" si="207"/>
        <v/>
      </c>
      <c r="DU79" t="s">
        <v>1</v>
      </c>
      <c r="DV79" s="29" t="str">
        <f t="shared" si="208"/>
        <v/>
      </c>
      <c r="DW79" t="s">
        <v>1</v>
      </c>
      <c r="DX79" s="166" t="str">
        <f>IF(BX79="","",IF(BY79&lt;&gt;"NEMA","ime-pre-klu"&amp;IF(BJ79="","","(ali)")&amp;"-kat",IF(CB79&lt;&gt;"NEMA","ime-pre-klu"&amp;IF(BJ79="","","(ali)"),IF(CE79&lt;&gt;"NEMA","ime-pre",IF(CT79&lt;&gt;"","novo",""))))&amp;IF(AND(BE79="0",BD79&gt;max_minuta*60),"-ot",""))</f>
        <v>ime-pre-klu-kat</v>
      </c>
      <c r="DY79" t="s">
        <v>1</v>
      </c>
      <c r="DZ79" s="111"/>
      <c r="EA79" s="134"/>
      <c r="EB79" s="134"/>
      <c r="EC79" s="134"/>
      <c r="ED79" s="134"/>
      <c r="EE79" s="134"/>
      <c r="EF79" s="134"/>
      <c r="EG79" s="134"/>
      <c r="EH79" s="134"/>
      <c r="EI79" s="134"/>
      <c r="EJ79" s="106">
        <f t="shared" si="189"/>
        <v>1</v>
      </c>
      <c r="EK79" t="s">
        <v>1</v>
      </c>
    </row>
    <row r="80" spans="2:141" x14ac:dyDescent="0.25">
      <c r="B80" s="148" t="s">
        <v>1147</v>
      </c>
      <c r="C80" t="s">
        <v>1</v>
      </c>
      <c r="D80" s="159">
        <f t="shared" si="190"/>
        <v>0</v>
      </c>
      <c r="E80" s="160">
        <f t="shared" ref="E80:AW80" si="213">IF($B80="","",FIND(";",$B80,D80+1))</f>
        <v>1</v>
      </c>
      <c r="F80" s="160">
        <f t="shared" si="213"/>
        <v>9</v>
      </c>
      <c r="G80" s="160">
        <f t="shared" si="213"/>
        <v>15</v>
      </c>
      <c r="H80" s="160">
        <f t="shared" si="213"/>
        <v>23</v>
      </c>
      <c r="I80" s="160">
        <f t="shared" si="213"/>
        <v>31</v>
      </c>
      <c r="J80" s="160">
        <f t="shared" si="213"/>
        <v>32</v>
      </c>
      <c r="K80" s="160">
        <f t="shared" si="213"/>
        <v>34</v>
      </c>
      <c r="L80" s="160">
        <f t="shared" si="213"/>
        <v>35</v>
      </c>
      <c r="M80" s="160">
        <f t="shared" si="213"/>
        <v>37</v>
      </c>
      <c r="N80" s="160">
        <f t="shared" si="213"/>
        <v>43</v>
      </c>
      <c r="O80" s="160">
        <f t="shared" si="213"/>
        <v>49</v>
      </c>
      <c r="P80" s="160">
        <f t="shared" si="213"/>
        <v>55</v>
      </c>
      <c r="Q80" s="160">
        <f t="shared" si="213"/>
        <v>57</v>
      </c>
      <c r="R80" s="160">
        <f t="shared" si="213"/>
        <v>59</v>
      </c>
      <c r="S80" s="160">
        <f t="shared" si="213"/>
        <v>70</v>
      </c>
      <c r="T80" s="160">
        <f t="shared" si="213"/>
        <v>81</v>
      </c>
      <c r="U80" s="160">
        <f t="shared" si="213"/>
        <v>87</v>
      </c>
      <c r="V80" s="160">
        <f t="shared" si="213"/>
        <v>89</v>
      </c>
      <c r="W80" s="160">
        <f t="shared" si="213"/>
        <v>95</v>
      </c>
      <c r="X80" s="160">
        <f t="shared" si="213"/>
        <v>101</v>
      </c>
      <c r="Y80" s="160">
        <f t="shared" si="213"/>
        <v>102</v>
      </c>
      <c r="Z80" s="160">
        <f t="shared" si="213"/>
        <v>103</v>
      </c>
      <c r="AA80" s="160">
        <f t="shared" si="213"/>
        <v>104</v>
      </c>
      <c r="AB80" s="160">
        <f t="shared" si="213"/>
        <v>107</v>
      </c>
      <c r="AC80" s="160">
        <f t="shared" si="213"/>
        <v>110</v>
      </c>
      <c r="AD80" s="160">
        <f t="shared" si="213"/>
        <v>113</v>
      </c>
      <c r="AE80" s="160">
        <f t="shared" si="213"/>
        <v>116</v>
      </c>
      <c r="AF80" s="160">
        <f t="shared" si="213"/>
        <v>119</v>
      </c>
      <c r="AG80" s="160">
        <f t="shared" si="213"/>
        <v>122</v>
      </c>
      <c r="AH80" s="160">
        <f t="shared" si="213"/>
        <v>125</v>
      </c>
      <c r="AI80" s="160">
        <f t="shared" si="213"/>
        <v>128</v>
      </c>
      <c r="AJ80" s="160">
        <f t="shared" si="213"/>
        <v>131</v>
      </c>
      <c r="AK80" s="160">
        <f t="shared" si="213"/>
        <v>134</v>
      </c>
      <c r="AL80" s="160">
        <f t="shared" si="213"/>
        <v>137</v>
      </c>
      <c r="AM80" s="160">
        <f t="shared" si="213"/>
        <v>138</v>
      </c>
      <c r="AN80" s="160">
        <f t="shared" si="213"/>
        <v>140</v>
      </c>
      <c r="AO80" s="160">
        <f t="shared" si="213"/>
        <v>146</v>
      </c>
      <c r="AP80" s="160">
        <f t="shared" si="213"/>
        <v>148</v>
      </c>
      <c r="AQ80" s="160">
        <f t="shared" si="213"/>
        <v>150</v>
      </c>
      <c r="AR80" s="160">
        <f t="shared" si="213"/>
        <v>156</v>
      </c>
      <c r="AS80" s="160">
        <f t="shared" si="213"/>
        <v>163</v>
      </c>
      <c r="AT80" s="160">
        <f t="shared" si="213"/>
        <v>169</v>
      </c>
      <c r="AU80" s="160">
        <f t="shared" si="213"/>
        <v>172</v>
      </c>
      <c r="AV80" s="160">
        <f t="shared" si="213"/>
        <v>174</v>
      </c>
      <c r="AW80" s="161">
        <f t="shared" si="213"/>
        <v>175</v>
      </c>
      <c r="AX80" t="s">
        <v>1</v>
      </c>
      <c r="AY80" s="105" t="str">
        <f t="shared" si="192"/>
        <v>M35</v>
      </c>
      <c r="AZ80" s="134">
        <f t="shared" si="170"/>
        <v>107</v>
      </c>
      <c r="BA80" s="73" t="str">
        <f t="shared" si="193"/>
        <v>Damir</v>
      </c>
      <c r="BB80" s="73" t="str">
        <f t="shared" si="194"/>
        <v>Tubin</v>
      </c>
      <c r="BC80" s="134" t="str">
        <f t="shared" si="195"/>
        <v>57:02</v>
      </c>
      <c r="BD80" s="134">
        <f t="shared" si="196"/>
        <v>3422</v>
      </c>
      <c r="BE80" s="134" t="str">
        <f t="shared" si="197"/>
        <v>0</v>
      </c>
      <c r="BF80" s="134" t="str">
        <f t="shared" si="116"/>
        <v>0</v>
      </c>
      <c r="BG80" s="134">
        <f t="shared" si="171"/>
        <v>1</v>
      </c>
      <c r="BH80" s="73" t="str">
        <f t="shared" si="172"/>
        <v>OK Jelen</v>
      </c>
      <c r="BI80" s="73" t="str">
        <f t="shared" si="117"/>
        <v>OK Jelen</v>
      </c>
      <c r="BJ80" s="134" t="str">
        <f t="shared" si="198"/>
        <v/>
      </c>
      <c r="BK80" s="73" t="str" cm="1">
        <f t="array" ref="BK80">IF(BJ80="",""&amp;BI80,IF(BJ80="NEMA",BI80,INDEX(klub_naziv,MATCH(INDEX(klubAlias_klubid,BJ80),klub_id,0))))</f>
        <v>OK Jelen</v>
      </c>
      <c r="BL80" s="73" t="str" cm="1">
        <f t="array" ref="BL80">IFERROR(INDEX(registarNatjecatelji,CE80,4),"")</f>
        <v>OK Jelen</v>
      </c>
      <c r="BM80" s="134" t="str">
        <f t="shared" si="173"/>
        <v/>
      </c>
      <c r="BN80" s="73" t="str">
        <f t="shared" si="199"/>
        <v>OK Jelen</v>
      </c>
      <c r="BO80" s="73" t="str">
        <f t="shared" si="212"/>
        <v>CRO</v>
      </c>
      <c r="BP80" s="134">
        <f t="shared" si="174"/>
        <v>1</v>
      </c>
      <c r="BQ80" s="73" t="str">
        <f t="shared" si="175"/>
        <v>M35</v>
      </c>
      <c r="BR80" s="73" t="str">
        <f t="shared" si="176"/>
        <v>M35</v>
      </c>
      <c r="BS80" s="134">
        <f t="shared" si="177"/>
        <v>1006</v>
      </c>
      <c r="BT80" s="74" t="str">
        <f t="shared" si="178"/>
        <v>4.32</v>
      </c>
      <c r="BU80" s="74" t="str">
        <f t="shared" si="179"/>
        <v>180</v>
      </c>
      <c r="BV80" s="75" t="str">
        <f t="shared" si="180"/>
        <v>15</v>
      </c>
      <c r="BW80" t="s">
        <v>1</v>
      </c>
      <c r="BX80" s="105" t="str">
        <f t="shared" si="181"/>
        <v>Damir – Tubin – OK Jelen – M35</v>
      </c>
      <c r="BY80" s="106">
        <f t="shared" si="182"/>
        <v>195</v>
      </c>
      <c r="BZ80" t="s">
        <v>1</v>
      </c>
      <c r="CA80" s="105" t="str">
        <f t="shared" si="183"/>
        <v>Damir – Tubin – OK Jelen</v>
      </c>
      <c r="CB80" s="106">
        <f t="shared" si="184"/>
        <v>195</v>
      </c>
      <c r="CC80" t="s">
        <v>1</v>
      </c>
      <c r="CD80" s="105" t="str">
        <f t="shared" si="185"/>
        <v>Damir – Tubin</v>
      </c>
      <c r="CE80" s="106">
        <f t="shared" si="200"/>
        <v>195</v>
      </c>
      <c r="CF80" t="s">
        <v>1</v>
      </c>
      <c r="CG80" s="111">
        <f t="shared" si="201"/>
        <v>195</v>
      </c>
      <c r="CH80" s="134" cm="1">
        <f t="array" ref="CH80">IF(CG80="","",INDEX(imePrezime_id,CG80,0))</f>
        <v>1355</v>
      </c>
      <c r="CI80" s="106" t="str">
        <f>IF(OR(CD80="",CE80&lt;&gt;"NEMA"),"",IFERROR(INDEX(imeprezimealias_imeprezimeid,MATCH(BA80&amp;" "&amp;BB80,imeprezimealias_alias,0)),""))</f>
        <v/>
      </c>
      <c r="CJ80" t="s">
        <v>1</v>
      </c>
      <c r="CK80" s="29" t="str">
        <f t="shared" si="202"/>
        <v/>
      </c>
      <c r="CL80" t="s">
        <v>1</v>
      </c>
      <c r="CM80" s="90"/>
      <c r="CN80" t="s">
        <v>1</v>
      </c>
      <c r="CO80" s="111" t="str">
        <f>IF(CM80="","",MAX(CO$10:CO79)+1)</f>
        <v/>
      </c>
      <c r="CP80" s="106" t="str">
        <f>IF(CM80="","",INDEX(imePrezime_id,MATCH(IF(IFERROR(SEARCH("–",CM80),0)&lt;&gt;0,CM80,SUBSTITUTE(CM80," "," – ",1)),imePrezime,0)))</f>
        <v/>
      </c>
      <c r="CR80" s="29" t="str">
        <f t="shared" si="203"/>
        <v/>
      </c>
      <c r="CS80" t="s">
        <v>1</v>
      </c>
      <c r="CT80" s="115" t="str">
        <f>IF(AND(CE80="NEMA",CI80=""),MAX(CT$10:CT79)+1,"")</f>
        <v/>
      </c>
      <c r="CU80" t="s">
        <v>1</v>
      </c>
      <c r="CV80" s="120" t="str">
        <f t="shared" si="186"/>
        <v>M</v>
      </c>
      <c r="CW80" t="s">
        <v>1</v>
      </c>
      <c r="CX80" s="105" t="str">
        <f>IF(CT80="","",IF(BO80&lt;&gt;"CRO","","INSERT INTO osoba (id,reg_broj,oib,spol_id,dat_rodjenja) VALUES ("&amp;CT80&amp;",(SELECT max(reg_broj)+1 FROM osoba),Null,'"&amp;CV80&amp;"',Null); INSERT INTO osoba_log (id,reg_broj,oib,spol_id,dat_rodjenja,dnevnik_id) SELECT id,reg_broj,oib,spol_id,dat_rodjenja,"&amp;CT$2&amp;" FROM osoba WHERE id = "&amp;CT80&amp;";"))</f>
        <v/>
      </c>
      <c r="CY80" s="125" t="str">
        <f>IF(CT80="","","INSERT INTO imeprezime (id,osoba_id,rbr,ime,prezime,klub_id,identitet_id,sintaksa_id,info,aktivno,dnevnik_id) VALUES ("&amp;CT80&amp;","&amp;IF(CX80="","Null",CT80)&amp;",1,'"&amp;BA80&amp;"','"&amp;BB80&amp;"',(SELECT id FROM klub WHERE naziv = '"&amp;BI80&amp;"'),Null,1,'',1,"&amp;CT$2&amp;");")</f>
        <v/>
      </c>
      <c r="CZ80" t="s">
        <v>1</v>
      </c>
      <c r="DA80" s="29" t="str">
        <f t="shared" si="204"/>
        <v/>
      </c>
      <c r="DB80" t="s">
        <v>1</v>
      </c>
      <c r="DC80" s="105" t="str">
        <f>IF(OR(BP80="",BP80&lt;&gt;"NEMA"),"",BO80)</f>
        <v/>
      </c>
      <c r="DD80" s="125" t="str">
        <f>IF(DC80="","",MAX(DD$10:DD79)+1)</f>
        <v/>
      </c>
      <c r="DE80" t="s">
        <v>1</v>
      </c>
      <c r="DF80" s="90"/>
      <c r="DG80" t="s">
        <v>1</v>
      </c>
      <c r="DH80" s="29" t="str">
        <f t="shared" si="187"/>
        <v/>
      </c>
      <c r="DI80" t="s">
        <v>1</v>
      </c>
      <c r="DJ80" s="166" t="str">
        <f>IF(BJ80&lt;&gt;"NEMA","",IF(IFERROR(MATCH(BI80,BI$10:BI79,0),0)&lt;&gt;0,"",BI80))</f>
        <v/>
      </c>
      <c r="DK80" t="s">
        <v>1</v>
      </c>
      <c r="DL80" s="90"/>
      <c r="DM80" t="s">
        <v>1</v>
      </c>
      <c r="DN80" s="105" t="str">
        <f t="shared" si="205"/>
        <v/>
      </c>
      <c r="DO80" s="73" t="str">
        <f>IF(DN80="","",MAX(DO$10:DO79)+1)</f>
        <v/>
      </c>
      <c r="DP80" s="73" t="str">
        <f>IF(DN80="","",IF(BP80="","",IF(BP80="NEMA",DD80,BP80)))</f>
        <v/>
      </c>
      <c r="DQ80" s="73" t="str">
        <f t="shared" si="206"/>
        <v/>
      </c>
      <c r="DR80" s="73" t="str">
        <f>IF(DL80="","",MAX(DR$10:DR79)+1)</f>
        <v/>
      </c>
      <c r="DS80" s="177" t="str">
        <f t="shared" si="188"/>
        <v/>
      </c>
      <c r="DT80" s="125" t="str">
        <f t="shared" si="207"/>
        <v/>
      </c>
      <c r="DU80" t="s">
        <v>1</v>
      </c>
      <c r="DV80" s="29" t="str">
        <f t="shared" si="208"/>
        <v/>
      </c>
      <c r="DW80" t="s">
        <v>1</v>
      </c>
      <c r="DX80" s="166" t="str">
        <f>IF(BX80="","",IF(BY80&lt;&gt;"NEMA","ime-pre-klu"&amp;IF(BJ80="","","(ali)")&amp;"-kat",IF(CB80&lt;&gt;"NEMA","ime-pre-klu"&amp;IF(BJ80="","","(ali)"),IF(CE80&lt;&gt;"NEMA","ime-pre",IF(CT80&lt;&gt;"","novo",""))))&amp;IF(AND(BE80="0",BD80&gt;max_minuta*60),"-ot",""))</f>
        <v>ime-pre-klu-kat</v>
      </c>
      <c r="DY80" t="s">
        <v>1</v>
      </c>
      <c r="DZ80" s="111"/>
      <c r="EA80" s="134"/>
      <c r="EB80" s="134"/>
      <c r="EC80" s="134"/>
      <c r="ED80" s="134"/>
      <c r="EE80" s="134"/>
      <c r="EF80" s="134"/>
      <c r="EG80" s="134"/>
      <c r="EH80" s="134"/>
      <c r="EI80" s="134"/>
      <c r="EJ80" s="106">
        <f t="shared" si="189"/>
        <v>1</v>
      </c>
      <c r="EK80" t="s">
        <v>1</v>
      </c>
    </row>
    <row r="81" spans="2:141" x14ac:dyDescent="0.25">
      <c r="B81" s="148" t="s">
        <v>1148</v>
      </c>
      <c r="C81" t="s">
        <v>1</v>
      </c>
      <c r="D81" s="159">
        <f t="shared" si="190"/>
        <v>0</v>
      </c>
      <c r="E81" s="160">
        <f t="shared" ref="E81:AW81" si="214">IF($B81="","",FIND(";",$B81,D81+1))</f>
        <v>1</v>
      </c>
      <c r="F81" s="160">
        <f t="shared" si="214"/>
        <v>9</v>
      </c>
      <c r="G81" s="160">
        <f t="shared" si="214"/>
        <v>15</v>
      </c>
      <c r="H81" s="160">
        <f t="shared" si="214"/>
        <v>24</v>
      </c>
      <c r="I81" s="160">
        <f t="shared" si="214"/>
        <v>31</v>
      </c>
      <c r="J81" s="160">
        <f t="shared" si="214"/>
        <v>32</v>
      </c>
      <c r="K81" s="160">
        <f t="shared" si="214"/>
        <v>34</v>
      </c>
      <c r="L81" s="160">
        <f t="shared" si="214"/>
        <v>35</v>
      </c>
      <c r="M81" s="160">
        <f t="shared" si="214"/>
        <v>37</v>
      </c>
      <c r="N81" s="160">
        <f t="shared" si="214"/>
        <v>43</v>
      </c>
      <c r="O81" s="160">
        <f t="shared" si="214"/>
        <v>50</v>
      </c>
      <c r="P81" s="160">
        <f t="shared" si="214"/>
        <v>56</v>
      </c>
      <c r="Q81" s="160">
        <f t="shared" si="214"/>
        <v>58</v>
      </c>
      <c r="R81" s="160">
        <f t="shared" si="214"/>
        <v>60</v>
      </c>
      <c r="S81" s="160">
        <f t="shared" si="214"/>
        <v>66</v>
      </c>
      <c r="T81" s="160">
        <f t="shared" si="214"/>
        <v>78</v>
      </c>
      <c r="U81" s="160">
        <f t="shared" si="214"/>
        <v>84</v>
      </c>
      <c r="V81" s="160">
        <f t="shared" si="214"/>
        <v>86</v>
      </c>
      <c r="W81" s="160">
        <f t="shared" si="214"/>
        <v>92</v>
      </c>
      <c r="X81" s="160">
        <f t="shared" si="214"/>
        <v>98</v>
      </c>
      <c r="Y81" s="160">
        <f t="shared" si="214"/>
        <v>99</v>
      </c>
      <c r="Z81" s="160">
        <f t="shared" si="214"/>
        <v>100</v>
      </c>
      <c r="AA81" s="160">
        <f t="shared" si="214"/>
        <v>101</v>
      </c>
      <c r="AB81" s="160">
        <f t="shared" si="214"/>
        <v>104</v>
      </c>
      <c r="AC81" s="160">
        <f t="shared" si="214"/>
        <v>107</v>
      </c>
      <c r="AD81" s="160">
        <f t="shared" si="214"/>
        <v>110</v>
      </c>
      <c r="AE81" s="160">
        <f t="shared" si="214"/>
        <v>113</v>
      </c>
      <c r="AF81" s="160">
        <f t="shared" si="214"/>
        <v>116</v>
      </c>
      <c r="AG81" s="160">
        <f t="shared" si="214"/>
        <v>119</v>
      </c>
      <c r="AH81" s="160">
        <f t="shared" si="214"/>
        <v>122</v>
      </c>
      <c r="AI81" s="160">
        <f t="shared" si="214"/>
        <v>125</v>
      </c>
      <c r="AJ81" s="160">
        <f t="shared" si="214"/>
        <v>128</v>
      </c>
      <c r="AK81" s="160">
        <f t="shared" si="214"/>
        <v>131</v>
      </c>
      <c r="AL81" s="160">
        <f t="shared" si="214"/>
        <v>134</v>
      </c>
      <c r="AM81" s="160">
        <f t="shared" si="214"/>
        <v>135</v>
      </c>
      <c r="AN81" s="160">
        <f t="shared" si="214"/>
        <v>137</v>
      </c>
      <c r="AO81" s="160">
        <f t="shared" si="214"/>
        <v>143</v>
      </c>
      <c r="AP81" s="160">
        <f t="shared" si="214"/>
        <v>145</v>
      </c>
      <c r="AQ81" s="160">
        <f t="shared" si="214"/>
        <v>147</v>
      </c>
      <c r="AR81" s="160">
        <f t="shared" si="214"/>
        <v>153</v>
      </c>
      <c r="AS81" s="160">
        <f t="shared" si="214"/>
        <v>160</v>
      </c>
      <c r="AT81" s="160">
        <f t="shared" si="214"/>
        <v>166</v>
      </c>
      <c r="AU81" s="160">
        <f t="shared" si="214"/>
        <v>169</v>
      </c>
      <c r="AV81" s="160">
        <f t="shared" si="214"/>
        <v>172</v>
      </c>
      <c r="AW81" s="161">
        <f t="shared" si="214"/>
        <v>173</v>
      </c>
      <c r="AX81" t="s">
        <v>1</v>
      </c>
      <c r="AY81" s="105" t="str">
        <f t="shared" si="192"/>
        <v>M35</v>
      </c>
      <c r="AZ81" s="134">
        <f t="shared" si="170"/>
        <v>107</v>
      </c>
      <c r="BA81" s="73" t="str">
        <f t="shared" si="193"/>
        <v>Ivan</v>
      </c>
      <c r="BB81" s="73" t="str">
        <f t="shared" si="194"/>
        <v>Gverić</v>
      </c>
      <c r="BC81" s="134" t="str">
        <f t="shared" si="195"/>
        <v>61:34</v>
      </c>
      <c r="BD81" s="134">
        <f t="shared" si="196"/>
        <v>3694</v>
      </c>
      <c r="BE81" s="134" t="str">
        <f t="shared" si="197"/>
        <v>0</v>
      </c>
      <c r="BF81" s="134" t="str">
        <f t="shared" si="116"/>
        <v>0</v>
      </c>
      <c r="BG81" s="134">
        <f t="shared" si="171"/>
        <v>1</v>
      </c>
      <c r="BH81" s="73" t="str">
        <f t="shared" si="172"/>
        <v>KAP</v>
      </c>
      <c r="BI81" s="73" t="str">
        <f t="shared" si="117"/>
        <v>OK Kapela</v>
      </c>
      <c r="BJ81" s="134" t="str">
        <f t="shared" si="198"/>
        <v/>
      </c>
      <c r="BK81" s="73" t="str" cm="1">
        <f t="array" ref="BK81">IF(BJ81="",""&amp;BI81,IF(BJ81="NEMA",BI81,INDEX(klub_naziv,MATCH(INDEX(klubAlias_klubid,BJ81),klub_id,0))))</f>
        <v>OK Kapela</v>
      </c>
      <c r="BL81" s="73" t="str" cm="1">
        <f t="array" ref="BL81">IFERROR(INDEX(registarNatjecatelji,CE81,4),"")</f>
        <v>OK Kapela</v>
      </c>
      <c r="BM81" s="134" t="str">
        <f t="shared" si="173"/>
        <v/>
      </c>
      <c r="BN81" s="73" t="str">
        <f t="shared" si="199"/>
        <v>OK Kapela</v>
      </c>
      <c r="BO81" s="73" t="str">
        <f t="shared" si="212"/>
        <v>CRO</v>
      </c>
      <c r="BP81" s="134">
        <f t="shared" si="174"/>
        <v>1</v>
      </c>
      <c r="BQ81" s="73" t="str">
        <f t="shared" si="175"/>
        <v>M35</v>
      </c>
      <c r="BR81" s="73" t="str">
        <f t="shared" si="176"/>
        <v>M35</v>
      </c>
      <c r="BS81" s="134">
        <f t="shared" si="177"/>
        <v>1006</v>
      </c>
      <c r="BT81" s="74" t="str">
        <f t="shared" si="178"/>
        <v>4.32</v>
      </c>
      <c r="BU81" s="74" t="str">
        <f t="shared" si="179"/>
        <v>180</v>
      </c>
      <c r="BV81" s="75" t="str">
        <f t="shared" si="180"/>
        <v>15</v>
      </c>
      <c r="BW81" t="s">
        <v>1</v>
      </c>
      <c r="BX81" s="105" t="str">
        <f t="shared" si="181"/>
        <v>Ivan – Gverić – OK Kapela – M35</v>
      </c>
      <c r="BY81" s="106">
        <f t="shared" si="182"/>
        <v>245</v>
      </c>
      <c r="BZ81" t="s">
        <v>1</v>
      </c>
      <c r="CA81" s="105" t="str">
        <f t="shared" si="183"/>
        <v>Ivan – Gverić – OK Kapela</v>
      </c>
      <c r="CB81" s="106">
        <f t="shared" si="184"/>
        <v>245</v>
      </c>
      <c r="CC81" t="s">
        <v>1</v>
      </c>
      <c r="CD81" s="105" t="str">
        <f t="shared" si="185"/>
        <v>Ivan – Gverić</v>
      </c>
      <c r="CE81" s="106">
        <f t="shared" si="200"/>
        <v>245</v>
      </c>
      <c r="CF81" t="s">
        <v>1</v>
      </c>
      <c r="CG81" s="111">
        <f t="shared" si="201"/>
        <v>245</v>
      </c>
      <c r="CH81" s="134" cm="1">
        <f t="array" ref="CH81">IF(CG81="","",INDEX(imePrezime_id,CG81,0))</f>
        <v>1205</v>
      </c>
      <c r="CI81" s="106" t="str">
        <f>IF(OR(CD81="",CE81&lt;&gt;"NEMA"),"",IFERROR(INDEX(imeprezimealias_imeprezimeid,MATCH(BA81&amp;" "&amp;BB81,imeprezimealias_alias,0)),""))</f>
        <v/>
      </c>
      <c r="CJ81" t="s">
        <v>1</v>
      </c>
      <c r="CK81" s="29" t="str">
        <f t="shared" si="202"/>
        <v/>
      </c>
      <c r="CL81" t="s">
        <v>1</v>
      </c>
      <c r="CM81" s="90"/>
      <c r="CN81" t="s">
        <v>1</v>
      </c>
      <c r="CO81" s="111" t="str">
        <f>IF(CM81="","",MAX(CO$10:CO80)+1)</f>
        <v/>
      </c>
      <c r="CP81" s="106" t="str">
        <f>IF(CM81="","",INDEX(imePrezime_id,MATCH(IF(IFERROR(SEARCH("–",CM81),0)&lt;&gt;0,CM81,SUBSTITUTE(CM81," "," – ",1)),imePrezime,0)))</f>
        <v/>
      </c>
      <c r="CR81" s="29" t="str">
        <f t="shared" si="203"/>
        <v/>
      </c>
      <c r="CS81" t="s">
        <v>1</v>
      </c>
      <c r="CT81" s="115" t="str">
        <f>IF(AND(CE81="NEMA",CI81=""),MAX(CT$10:CT80)+1,"")</f>
        <v/>
      </c>
      <c r="CU81" t="s">
        <v>1</v>
      </c>
      <c r="CV81" s="120" t="str">
        <f t="shared" si="186"/>
        <v>M</v>
      </c>
      <c r="CW81" t="s">
        <v>1</v>
      </c>
      <c r="CX81" s="105" t="str">
        <f>IF(CT81="","",IF(BO81&lt;&gt;"CRO","","INSERT INTO osoba (id,reg_broj,oib,spol_id,dat_rodjenja) VALUES ("&amp;CT81&amp;",(SELECT max(reg_broj)+1 FROM osoba),Null,'"&amp;CV81&amp;"',Null); INSERT INTO osoba_log (id,reg_broj,oib,spol_id,dat_rodjenja,dnevnik_id) SELECT id,reg_broj,oib,spol_id,dat_rodjenja,"&amp;CT$2&amp;" FROM osoba WHERE id = "&amp;CT81&amp;";"))</f>
        <v/>
      </c>
      <c r="CY81" s="125" t="str">
        <f>IF(CT81="","","INSERT INTO imeprezime (id,osoba_id,rbr,ime,prezime,klub_id,identitet_id,sintaksa_id,info,aktivno,dnevnik_id) VALUES ("&amp;CT81&amp;","&amp;IF(CX81="","Null",CT81)&amp;",1,'"&amp;BA81&amp;"','"&amp;BB81&amp;"',(SELECT id FROM klub WHERE naziv = '"&amp;BI81&amp;"'),Null,1,'',1,"&amp;CT$2&amp;");")</f>
        <v/>
      </c>
      <c r="CZ81" t="s">
        <v>1</v>
      </c>
      <c r="DA81" s="29" t="str">
        <f t="shared" si="204"/>
        <v/>
      </c>
      <c r="DB81" t="s">
        <v>1</v>
      </c>
      <c r="DC81" s="105" t="str">
        <f>IF(OR(BP81="",BP81&lt;&gt;"NEMA"),"",BO81)</f>
        <v/>
      </c>
      <c r="DD81" s="125" t="str">
        <f>IF(DC81="","",MAX(DD$10:DD80)+1)</f>
        <v/>
      </c>
      <c r="DE81" t="s">
        <v>1</v>
      </c>
      <c r="DF81" s="90"/>
      <c r="DG81" t="s">
        <v>1</v>
      </c>
      <c r="DH81" s="29" t="str">
        <f t="shared" si="187"/>
        <v/>
      </c>
      <c r="DI81" t="s">
        <v>1</v>
      </c>
      <c r="DJ81" s="166" t="str">
        <f>IF(BJ81&lt;&gt;"NEMA","",IF(IFERROR(MATCH(BI81,BI$10:BI80,0),0)&lt;&gt;0,"",BI81))</f>
        <v/>
      </c>
      <c r="DK81" t="s">
        <v>1</v>
      </c>
      <c r="DL81" s="90"/>
      <c r="DM81" t="s">
        <v>1</v>
      </c>
      <c r="DN81" s="105" t="str">
        <f t="shared" si="205"/>
        <v/>
      </c>
      <c r="DO81" s="73" t="str">
        <f>IF(DN81="","",MAX(DO$10:DO80)+1)</f>
        <v/>
      </c>
      <c r="DP81" s="73" t="str">
        <f>IF(DN81="","",IF(BP81="","",IF(BP81="NEMA",DD81,BP81)))</f>
        <v/>
      </c>
      <c r="DQ81" s="73" t="str">
        <f t="shared" si="206"/>
        <v/>
      </c>
      <c r="DR81" s="73" t="str">
        <f>IF(DL81="","",MAX(DR$10:DR80)+1)</f>
        <v/>
      </c>
      <c r="DS81" s="177" t="str">
        <f t="shared" si="188"/>
        <v/>
      </c>
      <c r="DT81" s="125" t="str">
        <f t="shared" si="207"/>
        <v/>
      </c>
      <c r="DU81" t="s">
        <v>1</v>
      </c>
      <c r="DV81" s="29" t="str">
        <f t="shared" si="208"/>
        <v/>
      </c>
      <c r="DW81" t="s">
        <v>1</v>
      </c>
      <c r="DX81" s="166" t="str">
        <f>IF(BX81="","",IF(BY81&lt;&gt;"NEMA","ime-pre-klu"&amp;IF(BJ81="","","(ali)")&amp;"-kat",IF(CB81&lt;&gt;"NEMA","ime-pre-klu"&amp;IF(BJ81="","","(ali)"),IF(CE81&lt;&gt;"NEMA","ime-pre",IF(CT81&lt;&gt;"","novo",""))))&amp;IF(AND(BE81="0",BD81&gt;max_minuta*60),"-ot",""))</f>
        <v>ime-pre-klu-kat</v>
      </c>
      <c r="DY81" t="s">
        <v>1</v>
      </c>
      <c r="DZ81" s="111"/>
      <c r="EA81" s="134"/>
      <c r="EB81" s="134"/>
      <c r="EC81" s="134"/>
      <c r="ED81" s="134"/>
      <c r="EE81" s="134"/>
      <c r="EF81" s="134"/>
      <c r="EG81" s="134"/>
      <c r="EH81" s="134"/>
      <c r="EI81" s="134"/>
      <c r="EJ81" s="106">
        <f t="shared" si="189"/>
        <v>1</v>
      </c>
      <c r="EK81" t="s">
        <v>1</v>
      </c>
    </row>
    <row r="82" spans="2:141" x14ac:dyDescent="0.25">
      <c r="B82" s="148" t="s">
        <v>1149</v>
      </c>
      <c r="C82" t="s">
        <v>1</v>
      </c>
      <c r="D82" s="159">
        <f t="shared" si="190"/>
        <v>0</v>
      </c>
      <c r="E82" s="160">
        <f t="shared" ref="E82:AW82" si="215">IF($B82="","",FIND(";",$B82,D82+1))</f>
        <v>1</v>
      </c>
      <c r="F82" s="160">
        <f t="shared" si="215"/>
        <v>9</v>
      </c>
      <c r="G82" s="160">
        <f t="shared" si="215"/>
        <v>15</v>
      </c>
      <c r="H82" s="160">
        <f t="shared" si="215"/>
        <v>23</v>
      </c>
      <c r="I82" s="160">
        <f t="shared" si="215"/>
        <v>34</v>
      </c>
      <c r="J82" s="160">
        <f t="shared" si="215"/>
        <v>35</v>
      </c>
      <c r="K82" s="160">
        <f t="shared" si="215"/>
        <v>37</v>
      </c>
      <c r="L82" s="160">
        <f t="shared" si="215"/>
        <v>38</v>
      </c>
      <c r="M82" s="160">
        <f t="shared" si="215"/>
        <v>40</v>
      </c>
      <c r="N82" s="160">
        <f t="shared" si="215"/>
        <v>46</v>
      </c>
      <c r="O82" s="160">
        <f t="shared" si="215"/>
        <v>53</v>
      </c>
      <c r="P82" s="160">
        <f t="shared" si="215"/>
        <v>59</v>
      </c>
      <c r="Q82" s="160">
        <f t="shared" si="215"/>
        <v>61</v>
      </c>
      <c r="R82" s="160">
        <f t="shared" si="215"/>
        <v>63</v>
      </c>
      <c r="S82" s="160">
        <f t="shared" si="215"/>
        <v>77</v>
      </c>
      <c r="T82" s="160">
        <f t="shared" si="215"/>
        <v>91</v>
      </c>
      <c r="U82" s="160">
        <f t="shared" si="215"/>
        <v>97</v>
      </c>
      <c r="V82" s="160">
        <f t="shared" si="215"/>
        <v>99</v>
      </c>
      <c r="W82" s="160">
        <f t="shared" si="215"/>
        <v>105</v>
      </c>
      <c r="X82" s="160">
        <f t="shared" si="215"/>
        <v>111</v>
      </c>
      <c r="Y82" s="160">
        <f t="shared" si="215"/>
        <v>112</v>
      </c>
      <c r="Z82" s="160">
        <f t="shared" si="215"/>
        <v>113</v>
      </c>
      <c r="AA82" s="160">
        <f t="shared" si="215"/>
        <v>114</v>
      </c>
      <c r="AB82" s="160">
        <f t="shared" si="215"/>
        <v>117</v>
      </c>
      <c r="AC82" s="160">
        <f t="shared" si="215"/>
        <v>120</v>
      </c>
      <c r="AD82" s="160">
        <f t="shared" si="215"/>
        <v>123</v>
      </c>
      <c r="AE82" s="160">
        <f t="shared" si="215"/>
        <v>126</v>
      </c>
      <c r="AF82" s="160">
        <f t="shared" si="215"/>
        <v>129</v>
      </c>
      <c r="AG82" s="160">
        <f t="shared" si="215"/>
        <v>132</v>
      </c>
      <c r="AH82" s="160">
        <f t="shared" si="215"/>
        <v>135</v>
      </c>
      <c r="AI82" s="160">
        <f t="shared" si="215"/>
        <v>138</v>
      </c>
      <c r="AJ82" s="160">
        <f t="shared" si="215"/>
        <v>141</v>
      </c>
      <c r="AK82" s="160">
        <f t="shared" si="215"/>
        <v>144</v>
      </c>
      <c r="AL82" s="160">
        <f t="shared" si="215"/>
        <v>147</v>
      </c>
      <c r="AM82" s="160">
        <f t="shared" si="215"/>
        <v>148</v>
      </c>
      <c r="AN82" s="160">
        <f t="shared" si="215"/>
        <v>150</v>
      </c>
      <c r="AO82" s="160">
        <f t="shared" si="215"/>
        <v>156</v>
      </c>
      <c r="AP82" s="160">
        <f t="shared" si="215"/>
        <v>158</v>
      </c>
      <c r="AQ82" s="160">
        <f t="shared" si="215"/>
        <v>160</v>
      </c>
      <c r="AR82" s="160">
        <f t="shared" si="215"/>
        <v>166</v>
      </c>
      <c r="AS82" s="160">
        <f t="shared" si="215"/>
        <v>173</v>
      </c>
      <c r="AT82" s="160">
        <f t="shared" si="215"/>
        <v>179</v>
      </c>
      <c r="AU82" s="160">
        <f t="shared" si="215"/>
        <v>182</v>
      </c>
      <c r="AV82" s="160">
        <f t="shared" si="215"/>
        <v>185</v>
      </c>
      <c r="AW82" s="161">
        <f t="shared" si="215"/>
        <v>186</v>
      </c>
      <c r="AX82" t="s">
        <v>1</v>
      </c>
      <c r="AY82" s="105" t="str">
        <f t="shared" si="192"/>
        <v>M35</v>
      </c>
      <c r="AZ82" s="134">
        <f t="shared" si="170"/>
        <v>107</v>
      </c>
      <c r="BA82" s="73" t="str">
        <f t="shared" si="193"/>
        <v>Miroslav</v>
      </c>
      <c r="BB82" s="73" t="str">
        <f t="shared" si="194"/>
        <v>Hainž</v>
      </c>
      <c r="BC82" s="134" t="str">
        <f t="shared" si="195"/>
        <v>63:10</v>
      </c>
      <c r="BD82" s="134">
        <f t="shared" si="196"/>
        <v>3790</v>
      </c>
      <c r="BE82" s="134" t="str">
        <f t="shared" si="197"/>
        <v>0</v>
      </c>
      <c r="BF82" s="134" t="str">
        <f t="shared" si="116"/>
        <v>0</v>
      </c>
      <c r="BG82" s="134">
        <f t="shared" si="171"/>
        <v>1</v>
      </c>
      <c r="BH82" s="73" t="str">
        <f t="shared" si="172"/>
        <v>OK Varaždin</v>
      </c>
      <c r="BI82" s="73" t="str">
        <f t="shared" si="117"/>
        <v>OK Varaždin</v>
      </c>
      <c r="BJ82" s="134" t="str">
        <f t="shared" si="198"/>
        <v/>
      </c>
      <c r="BK82" s="73" t="str" cm="1">
        <f t="array" ref="BK82">IF(BJ82="",""&amp;BI82,IF(BJ82="NEMA",BI82,INDEX(klub_naziv,MATCH(INDEX(klubAlias_klubid,BJ82),klub_id,0))))</f>
        <v>OK Varaždin</v>
      </c>
      <c r="BL82" s="73" t="str" cm="1">
        <f t="array" ref="BL82">IFERROR(INDEX(registarNatjecatelji,CE82,4),"")</f>
        <v>OK Varaždin</v>
      </c>
      <c r="BM82" s="134" t="str">
        <f t="shared" si="173"/>
        <v/>
      </c>
      <c r="BN82" s="73" t="str">
        <f t="shared" si="199"/>
        <v>OK Varaždin</v>
      </c>
      <c r="BO82" s="73" t="str">
        <f t="shared" si="212"/>
        <v>CRO</v>
      </c>
      <c r="BP82" s="134">
        <f t="shared" si="174"/>
        <v>1</v>
      </c>
      <c r="BQ82" s="73" t="str">
        <f t="shared" si="175"/>
        <v>M35</v>
      </c>
      <c r="BR82" s="73" t="str">
        <f t="shared" si="176"/>
        <v>M35</v>
      </c>
      <c r="BS82" s="134">
        <f t="shared" si="177"/>
        <v>1006</v>
      </c>
      <c r="BT82" s="74" t="str">
        <f t="shared" si="178"/>
        <v>4.32</v>
      </c>
      <c r="BU82" s="74" t="str">
        <f t="shared" si="179"/>
        <v>180</v>
      </c>
      <c r="BV82" s="75" t="str">
        <f t="shared" si="180"/>
        <v>15</v>
      </c>
      <c r="BW82" t="s">
        <v>1</v>
      </c>
      <c r="BX82" s="105" t="str">
        <f t="shared" si="181"/>
        <v>Miroslav – Hainž – OK Varaždin – M35</v>
      </c>
      <c r="BY82" s="106">
        <f t="shared" si="182"/>
        <v>522</v>
      </c>
      <c r="BZ82" t="s">
        <v>1</v>
      </c>
      <c r="CA82" s="105" t="str">
        <f t="shared" si="183"/>
        <v>Miroslav – Hainž – OK Varaždin</v>
      </c>
      <c r="CB82" s="106">
        <f t="shared" si="184"/>
        <v>522</v>
      </c>
      <c r="CC82" t="s">
        <v>1</v>
      </c>
      <c r="CD82" s="105" t="str">
        <f t="shared" si="185"/>
        <v>Miroslav – Hainž</v>
      </c>
      <c r="CE82" s="106">
        <f t="shared" si="200"/>
        <v>522</v>
      </c>
      <c r="CF82" t="s">
        <v>1</v>
      </c>
      <c r="CG82" s="111">
        <f t="shared" si="201"/>
        <v>522</v>
      </c>
      <c r="CH82" s="134" cm="1">
        <f t="array" ref="CH82">IF(CG82="","",INDEX(imePrezime_id,CG82,0))</f>
        <v>1151</v>
      </c>
      <c r="CI82" s="106" t="str">
        <f>IF(OR(CD82="",CE82&lt;&gt;"NEMA"),"",IFERROR(INDEX(imeprezimealias_imeprezimeid,MATCH(BA82&amp;" "&amp;BB82,imeprezimealias_alias,0)),""))</f>
        <v/>
      </c>
      <c r="CJ82" t="s">
        <v>1</v>
      </c>
      <c r="CK82" s="29" t="str">
        <f t="shared" si="202"/>
        <v/>
      </c>
      <c r="CL82" t="s">
        <v>1</v>
      </c>
      <c r="CM82" s="90"/>
      <c r="CN82" t="s">
        <v>1</v>
      </c>
      <c r="CO82" s="111" t="str">
        <f>IF(CM82="","",MAX(CO$10:CO81)+1)</f>
        <v/>
      </c>
      <c r="CP82" s="106" t="str">
        <f>IF(CM82="","",INDEX(imePrezime_id,MATCH(IF(IFERROR(SEARCH("–",CM82),0)&lt;&gt;0,CM82,SUBSTITUTE(CM82," "," – ",1)),imePrezime,0)))</f>
        <v/>
      </c>
      <c r="CR82" s="29" t="str">
        <f t="shared" si="203"/>
        <v/>
      </c>
      <c r="CS82" t="s">
        <v>1</v>
      </c>
      <c r="CT82" s="115" t="str">
        <f>IF(AND(CE82="NEMA",CI82=""),MAX(CT$10:CT81)+1,"")</f>
        <v/>
      </c>
      <c r="CU82" t="s">
        <v>1</v>
      </c>
      <c r="CV82" s="120" t="str">
        <f t="shared" si="186"/>
        <v>M</v>
      </c>
      <c r="CW82" t="s">
        <v>1</v>
      </c>
      <c r="CX82" s="105" t="str">
        <f>IF(CT82="","",IF(BO82&lt;&gt;"CRO","","INSERT INTO osoba (id,reg_broj,oib,spol_id,dat_rodjenja) VALUES ("&amp;CT82&amp;",(SELECT max(reg_broj)+1 FROM osoba),Null,'"&amp;CV82&amp;"',Null); INSERT INTO osoba_log (id,reg_broj,oib,spol_id,dat_rodjenja,dnevnik_id) SELECT id,reg_broj,oib,spol_id,dat_rodjenja,"&amp;CT$2&amp;" FROM osoba WHERE id = "&amp;CT82&amp;";"))</f>
        <v/>
      </c>
      <c r="CY82" s="125" t="str">
        <f>IF(CT82="","","INSERT INTO imeprezime (id,osoba_id,rbr,ime,prezime,klub_id,identitet_id,sintaksa_id,info,aktivno,dnevnik_id) VALUES ("&amp;CT82&amp;","&amp;IF(CX82="","Null",CT82)&amp;",1,'"&amp;BA82&amp;"','"&amp;BB82&amp;"',(SELECT id FROM klub WHERE naziv = '"&amp;BI82&amp;"'),Null,1,'',1,"&amp;CT$2&amp;");")</f>
        <v/>
      </c>
      <c r="CZ82" t="s">
        <v>1</v>
      </c>
      <c r="DA82" s="29" t="str">
        <f t="shared" si="204"/>
        <v/>
      </c>
      <c r="DB82" t="s">
        <v>1</v>
      </c>
      <c r="DC82" s="105" t="str">
        <f>IF(OR(BP82="",BP82&lt;&gt;"NEMA"),"",BO82)</f>
        <v/>
      </c>
      <c r="DD82" s="125" t="str">
        <f>IF(DC82="","",MAX(DD$10:DD81)+1)</f>
        <v/>
      </c>
      <c r="DE82" t="s">
        <v>1</v>
      </c>
      <c r="DF82" s="90"/>
      <c r="DG82" t="s">
        <v>1</v>
      </c>
      <c r="DH82" s="29" t="str">
        <f t="shared" si="187"/>
        <v/>
      </c>
      <c r="DI82" t="s">
        <v>1</v>
      </c>
      <c r="DJ82" s="166" t="str">
        <f>IF(BJ82&lt;&gt;"NEMA","",IF(IFERROR(MATCH(BI82,BI$10:BI81,0),0)&lt;&gt;0,"",BI82))</f>
        <v/>
      </c>
      <c r="DK82" t="s">
        <v>1</v>
      </c>
      <c r="DL82" s="90"/>
      <c r="DM82" t="s">
        <v>1</v>
      </c>
      <c r="DN82" s="105" t="str">
        <f t="shared" si="205"/>
        <v/>
      </c>
      <c r="DO82" s="73" t="str">
        <f>IF(DN82="","",MAX(DO$10:DO81)+1)</f>
        <v/>
      </c>
      <c r="DP82" s="73" t="str">
        <f>IF(DN82="","",IF(BP82="","",IF(BP82="NEMA",DD82,BP82)))</f>
        <v/>
      </c>
      <c r="DQ82" s="73" t="str">
        <f t="shared" si="206"/>
        <v/>
      </c>
      <c r="DR82" s="73" t="str">
        <f>IF(DL82="","",MAX(DR$10:DR81)+1)</f>
        <v/>
      </c>
      <c r="DS82" s="177" t="str">
        <f t="shared" si="188"/>
        <v/>
      </c>
      <c r="DT82" s="125" t="str">
        <f t="shared" si="207"/>
        <v/>
      </c>
      <c r="DU82" t="s">
        <v>1</v>
      </c>
      <c r="DV82" s="29" t="str">
        <f t="shared" si="208"/>
        <v/>
      </c>
      <c r="DW82" t="s">
        <v>1</v>
      </c>
      <c r="DX82" s="166" t="str">
        <f>IF(BX82="","",IF(BY82&lt;&gt;"NEMA","ime-pre-klu"&amp;IF(BJ82="","","(ali)")&amp;"-kat",IF(CB82&lt;&gt;"NEMA","ime-pre-klu"&amp;IF(BJ82="","","(ali)"),IF(CE82&lt;&gt;"NEMA","ime-pre",IF(CT82&lt;&gt;"","novo",""))))&amp;IF(AND(BE82="0",BD82&gt;max_minuta*60),"-ot",""))</f>
        <v>ime-pre-klu-kat</v>
      </c>
      <c r="DY82" t="s">
        <v>1</v>
      </c>
      <c r="DZ82" s="111"/>
      <c r="EA82" s="134"/>
      <c r="EB82" s="134"/>
      <c r="EC82" s="134"/>
      <c r="ED82" s="134"/>
      <c r="EE82" s="134"/>
      <c r="EF82" s="134"/>
      <c r="EG82" s="134"/>
      <c r="EH82" s="134"/>
      <c r="EI82" s="134"/>
      <c r="EJ82" s="106">
        <f t="shared" si="189"/>
        <v>1</v>
      </c>
      <c r="EK82" t="s">
        <v>1</v>
      </c>
    </row>
    <row r="83" spans="2:141" x14ac:dyDescent="0.25">
      <c r="B83" s="148" t="s">
        <v>1150</v>
      </c>
      <c r="C83" t="s">
        <v>1</v>
      </c>
      <c r="D83" s="159">
        <f t="shared" si="190"/>
        <v>0</v>
      </c>
      <c r="E83" s="160">
        <f t="shared" ref="E83:AW83" si="216">IF($B83="","",FIND(";",$B83,D83+1))</f>
        <v>1</v>
      </c>
      <c r="F83" s="160">
        <f t="shared" si="216"/>
        <v>9</v>
      </c>
      <c r="G83" s="160">
        <f t="shared" si="216"/>
        <v>14</v>
      </c>
      <c r="H83" s="160">
        <f t="shared" si="216"/>
        <v>23</v>
      </c>
      <c r="I83" s="160">
        <f t="shared" si="216"/>
        <v>31</v>
      </c>
      <c r="J83" s="160">
        <f t="shared" si="216"/>
        <v>32</v>
      </c>
      <c r="K83" s="160">
        <f t="shared" si="216"/>
        <v>34</v>
      </c>
      <c r="L83" s="160">
        <f t="shared" si="216"/>
        <v>35</v>
      </c>
      <c r="M83" s="160">
        <f t="shared" si="216"/>
        <v>37</v>
      </c>
      <c r="N83" s="160">
        <f t="shared" si="216"/>
        <v>43</v>
      </c>
      <c r="O83" s="160">
        <f t="shared" si="216"/>
        <v>50</v>
      </c>
      <c r="P83" s="160">
        <f t="shared" si="216"/>
        <v>56</v>
      </c>
      <c r="Q83" s="160">
        <f t="shared" si="216"/>
        <v>58</v>
      </c>
      <c r="R83" s="160">
        <f t="shared" si="216"/>
        <v>60</v>
      </c>
      <c r="S83" s="160">
        <f t="shared" si="216"/>
        <v>66</v>
      </c>
      <c r="T83" s="160">
        <f t="shared" si="216"/>
        <v>78</v>
      </c>
      <c r="U83" s="160">
        <f t="shared" si="216"/>
        <v>84</v>
      </c>
      <c r="V83" s="160">
        <f t="shared" si="216"/>
        <v>86</v>
      </c>
      <c r="W83" s="160">
        <f t="shared" si="216"/>
        <v>92</v>
      </c>
      <c r="X83" s="160">
        <f t="shared" si="216"/>
        <v>98</v>
      </c>
      <c r="Y83" s="160">
        <f t="shared" si="216"/>
        <v>99</v>
      </c>
      <c r="Z83" s="160">
        <f t="shared" si="216"/>
        <v>100</v>
      </c>
      <c r="AA83" s="160">
        <f t="shared" si="216"/>
        <v>101</v>
      </c>
      <c r="AB83" s="160">
        <f t="shared" si="216"/>
        <v>104</v>
      </c>
      <c r="AC83" s="160">
        <f t="shared" si="216"/>
        <v>107</v>
      </c>
      <c r="AD83" s="160">
        <f t="shared" si="216"/>
        <v>110</v>
      </c>
      <c r="AE83" s="160">
        <f t="shared" si="216"/>
        <v>113</v>
      </c>
      <c r="AF83" s="160">
        <f t="shared" si="216"/>
        <v>116</v>
      </c>
      <c r="AG83" s="160">
        <f t="shared" si="216"/>
        <v>119</v>
      </c>
      <c r="AH83" s="160">
        <f t="shared" si="216"/>
        <v>122</v>
      </c>
      <c r="AI83" s="160">
        <f t="shared" si="216"/>
        <v>125</v>
      </c>
      <c r="AJ83" s="160">
        <f t="shared" si="216"/>
        <v>128</v>
      </c>
      <c r="AK83" s="160">
        <f t="shared" si="216"/>
        <v>131</v>
      </c>
      <c r="AL83" s="160">
        <f t="shared" si="216"/>
        <v>134</v>
      </c>
      <c r="AM83" s="160">
        <f t="shared" si="216"/>
        <v>135</v>
      </c>
      <c r="AN83" s="160">
        <f t="shared" si="216"/>
        <v>137</v>
      </c>
      <c r="AO83" s="160">
        <f t="shared" si="216"/>
        <v>143</v>
      </c>
      <c r="AP83" s="160">
        <f t="shared" si="216"/>
        <v>145</v>
      </c>
      <c r="AQ83" s="160">
        <f t="shared" si="216"/>
        <v>147</v>
      </c>
      <c r="AR83" s="160">
        <f t="shared" si="216"/>
        <v>153</v>
      </c>
      <c r="AS83" s="160">
        <f t="shared" si="216"/>
        <v>160</v>
      </c>
      <c r="AT83" s="160">
        <f t="shared" si="216"/>
        <v>166</v>
      </c>
      <c r="AU83" s="160">
        <f t="shared" si="216"/>
        <v>169</v>
      </c>
      <c r="AV83" s="160">
        <f t="shared" si="216"/>
        <v>172</v>
      </c>
      <c r="AW83" s="161">
        <f t="shared" si="216"/>
        <v>173</v>
      </c>
      <c r="AX83" t="s">
        <v>1</v>
      </c>
      <c r="AY83" s="105" t="str">
        <f t="shared" si="192"/>
        <v>M35</v>
      </c>
      <c r="AZ83" s="134">
        <f t="shared" si="170"/>
        <v>107</v>
      </c>
      <c r="BA83" s="73" t="str">
        <f t="shared" si="193"/>
        <v>Marko</v>
      </c>
      <c r="BB83" s="73" t="str">
        <f t="shared" si="194"/>
        <v>Bunčić</v>
      </c>
      <c r="BC83" s="134" t="str">
        <f t="shared" si="195"/>
        <v>66:07</v>
      </c>
      <c r="BD83" s="134">
        <f t="shared" si="196"/>
        <v>3967</v>
      </c>
      <c r="BE83" s="134" t="str">
        <f t="shared" si="197"/>
        <v>0</v>
      </c>
      <c r="BF83" s="134" t="str">
        <f t="shared" si="116"/>
        <v>0</v>
      </c>
      <c r="BG83" s="134">
        <f t="shared" si="171"/>
        <v>1</v>
      </c>
      <c r="BH83" s="73" t="str">
        <f t="shared" si="172"/>
        <v>KAP</v>
      </c>
      <c r="BI83" s="73" t="str">
        <f t="shared" si="117"/>
        <v>OK Kapela</v>
      </c>
      <c r="BJ83" s="134" t="str">
        <f t="shared" si="198"/>
        <v/>
      </c>
      <c r="BK83" s="73" t="str" cm="1">
        <f t="array" ref="BK83">IF(BJ83="",""&amp;BI83,IF(BJ83="NEMA",BI83,INDEX(klub_naziv,MATCH(INDEX(klubAlias_klubid,BJ83),klub_id,0))))</f>
        <v>OK Kapela</v>
      </c>
      <c r="BL83" s="73" t="str" cm="1">
        <f t="array" ref="BL83">IFERROR(INDEX(registarNatjecatelji,CE83,4),"")</f>
        <v>OK Kapela</v>
      </c>
      <c r="BM83" s="134" t="str">
        <f t="shared" si="173"/>
        <v/>
      </c>
      <c r="BN83" s="73" t="str">
        <f t="shared" si="199"/>
        <v>OK Kapela</v>
      </c>
      <c r="BO83" s="73" t="str">
        <f t="shared" si="212"/>
        <v>CRO</v>
      </c>
      <c r="BP83" s="134">
        <f t="shared" si="174"/>
        <v>1</v>
      </c>
      <c r="BQ83" s="73" t="str">
        <f t="shared" si="175"/>
        <v>M35</v>
      </c>
      <c r="BR83" s="73" t="str">
        <f t="shared" si="176"/>
        <v>M35</v>
      </c>
      <c r="BS83" s="134">
        <f t="shared" si="177"/>
        <v>1006</v>
      </c>
      <c r="BT83" s="74" t="str">
        <f t="shared" si="178"/>
        <v>4.32</v>
      </c>
      <c r="BU83" s="74" t="str">
        <f t="shared" si="179"/>
        <v>180</v>
      </c>
      <c r="BV83" s="75" t="str">
        <f t="shared" si="180"/>
        <v>15</v>
      </c>
      <c r="BW83" t="s">
        <v>1</v>
      </c>
      <c r="BX83" s="105" t="str">
        <f t="shared" si="181"/>
        <v>Marko – Bunčić – OK Kapela – M35</v>
      </c>
      <c r="BY83" s="106">
        <f t="shared" si="182"/>
        <v>214</v>
      </c>
      <c r="BZ83" t="s">
        <v>1</v>
      </c>
      <c r="CA83" s="105" t="str">
        <f t="shared" si="183"/>
        <v>Marko – Bunčić – OK Kapela</v>
      </c>
      <c r="CB83" s="106">
        <f t="shared" si="184"/>
        <v>214</v>
      </c>
      <c r="CC83" t="s">
        <v>1</v>
      </c>
      <c r="CD83" s="105" t="str">
        <f t="shared" si="185"/>
        <v>Marko – Bunčić</v>
      </c>
      <c r="CE83" s="106">
        <f t="shared" si="200"/>
        <v>214</v>
      </c>
      <c r="CF83" t="s">
        <v>1</v>
      </c>
      <c r="CG83" s="111">
        <f t="shared" si="201"/>
        <v>214</v>
      </c>
      <c r="CH83" s="134" cm="1">
        <f t="array" ref="CH83">IF(CG83="","",INDEX(imePrezime_id,CG83,0))</f>
        <v>1849</v>
      </c>
      <c r="CI83" s="106" t="str">
        <f>IF(OR(CD83="",CE83&lt;&gt;"NEMA"),"",IFERROR(INDEX(imeprezimealias_imeprezimeid,MATCH(BA83&amp;" "&amp;BB83,imeprezimealias_alias,0)),""))</f>
        <v/>
      </c>
      <c r="CJ83" t="s">
        <v>1</v>
      </c>
      <c r="CK83" s="29" t="str">
        <f t="shared" si="202"/>
        <v/>
      </c>
      <c r="CL83" t="s">
        <v>1</v>
      </c>
      <c r="CM83" s="90"/>
      <c r="CN83" t="s">
        <v>1</v>
      </c>
      <c r="CO83" s="111" t="str">
        <f>IF(CM83="","",MAX(CO$10:CO82)+1)</f>
        <v/>
      </c>
      <c r="CP83" s="106" t="str">
        <f>IF(CM83="","",INDEX(imePrezime_id,MATCH(IF(IFERROR(SEARCH("–",CM83),0)&lt;&gt;0,CM83,SUBSTITUTE(CM83," "," – ",1)),imePrezime,0)))</f>
        <v/>
      </c>
      <c r="CR83" s="29" t="str">
        <f t="shared" si="203"/>
        <v/>
      </c>
      <c r="CS83" t="s">
        <v>1</v>
      </c>
      <c r="CT83" s="115" t="str">
        <f>IF(AND(CE83="NEMA",CI83=""),MAX(CT$10:CT82)+1,"")</f>
        <v/>
      </c>
      <c r="CU83" t="s">
        <v>1</v>
      </c>
      <c r="CV83" s="120" t="str">
        <f t="shared" si="186"/>
        <v>M</v>
      </c>
      <c r="CW83" t="s">
        <v>1</v>
      </c>
      <c r="CX83" s="105" t="str">
        <f>IF(CT83="","",IF(BO83&lt;&gt;"CRO","","INSERT INTO osoba (id,reg_broj,oib,spol_id,dat_rodjenja) VALUES ("&amp;CT83&amp;",(SELECT max(reg_broj)+1 FROM osoba),Null,'"&amp;CV83&amp;"',Null); INSERT INTO osoba_log (id,reg_broj,oib,spol_id,dat_rodjenja,dnevnik_id) SELECT id,reg_broj,oib,spol_id,dat_rodjenja,"&amp;CT$2&amp;" FROM osoba WHERE id = "&amp;CT83&amp;";"))</f>
        <v/>
      </c>
      <c r="CY83" s="125" t="str">
        <f>IF(CT83="","","INSERT INTO imeprezime (id,osoba_id,rbr,ime,prezime,klub_id,identitet_id,sintaksa_id,info,aktivno,dnevnik_id) VALUES ("&amp;CT83&amp;","&amp;IF(CX83="","Null",CT83)&amp;",1,'"&amp;BA83&amp;"','"&amp;BB83&amp;"',(SELECT id FROM klub WHERE naziv = '"&amp;BI83&amp;"'),Null,1,'',1,"&amp;CT$2&amp;");")</f>
        <v/>
      </c>
      <c r="CZ83" t="s">
        <v>1</v>
      </c>
      <c r="DA83" s="29" t="str">
        <f t="shared" si="204"/>
        <v/>
      </c>
      <c r="DB83" t="s">
        <v>1</v>
      </c>
      <c r="DC83" s="105" t="str">
        <f>IF(OR(BP83="",BP83&lt;&gt;"NEMA"),"",BO83)</f>
        <v/>
      </c>
      <c r="DD83" s="125" t="str">
        <f>IF(DC83="","",MAX(DD$10:DD82)+1)</f>
        <v/>
      </c>
      <c r="DE83" t="s">
        <v>1</v>
      </c>
      <c r="DF83" s="90"/>
      <c r="DG83" t="s">
        <v>1</v>
      </c>
      <c r="DH83" s="29" t="str">
        <f t="shared" si="187"/>
        <v/>
      </c>
      <c r="DI83" t="s">
        <v>1</v>
      </c>
      <c r="DJ83" s="166" t="str">
        <f>IF(BJ83&lt;&gt;"NEMA","",IF(IFERROR(MATCH(BI83,BI$10:BI82,0),0)&lt;&gt;0,"",BI83))</f>
        <v/>
      </c>
      <c r="DK83" t="s">
        <v>1</v>
      </c>
      <c r="DL83" s="90"/>
      <c r="DM83" t="s">
        <v>1</v>
      </c>
      <c r="DN83" s="105" t="str">
        <f t="shared" si="205"/>
        <v/>
      </c>
      <c r="DO83" s="73" t="str">
        <f>IF(DN83="","",MAX(DO$10:DO82)+1)</f>
        <v/>
      </c>
      <c r="DP83" s="73" t="str">
        <f>IF(DN83="","",IF(BP83="","",IF(BP83="NEMA",DD83,BP83)))</f>
        <v/>
      </c>
      <c r="DQ83" s="73" t="str">
        <f t="shared" si="206"/>
        <v/>
      </c>
      <c r="DR83" s="73" t="str">
        <f>IF(DL83="","",MAX(DR$10:DR82)+1)</f>
        <v/>
      </c>
      <c r="DS83" s="177" t="str">
        <f t="shared" si="188"/>
        <v/>
      </c>
      <c r="DT83" s="125" t="str">
        <f t="shared" si="207"/>
        <v/>
      </c>
      <c r="DU83" t="s">
        <v>1</v>
      </c>
      <c r="DV83" s="29" t="str">
        <f t="shared" si="208"/>
        <v/>
      </c>
      <c r="DW83" t="s">
        <v>1</v>
      </c>
      <c r="DX83" s="166" t="str">
        <f>IF(BX83="","",IF(BY83&lt;&gt;"NEMA","ime-pre-klu"&amp;IF(BJ83="","","(ali)")&amp;"-kat",IF(CB83&lt;&gt;"NEMA","ime-pre-klu"&amp;IF(BJ83="","","(ali)"),IF(CE83&lt;&gt;"NEMA","ime-pre",IF(CT83&lt;&gt;"","novo",""))))&amp;IF(AND(BE83="0",BD83&gt;max_minuta*60),"-ot",""))</f>
        <v>ime-pre-klu-kat</v>
      </c>
      <c r="DY83" t="s">
        <v>1</v>
      </c>
      <c r="DZ83" s="111"/>
      <c r="EA83" s="134"/>
      <c r="EB83" s="134"/>
      <c r="EC83" s="134"/>
      <c r="ED83" s="134"/>
      <c r="EE83" s="134"/>
      <c r="EF83" s="134"/>
      <c r="EG83" s="134"/>
      <c r="EH83" s="134"/>
      <c r="EI83" s="134"/>
      <c r="EJ83" s="106">
        <f t="shared" si="189"/>
        <v>1</v>
      </c>
      <c r="EK83" t="s">
        <v>1</v>
      </c>
    </row>
    <row r="84" spans="2:141" x14ac:dyDescent="0.25">
      <c r="B84" s="148" t="s">
        <v>1151</v>
      </c>
      <c r="C84" t="s">
        <v>1</v>
      </c>
      <c r="D84" s="159">
        <f t="shared" si="190"/>
        <v>0</v>
      </c>
      <c r="E84" s="160">
        <f t="shared" ref="E84:AW84" si="217">IF($B84="","",FIND(";",$B84,D84+1))</f>
        <v>1</v>
      </c>
      <c r="F84" s="160">
        <f t="shared" si="217"/>
        <v>2</v>
      </c>
      <c r="G84" s="160">
        <f t="shared" si="217"/>
        <v>8</v>
      </c>
      <c r="H84" s="160">
        <f t="shared" si="217"/>
        <v>11</v>
      </c>
      <c r="I84" s="160">
        <f t="shared" si="217"/>
        <v>20</v>
      </c>
      <c r="J84" s="160">
        <f t="shared" si="217"/>
        <v>21</v>
      </c>
      <c r="K84" s="160">
        <f t="shared" si="217"/>
        <v>23</v>
      </c>
      <c r="L84" s="160">
        <f t="shared" si="217"/>
        <v>24</v>
      </c>
      <c r="M84" s="160">
        <f t="shared" si="217"/>
        <v>26</v>
      </c>
      <c r="N84" s="160">
        <f t="shared" si="217"/>
        <v>32</v>
      </c>
      <c r="O84" s="160">
        <f t="shared" si="217"/>
        <v>33</v>
      </c>
      <c r="P84" s="160">
        <f t="shared" si="217"/>
        <v>34</v>
      </c>
      <c r="Q84" s="160">
        <f t="shared" si="217"/>
        <v>36</v>
      </c>
      <c r="R84" s="160">
        <f t="shared" si="217"/>
        <v>37</v>
      </c>
      <c r="S84" s="160">
        <f t="shared" si="217"/>
        <v>40</v>
      </c>
      <c r="T84" s="160">
        <f t="shared" si="217"/>
        <v>43</v>
      </c>
      <c r="U84" s="160">
        <f t="shared" si="217"/>
        <v>46</v>
      </c>
      <c r="V84" s="160">
        <f t="shared" si="217"/>
        <v>48</v>
      </c>
      <c r="W84" s="160">
        <f t="shared" si="217"/>
        <v>54</v>
      </c>
      <c r="X84" s="160">
        <f t="shared" si="217"/>
        <v>60</v>
      </c>
      <c r="Y84" s="160">
        <f t="shared" si="217"/>
        <v>61</v>
      </c>
      <c r="Z84" s="160">
        <f t="shared" si="217"/>
        <v>62</v>
      </c>
      <c r="AA84" s="160">
        <f t="shared" si="217"/>
        <v>63</v>
      </c>
      <c r="AB84" s="160">
        <f t="shared" si="217"/>
        <v>66</v>
      </c>
      <c r="AC84" s="160">
        <f t="shared" si="217"/>
        <v>69</v>
      </c>
      <c r="AD84" s="160">
        <f t="shared" si="217"/>
        <v>72</v>
      </c>
      <c r="AE84" s="160">
        <f t="shared" si="217"/>
        <v>75</v>
      </c>
      <c r="AF84" s="160">
        <f t="shared" si="217"/>
        <v>78</v>
      </c>
      <c r="AG84" s="160">
        <f t="shared" si="217"/>
        <v>81</v>
      </c>
      <c r="AH84" s="160">
        <f t="shared" si="217"/>
        <v>84</v>
      </c>
      <c r="AI84" s="160">
        <f t="shared" si="217"/>
        <v>87</v>
      </c>
      <c r="AJ84" s="160">
        <f t="shared" si="217"/>
        <v>90</v>
      </c>
      <c r="AK84" s="160">
        <f t="shared" si="217"/>
        <v>93</v>
      </c>
      <c r="AL84" s="160">
        <f t="shared" si="217"/>
        <v>96</v>
      </c>
      <c r="AM84" s="160">
        <f t="shared" si="217"/>
        <v>97</v>
      </c>
      <c r="AN84" s="160">
        <f t="shared" si="217"/>
        <v>99</v>
      </c>
      <c r="AO84" s="160">
        <f t="shared" si="217"/>
        <v>105</v>
      </c>
      <c r="AP84" s="160">
        <f t="shared" si="217"/>
        <v>107</v>
      </c>
      <c r="AQ84" s="160">
        <f t="shared" si="217"/>
        <v>109</v>
      </c>
      <c r="AR84" s="160">
        <f t="shared" si="217"/>
        <v>115</v>
      </c>
      <c r="AS84" s="160">
        <f t="shared" si="217"/>
        <v>122</v>
      </c>
      <c r="AT84" s="160">
        <f t="shared" si="217"/>
        <v>128</v>
      </c>
      <c r="AU84" s="160">
        <f t="shared" si="217"/>
        <v>131</v>
      </c>
      <c r="AV84" s="160">
        <f t="shared" si="217"/>
        <v>132</v>
      </c>
      <c r="AW84" s="161">
        <f t="shared" si="217"/>
        <v>133</v>
      </c>
      <c r="AX84" t="s">
        <v>1</v>
      </c>
      <c r="AY84" s="105" t="str">
        <f t="shared" si="192"/>
        <v>M35</v>
      </c>
      <c r="AZ84" s="134">
        <f t="shared" si="170"/>
        <v>107</v>
      </c>
      <c r="BA84" s="73" t="str">
        <f t="shared" si="193"/>
        <v>Vacant</v>
      </c>
      <c r="BB84" s="73" t="str">
        <f t="shared" si="194"/>
        <v/>
      </c>
      <c r="BC84" s="134" t="str">
        <f t="shared" si="195"/>
        <v/>
      </c>
      <c r="BD84" s="134" t="str">
        <f t="shared" si="196"/>
        <v/>
      </c>
      <c r="BE84" s="134" t="str">
        <f t="shared" si="197"/>
        <v>0</v>
      </c>
      <c r="BF84" s="134" t="str">
        <f t="shared" si="116"/>
        <v/>
      </c>
      <c r="BG84" s="134" t="str">
        <f t="shared" si="171"/>
        <v/>
      </c>
      <c r="BH84" s="73" t="str">
        <f t="shared" si="172"/>
        <v/>
      </c>
      <c r="BI84" s="73" t="str">
        <f t="shared" ref="BI84:BI147" si="218">IF(B84="","",SUBSTITUTE(MID($B84,S84+1,T84-S84-1),"""",""))</f>
        <v/>
      </c>
      <c r="BJ84" s="134" t="str">
        <f t="shared" si="198"/>
        <v/>
      </c>
      <c r="BK84" s="73" t="str" cm="1">
        <f t="array" ref="BK84">IF(BJ84="",""&amp;BI84,IF(BJ84="NEMA",BI84,INDEX(klub_naziv,MATCH(INDEX(klubAlias_klubid,BJ84),klub_id,0))))</f>
        <v/>
      </c>
      <c r="BL84" s="73" t="str" cm="1">
        <f t="array" ref="BL84">IFERROR(INDEX(registarNatjecatelji,CE84,4),"")</f>
        <v/>
      </c>
      <c r="BM84" s="134" t="str">
        <f t="shared" si="173"/>
        <v/>
      </c>
      <c r="BN84" s="73" t="str">
        <f t="shared" si="199"/>
        <v/>
      </c>
      <c r="BO84" s="73" t="str">
        <f t="shared" si="212"/>
        <v/>
      </c>
      <c r="BP84" s="134" t="str">
        <f t="shared" si="174"/>
        <v/>
      </c>
      <c r="BQ84" s="73" t="str">
        <f t="shared" si="175"/>
        <v>M35</v>
      </c>
      <c r="BR84" s="73" t="str">
        <f t="shared" si="176"/>
        <v>M35</v>
      </c>
      <c r="BS84" s="134">
        <f t="shared" si="177"/>
        <v>1006</v>
      </c>
      <c r="BT84" s="74" t="str">
        <f t="shared" si="178"/>
        <v>4.32</v>
      </c>
      <c r="BU84" s="74" t="str">
        <f t="shared" si="179"/>
        <v>180</v>
      </c>
      <c r="BV84" s="75" t="str">
        <f t="shared" si="180"/>
        <v>15</v>
      </c>
      <c r="BW84" t="s">
        <v>1</v>
      </c>
      <c r="BX84" s="105" t="str">
        <f t="shared" si="181"/>
        <v/>
      </c>
      <c r="BY84" s="106" t="str">
        <f t="shared" si="182"/>
        <v/>
      </c>
      <c r="BZ84" t="s">
        <v>1</v>
      </c>
      <c r="CA84" s="105" t="str">
        <f t="shared" si="183"/>
        <v/>
      </c>
      <c r="CB84" s="106" t="str">
        <f t="shared" si="184"/>
        <v/>
      </c>
      <c r="CC84" t="s">
        <v>1</v>
      </c>
      <c r="CD84" s="105" t="str">
        <f t="shared" si="185"/>
        <v/>
      </c>
      <c r="CE84" s="106" t="str">
        <f t="shared" si="200"/>
        <v/>
      </c>
      <c r="CF84" t="s">
        <v>1</v>
      </c>
      <c r="CG84" s="111" t="str">
        <f t="shared" si="201"/>
        <v/>
      </c>
      <c r="CH84" s="134" t="str" cm="1">
        <f t="array" ref="CH84">IF(CG84="","",INDEX(imePrezime_id,CG84,0))</f>
        <v/>
      </c>
      <c r="CI84" s="106" t="str">
        <f>IF(OR(CD84="",CE84&lt;&gt;"NEMA"),"",IFERROR(INDEX(imeprezimealias_imeprezimeid,MATCH(BA84&amp;" "&amp;BB84,imeprezimealias_alias,0)),""))</f>
        <v/>
      </c>
      <c r="CJ84" t="s">
        <v>1</v>
      </c>
      <c r="CK84" s="29" t="str">
        <f t="shared" si="202"/>
        <v/>
      </c>
      <c r="CL84" t="s">
        <v>1</v>
      </c>
      <c r="CM84" s="90"/>
      <c r="CN84" t="s">
        <v>1</v>
      </c>
      <c r="CO84" s="111" t="str">
        <f>IF(CM84="","",MAX(CO$10:CO83)+1)</f>
        <v/>
      </c>
      <c r="CP84" s="106" t="str">
        <f>IF(CM84="","",INDEX(imePrezime_id,MATCH(IF(IFERROR(SEARCH("–",CM84),0)&lt;&gt;0,CM84,SUBSTITUTE(CM84," "," – ",1)),imePrezime,0)))</f>
        <v/>
      </c>
      <c r="CR84" s="29" t="str">
        <f t="shared" si="203"/>
        <v/>
      </c>
      <c r="CS84" t="s">
        <v>1</v>
      </c>
      <c r="CT84" s="115" t="str">
        <f>IF(AND(CE84="NEMA",CI84=""),MAX(CT$10:CT83)+1,"")</f>
        <v/>
      </c>
      <c r="CU84" t="s">
        <v>1</v>
      </c>
      <c r="CV84" s="120" t="str">
        <f t="shared" si="186"/>
        <v>M</v>
      </c>
      <c r="CW84" t="s">
        <v>1</v>
      </c>
      <c r="CX84" s="105" t="str">
        <f>IF(CT84="","",IF(BO84&lt;&gt;"CRO","","INSERT INTO osoba (id,reg_broj,oib,spol_id,dat_rodjenja) VALUES ("&amp;CT84&amp;",(SELECT max(reg_broj)+1 FROM osoba),Null,'"&amp;CV84&amp;"',Null); INSERT INTO osoba_log (id,reg_broj,oib,spol_id,dat_rodjenja,dnevnik_id) SELECT id,reg_broj,oib,spol_id,dat_rodjenja,"&amp;CT$2&amp;" FROM osoba WHERE id = "&amp;CT84&amp;";"))</f>
        <v/>
      </c>
      <c r="CY84" s="125" t="str">
        <f>IF(CT84="","","INSERT INTO imeprezime (id,osoba_id,rbr,ime,prezime,klub_id,identitet_id,sintaksa_id,info,aktivno,dnevnik_id) VALUES ("&amp;CT84&amp;","&amp;IF(CX84="","Null",CT84)&amp;",1,'"&amp;BA84&amp;"','"&amp;BB84&amp;"',(SELECT id FROM klub WHERE naziv = '"&amp;BI84&amp;"'),Null,1,'',1,"&amp;CT$2&amp;");")</f>
        <v/>
      </c>
      <c r="CZ84" t="s">
        <v>1</v>
      </c>
      <c r="DA84" s="29" t="str">
        <f t="shared" si="204"/>
        <v/>
      </c>
      <c r="DB84" t="s">
        <v>1</v>
      </c>
      <c r="DC84" s="105" t="str">
        <f>IF(OR(BP84="",BP84&lt;&gt;"NEMA"),"",BO84)</f>
        <v/>
      </c>
      <c r="DD84" s="125" t="str">
        <f>IF(DC84="","",MAX(DD$10:DD83)+1)</f>
        <v/>
      </c>
      <c r="DE84" t="s">
        <v>1</v>
      </c>
      <c r="DF84" s="90"/>
      <c r="DG84" t="s">
        <v>1</v>
      </c>
      <c r="DH84" s="29" t="str">
        <f t="shared" si="187"/>
        <v/>
      </c>
      <c r="DI84" t="s">
        <v>1</v>
      </c>
      <c r="DJ84" s="166" t="str">
        <f>IF(BJ84&lt;&gt;"NEMA","",IF(IFERROR(MATCH(BI84,BI$10:BI83,0),0)&lt;&gt;0,"",BI84))</f>
        <v/>
      </c>
      <c r="DK84" t="s">
        <v>1</v>
      </c>
      <c r="DL84" s="90"/>
      <c r="DM84" t="s">
        <v>1</v>
      </c>
      <c r="DN84" s="105" t="str">
        <f t="shared" si="205"/>
        <v/>
      </c>
      <c r="DO84" s="73" t="str">
        <f>IF(DN84="","",MAX(DO$10:DO83)+1)</f>
        <v/>
      </c>
      <c r="DP84" s="73" t="str">
        <f>IF(DN84="","",IF(BP84="","",IF(BP84="NEMA",DD84,BP84)))</f>
        <v/>
      </c>
      <c r="DQ84" s="73" t="str">
        <f t="shared" si="206"/>
        <v/>
      </c>
      <c r="DR84" s="73" t="str">
        <f>IF(DL84="","",MAX(DR$10:DR83)+1)</f>
        <v/>
      </c>
      <c r="DS84" s="177" t="str">
        <f t="shared" si="188"/>
        <v/>
      </c>
      <c r="DT84" s="125" t="str">
        <f t="shared" si="207"/>
        <v/>
      </c>
      <c r="DU84" t="s">
        <v>1</v>
      </c>
      <c r="DV84" s="29" t="str">
        <f t="shared" si="208"/>
        <v/>
      </c>
      <c r="DW84" t="s">
        <v>1</v>
      </c>
      <c r="DX84" s="166" t="str">
        <f>IF(BX84="","",IF(BY84&lt;&gt;"NEMA","ime-pre-klu"&amp;IF(BJ84="","","(ali)")&amp;"-kat",IF(CB84&lt;&gt;"NEMA","ime-pre-klu"&amp;IF(BJ84="","","(ali)"),IF(CE84&lt;&gt;"NEMA","ime-pre",IF(CT84&lt;&gt;"","novo",""))))&amp;IF(AND(BE84="0",BD84&gt;max_minuta*60),"-ot",""))</f>
        <v/>
      </c>
      <c r="DY84" t="s">
        <v>1</v>
      </c>
      <c r="DZ84" s="111"/>
      <c r="EA84" s="134"/>
      <c r="EB84" s="134"/>
      <c r="EC84" s="134"/>
      <c r="ED84" s="134"/>
      <c r="EE84" s="134"/>
      <c r="EF84" s="134"/>
      <c r="EG84" s="134"/>
      <c r="EH84" s="134"/>
      <c r="EI84" s="134"/>
      <c r="EJ84" s="106" t="str">
        <f t="shared" si="189"/>
        <v/>
      </c>
      <c r="EK84" t="s">
        <v>1</v>
      </c>
    </row>
    <row r="85" spans="2:141" x14ac:dyDescent="0.25">
      <c r="B85" s="148" t="s">
        <v>1152</v>
      </c>
      <c r="C85" t="s">
        <v>1</v>
      </c>
      <c r="D85" s="159">
        <f t="shared" si="190"/>
        <v>0</v>
      </c>
      <c r="E85" s="160">
        <f t="shared" ref="E85:AW85" si="219">IF($B85="","",FIND(";",$B85,D85+1))</f>
        <v>1</v>
      </c>
      <c r="F85" s="160">
        <f t="shared" si="219"/>
        <v>2</v>
      </c>
      <c r="G85" s="160">
        <f t="shared" si="219"/>
        <v>8</v>
      </c>
      <c r="H85" s="160">
        <f t="shared" si="219"/>
        <v>11</v>
      </c>
      <c r="I85" s="160">
        <f t="shared" si="219"/>
        <v>20</v>
      </c>
      <c r="J85" s="160">
        <f t="shared" si="219"/>
        <v>21</v>
      </c>
      <c r="K85" s="160">
        <f t="shared" si="219"/>
        <v>23</v>
      </c>
      <c r="L85" s="160">
        <f t="shared" si="219"/>
        <v>24</v>
      </c>
      <c r="M85" s="160">
        <f t="shared" si="219"/>
        <v>26</v>
      </c>
      <c r="N85" s="160">
        <f t="shared" si="219"/>
        <v>32</v>
      </c>
      <c r="O85" s="160">
        <f t="shared" si="219"/>
        <v>33</v>
      </c>
      <c r="P85" s="160">
        <f t="shared" si="219"/>
        <v>34</v>
      </c>
      <c r="Q85" s="160">
        <f t="shared" si="219"/>
        <v>36</v>
      </c>
      <c r="R85" s="160">
        <f t="shared" si="219"/>
        <v>37</v>
      </c>
      <c r="S85" s="160">
        <f t="shared" si="219"/>
        <v>40</v>
      </c>
      <c r="T85" s="160">
        <f t="shared" si="219"/>
        <v>43</v>
      </c>
      <c r="U85" s="160">
        <f t="shared" si="219"/>
        <v>46</v>
      </c>
      <c r="V85" s="160">
        <f t="shared" si="219"/>
        <v>48</v>
      </c>
      <c r="W85" s="160">
        <f t="shared" si="219"/>
        <v>54</v>
      </c>
      <c r="X85" s="160">
        <f t="shared" si="219"/>
        <v>60</v>
      </c>
      <c r="Y85" s="160">
        <f t="shared" si="219"/>
        <v>61</v>
      </c>
      <c r="Z85" s="160">
        <f t="shared" si="219"/>
        <v>62</v>
      </c>
      <c r="AA85" s="160">
        <f t="shared" si="219"/>
        <v>63</v>
      </c>
      <c r="AB85" s="160">
        <f t="shared" si="219"/>
        <v>66</v>
      </c>
      <c r="AC85" s="160">
        <f t="shared" si="219"/>
        <v>69</v>
      </c>
      <c r="AD85" s="160">
        <f t="shared" si="219"/>
        <v>72</v>
      </c>
      <c r="AE85" s="160">
        <f t="shared" si="219"/>
        <v>75</v>
      </c>
      <c r="AF85" s="160">
        <f t="shared" si="219"/>
        <v>78</v>
      </c>
      <c r="AG85" s="160">
        <f t="shared" si="219"/>
        <v>81</v>
      </c>
      <c r="AH85" s="160">
        <f t="shared" si="219"/>
        <v>84</v>
      </c>
      <c r="AI85" s="160">
        <f t="shared" si="219"/>
        <v>87</v>
      </c>
      <c r="AJ85" s="160">
        <f t="shared" si="219"/>
        <v>90</v>
      </c>
      <c r="AK85" s="160">
        <f t="shared" si="219"/>
        <v>93</v>
      </c>
      <c r="AL85" s="160">
        <f t="shared" si="219"/>
        <v>96</v>
      </c>
      <c r="AM85" s="160">
        <f t="shared" si="219"/>
        <v>97</v>
      </c>
      <c r="AN85" s="160">
        <f t="shared" si="219"/>
        <v>99</v>
      </c>
      <c r="AO85" s="160">
        <f t="shared" si="219"/>
        <v>105</v>
      </c>
      <c r="AP85" s="160">
        <f t="shared" si="219"/>
        <v>107</v>
      </c>
      <c r="AQ85" s="160">
        <f t="shared" si="219"/>
        <v>109</v>
      </c>
      <c r="AR85" s="160">
        <f t="shared" si="219"/>
        <v>115</v>
      </c>
      <c r="AS85" s="160">
        <f t="shared" si="219"/>
        <v>122</v>
      </c>
      <c r="AT85" s="160">
        <f t="shared" si="219"/>
        <v>128</v>
      </c>
      <c r="AU85" s="160">
        <f t="shared" si="219"/>
        <v>131</v>
      </c>
      <c r="AV85" s="160">
        <f t="shared" si="219"/>
        <v>132</v>
      </c>
      <c r="AW85" s="161">
        <f t="shared" si="219"/>
        <v>133</v>
      </c>
      <c r="AX85" t="s">
        <v>1</v>
      </c>
      <c r="AY85" s="105" t="str">
        <f t="shared" si="192"/>
        <v>M35</v>
      </c>
      <c r="AZ85" s="134">
        <f t="shared" si="170"/>
        <v>107</v>
      </c>
      <c r="BA85" s="73" t="str">
        <f t="shared" si="193"/>
        <v>Vacant</v>
      </c>
      <c r="BB85" s="73" t="str">
        <f t="shared" si="194"/>
        <v/>
      </c>
      <c r="BC85" s="134" t="str">
        <f t="shared" si="195"/>
        <v/>
      </c>
      <c r="BD85" s="134" t="str">
        <f t="shared" si="196"/>
        <v/>
      </c>
      <c r="BE85" s="134" t="str">
        <f t="shared" si="197"/>
        <v>0</v>
      </c>
      <c r="BF85" s="134" t="str">
        <f t="shared" si="116"/>
        <v/>
      </c>
      <c r="BG85" s="134" t="str">
        <f t="shared" si="171"/>
        <v/>
      </c>
      <c r="BH85" s="73" t="str">
        <f t="shared" si="172"/>
        <v/>
      </c>
      <c r="BI85" s="73" t="str">
        <f t="shared" si="218"/>
        <v/>
      </c>
      <c r="BJ85" s="134" t="str">
        <f t="shared" si="198"/>
        <v/>
      </c>
      <c r="BK85" s="73" t="str" cm="1">
        <f t="array" ref="BK85">IF(BJ85="",""&amp;BI85,IF(BJ85="NEMA",BI85,INDEX(klub_naziv,MATCH(INDEX(klubAlias_klubid,BJ85),klub_id,0))))</f>
        <v/>
      </c>
      <c r="BL85" s="73" t="str" cm="1">
        <f t="array" ref="BL85">IFERROR(INDEX(registarNatjecatelji,CE85,4),"")</f>
        <v/>
      </c>
      <c r="BM85" s="134" t="str">
        <f t="shared" si="173"/>
        <v/>
      </c>
      <c r="BN85" s="73" t="str">
        <f t="shared" si="199"/>
        <v/>
      </c>
      <c r="BO85" s="73" t="str">
        <f t="shared" si="212"/>
        <v/>
      </c>
      <c r="BP85" s="134" t="str">
        <f t="shared" si="174"/>
        <v/>
      </c>
      <c r="BQ85" s="73" t="str">
        <f t="shared" si="175"/>
        <v>M35</v>
      </c>
      <c r="BR85" s="73" t="str">
        <f t="shared" si="176"/>
        <v>M35</v>
      </c>
      <c r="BS85" s="134">
        <f t="shared" si="177"/>
        <v>1006</v>
      </c>
      <c r="BT85" s="74" t="str">
        <f t="shared" si="178"/>
        <v>4.32</v>
      </c>
      <c r="BU85" s="74" t="str">
        <f t="shared" si="179"/>
        <v>180</v>
      </c>
      <c r="BV85" s="75" t="str">
        <f t="shared" si="180"/>
        <v>15</v>
      </c>
      <c r="BW85" t="s">
        <v>1</v>
      </c>
      <c r="BX85" s="105" t="str">
        <f t="shared" si="181"/>
        <v/>
      </c>
      <c r="BY85" s="106" t="str">
        <f t="shared" si="182"/>
        <v/>
      </c>
      <c r="BZ85" t="s">
        <v>1</v>
      </c>
      <c r="CA85" s="105" t="str">
        <f t="shared" si="183"/>
        <v/>
      </c>
      <c r="CB85" s="106" t="str">
        <f t="shared" si="184"/>
        <v/>
      </c>
      <c r="CC85" t="s">
        <v>1</v>
      </c>
      <c r="CD85" s="105" t="str">
        <f t="shared" si="185"/>
        <v/>
      </c>
      <c r="CE85" s="106" t="str">
        <f t="shared" si="200"/>
        <v/>
      </c>
      <c r="CF85" t="s">
        <v>1</v>
      </c>
      <c r="CG85" s="111" t="str">
        <f t="shared" si="201"/>
        <v/>
      </c>
      <c r="CH85" s="134" t="str" cm="1">
        <f t="array" ref="CH85">IF(CG85="","",INDEX(imePrezime_id,CG85,0))</f>
        <v/>
      </c>
      <c r="CI85" s="106" t="str">
        <f>IF(OR(CD85="",CE85&lt;&gt;"NEMA"),"",IFERROR(INDEX(imeprezimealias_imeprezimeid,MATCH(BA85&amp;" "&amp;BB85,imeprezimealias_alias,0)),""))</f>
        <v/>
      </c>
      <c r="CJ85" t="s">
        <v>1</v>
      </c>
      <c r="CK85" s="29" t="str">
        <f t="shared" si="202"/>
        <v/>
      </c>
      <c r="CL85" t="s">
        <v>1</v>
      </c>
      <c r="CM85" s="90"/>
      <c r="CN85" t="s">
        <v>1</v>
      </c>
      <c r="CO85" s="111" t="str">
        <f>IF(CM85="","",MAX(CO$10:CO84)+1)</f>
        <v/>
      </c>
      <c r="CP85" s="106" t="str">
        <f>IF(CM85="","",INDEX(imePrezime_id,MATCH(IF(IFERROR(SEARCH("–",CM85),0)&lt;&gt;0,CM85,SUBSTITUTE(CM85," "," – ",1)),imePrezime,0)))</f>
        <v/>
      </c>
      <c r="CR85" s="29" t="str">
        <f t="shared" si="203"/>
        <v/>
      </c>
      <c r="CS85" t="s">
        <v>1</v>
      </c>
      <c r="CT85" s="115" t="str">
        <f>IF(AND(CE85="NEMA",CI85=""),MAX(CT$10:CT84)+1,"")</f>
        <v/>
      </c>
      <c r="CU85" t="s">
        <v>1</v>
      </c>
      <c r="CV85" s="120" t="str">
        <f t="shared" si="186"/>
        <v>M</v>
      </c>
      <c r="CW85" t="s">
        <v>1</v>
      </c>
      <c r="CX85" s="105" t="str">
        <f>IF(CT85="","",IF(BO85&lt;&gt;"CRO","","INSERT INTO osoba (id,reg_broj,oib,spol_id,dat_rodjenja) VALUES ("&amp;CT85&amp;",(SELECT max(reg_broj)+1 FROM osoba),Null,'"&amp;CV85&amp;"',Null); INSERT INTO osoba_log (id,reg_broj,oib,spol_id,dat_rodjenja,dnevnik_id) SELECT id,reg_broj,oib,spol_id,dat_rodjenja,"&amp;CT$2&amp;" FROM osoba WHERE id = "&amp;CT85&amp;";"))</f>
        <v/>
      </c>
      <c r="CY85" s="125" t="str">
        <f>IF(CT85="","","INSERT INTO imeprezime (id,osoba_id,rbr,ime,prezime,klub_id,identitet_id,sintaksa_id,info,aktivno,dnevnik_id) VALUES ("&amp;CT85&amp;","&amp;IF(CX85="","Null",CT85)&amp;",1,'"&amp;BA85&amp;"','"&amp;BB85&amp;"',(SELECT id FROM klub WHERE naziv = '"&amp;BI85&amp;"'),Null,1,'',1,"&amp;CT$2&amp;");")</f>
        <v/>
      </c>
      <c r="CZ85" t="s">
        <v>1</v>
      </c>
      <c r="DA85" s="29" t="str">
        <f t="shared" si="204"/>
        <v/>
      </c>
      <c r="DB85" t="s">
        <v>1</v>
      </c>
      <c r="DC85" s="105" t="str">
        <f>IF(OR(BP85="",BP85&lt;&gt;"NEMA"),"",BO85)</f>
        <v/>
      </c>
      <c r="DD85" s="125" t="str">
        <f>IF(DC85="","",MAX(DD$10:DD84)+1)</f>
        <v/>
      </c>
      <c r="DE85" t="s">
        <v>1</v>
      </c>
      <c r="DF85" s="90"/>
      <c r="DG85" t="s">
        <v>1</v>
      </c>
      <c r="DH85" s="29" t="str">
        <f t="shared" si="187"/>
        <v/>
      </c>
      <c r="DI85" t="s">
        <v>1</v>
      </c>
      <c r="DJ85" s="166" t="str">
        <f>IF(BJ85&lt;&gt;"NEMA","",IF(IFERROR(MATCH(BI85,BI$10:BI84,0),0)&lt;&gt;0,"",BI85))</f>
        <v/>
      </c>
      <c r="DK85" t="s">
        <v>1</v>
      </c>
      <c r="DL85" s="90"/>
      <c r="DM85" t="s">
        <v>1</v>
      </c>
      <c r="DN85" s="105" t="str">
        <f t="shared" si="205"/>
        <v/>
      </c>
      <c r="DO85" s="73" t="str">
        <f>IF(DN85="","",MAX(DO$10:DO84)+1)</f>
        <v/>
      </c>
      <c r="DP85" s="73" t="str">
        <f>IF(DN85="","",IF(BP85="","",IF(BP85="NEMA",DD85,BP85)))</f>
        <v/>
      </c>
      <c r="DQ85" s="73" t="str">
        <f t="shared" si="206"/>
        <v/>
      </c>
      <c r="DR85" s="73" t="str">
        <f>IF(DL85="","",MAX(DR$10:DR84)+1)</f>
        <v/>
      </c>
      <c r="DS85" s="177" t="str">
        <f t="shared" si="188"/>
        <v/>
      </c>
      <c r="DT85" s="125" t="str">
        <f t="shared" si="207"/>
        <v/>
      </c>
      <c r="DU85" t="s">
        <v>1</v>
      </c>
      <c r="DV85" s="29" t="str">
        <f t="shared" si="208"/>
        <v/>
      </c>
      <c r="DW85" t="s">
        <v>1</v>
      </c>
      <c r="DX85" s="166" t="str">
        <f>IF(BX85="","",IF(BY85&lt;&gt;"NEMA","ime-pre-klu"&amp;IF(BJ85="","","(ali)")&amp;"-kat",IF(CB85&lt;&gt;"NEMA","ime-pre-klu"&amp;IF(BJ85="","","(ali)"),IF(CE85&lt;&gt;"NEMA","ime-pre",IF(CT85&lt;&gt;"","novo",""))))&amp;IF(AND(BE85="0",BD85&gt;max_minuta*60),"-ot",""))</f>
        <v/>
      </c>
      <c r="DY85" t="s">
        <v>1</v>
      </c>
      <c r="DZ85" s="111"/>
      <c r="EA85" s="134"/>
      <c r="EB85" s="134"/>
      <c r="EC85" s="134"/>
      <c r="ED85" s="134"/>
      <c r="EE85" s="134"/>
      <c r="EF85" s="134"/>
      <c r="EG85" s="134"/>
      <c r="EH85" s="134"/>
      <c r="EI85" s="134"/>
      <c r="EJ85" s="106" t="str">
        <f t="shared" si="189"/>
        <v/>
      </c>
      <c r="EK85" t="s">
        <v>1</v>
      </c>
    </row>
    <row r="86" spans="2:141" x14ac:dyDescent="0.25">
      <c r="B86" s="148" t="s">
        <v>1153</v>
      </c>
      <c r="C86" t="s">
        <v>1</v>
      </c>
      <c r="D86" s="159">
        <f t="shared" si="190"/>
        <v>0</v>
      </c>
      <c r="E86" s="160">
        <f t="shared" ref="E86:AW86" si="220">IF($B86="","",FIND(";",$B86,D86+1))</f>
        <v>1</v>
      </c>
      <c r="F86" s="160">
        <f t="shared" si="220"/>
        <v>9</v>
      </c>
      <c r="G86" s="160">
        <f t="shared" si="220"/>
        <v>15</v>
      </c>
      <c r="H86" s="160">
        <f t="shared" si="220"/>
        <v>25</v>
      </c>
      <c r="I86" s="160">
        <f t="shared" si="220"/>
        <v>35</v>
      </c>
      <c r="J86" s="160">
        <f t="shared" si="220"/>
        <v>36</v>
      </c>
      <c r="K86" s="160">
        <f t="shared" si="220"/>
        <v>38</v>
      </c>
      <c r="L86" s="160">
        <f t="shared" si="220"/>
        <v>39</v>
      </c>
      <c r="M86" s="160">
        <f t="shared" si="220"/>
        <v>41</v>
      </c>
      <c r="N86" s="160">
        <f t="shared" si="220"/>
        <v>47</v>
      </c>
      <c r="O86" s="160">
        <f t="shared" si="220"/>
        <v>54</v>
      </c>
      <c r="P86" s="160">
        <f t="shared" si="220"/>
        <v>60</v>
      </c>
      <c r="Q86" s="160">
        <f t="shared" si="220"/>
        <v>62</v>
      </c>
      <c r="R86" s="160">
        <f t="shared" si="220"/>
        <v>64</v>
      </c>
      <c r="S86" s="160">
        <f t="shared" si="220"/>
        <v>70</v>
      </c>
      <c r="T86" s="160">
        <f t="shared" si="220"/>
        <v>79</v>
      </c>
      <c r="U86" s="160">
        <f t="shared" si="220"/>
        <v>85</v>
      </c>
      <c r="V86" s="160">
        <f t="shared" si="220"/>
        <v>87</v>
      </c>
      <c r="W86" s="160">
        <f t="shared" si="220"/>
        <v>93</v>
      </c>
      <c r="X86" s="160">
        <f t="shared" si="220"/>
        <v>99</v>
      </c>
      <c r="Y86" s="160">
        <f t="shared" si="220"/>
        <v>100</v>
      </c>
      <c r="Z86" s="160">
        <f t="shared" si="220"/>
        <v>101</v>
      </c>
      <c r="AA86" s="160">
        <f t="shared" si="220"/>
        <v>102</v>
      </c>
      <c r="AB86" s="160">
        <f t="shared" si="220"/>
        <v>105</v>
      </c>
      <c r="AC86" s="160">
        <f t="shared" si="220"/>
        <v>108</v>
      </c>
      <c r="AD86" s="160">
        <f t="shared" si="220"/>
        <v>111</v>
      </c>
      <c r="AE86" s="160">
        <f t="shared" si="220"/>
        <v>114</v>
      </c>
      <c r="AF86" s="160">
        <f t="shared" si="220"/>
        <v>117</v>
      </c>
      <c r="AG86" s="160">
        <f t="shared" si="220"/>
        <v>120</v>
      </c>
      <c r="AH86" s="160">
        <f t="shared" si="220"/>
        <v>123</v>
      </c>
      <c r="AI86" s="160">
        <f t="shared" si="220"/>
        <v>126</v>
      </c>
      <c r="AJ86" s="160">
        <f t="shared" si="220"/>
        <v>129</v>
      </c>
      <c r="AK86" s="160">
        <f t="shared" si="220"/>
        <v>132</v>
      </c>
      <c r="AL86" s="160">
        <f t="shared" si="220"/>
        <v>135</v>
      </c>
      <c r="AM86" s="160">
        <f t="shared" si="220"/>
        <v>136</v>
      </c>
      <c r="AN86" s="160">
        <f t="shared" si="220"/>
        <v>138</v>
      </c>
      <c r="AO86" s="160">
        <f t="shared" si="220"/>
        <v>144</v>
      </c>
      <c r="AP86" s="160">
        <f t="shared" si="220"/>
        <v>146</v>
      </c>
      <c r="AQ86" s="160">
        <f t="shared" si="220"/>
        <v>148</v>
      </c>
      <c r="AR86" s="160">
        <f t="shared" si="220"/>
        <v>154</v>
      </c>
      <c r="AS86" s="160">
        <f t="shared" si="220"/>
        <v>161</v>
      </c>
      <c r="AT86" s="160">
        <f t="shared" si="220"/>
        <v>167</v>
      </c>
      <c r="AU86" s="160">
        <f t="shared" si="220"/>
        <v>170</v>
      </c>
      <c r="AV86" s="160">
        <f t="shared" si="220"/>
        <v>172</v>
      </c>
      <c r="AW86" s="161">
        <f t="shared" si="220"/>
        <v>173</v>
      </c>
      <c r="AX86" t="s">
        <v>1</v>
      </c>
      <c r="AY86" s="105" t="str">
        <f t="shared" si="192"/>
        <v>M45</v>
      </c>
      <c r="AZ86" s="134">
        <f t="shared" si="170"/>
        <v>106</v>
      </c>
      <c r="BA86" s="73" t="str">
        <f t="shared" si="193"/>
        <v>Tihomir</v>
      </c>
      <c r="BB86" s="73" t="str">
        <f t="shared" si="194"/>
        <v>Salopek</v>
      </c>
      <c r="BC86" s="134" t="str">
        <f t="shared" si="195"/>
        <v>29:48</v>
      </c>
      <c r="BD86" s="134">
        <f t="shared" si="196"/>
        <v>1788</v>
      </c>
      <c r="BE86" s="134" t="str">
        <f t="shared" si="197"/>
        <v>0</v>
      </c>
      <c r="BF86" s="134" t="str">
        <f t="shared" si="116"/>
        <v>0</v>
      </c>
      <c r="BG86" s="134">
        <f t="shared" si="171"/>
        <v>1</v>
      </c>
      <c r="BH86" s="73" t="str">
        <f t="shared" si="172"/>
        <v>RIS</v>
      </c>
      <c r="BI86" s="73" t="str">
        <f t="shared" si="218"/>
        <v>OK Ris</v>
      </c>
      <c r="BJ86" s="134" t="str">
        <f t="shared" si="198"/>
        <v/>
      </c>
      <c r="BK86" s="73" t="str" cm="1">
        <f t="array" ref="BK86">IF(BJ86="",""&amp;BI86,IF(BJ86="NEMA",BI86,INDEX(klub_naziv,MATCH(INDEX(klubAlias_klubid,BJ86),klub_id,0))))</f>
        <v>OK Ris</v>
      </c>
      <c r="BL86" s="73" t="str" cm="1">
        <f t="array" ref="BL86">IFERROR(INDEX(registarNatjecatelji,CE86,4),"")</f>
        <v>OK Ris</v>
      </c>
      <c r="BM86" s="134" t="str">
        <f t="shared" si="173"/>
        <v/>
      </c>
      <c r="BN86" s="73" t="str">
        <f t="shared" si="199"/>
        <v>OK Ris</v>
      </c>
      <c r="BO86" s="73" t="str">
        <f t="shared" si="212"/>
        <v>CRO</v>
      </c>
      <c r="BP86" s="134">
        <f t="shared" si="174"/>
        <v>1</v>
      </c>
      <c r="BQ86" s="73" t="str">
        <f t="shared" si="175"/>
        <v>M45</v>
      </c>
      <c r="BR86" s="73" t="str">
        <f t="shared" si="176"/>
        <v>M45-Ž20-Ž35</v>
      </c>
      <c r="BS86" s="134">
        <f t="shared" si="177"/>
        <v>1007</v>
      </c>
      <c r="BT86" s="74" t="str">
        <f t="shared" si="178"/>
        <v>3.56</v>
      </c>
      <c r="BU86" s="74" t="str">
        <f t="shared" si="179"/>
        <v>150</v>
      </c>
      <c r="BV86" s="75" t="str">
        <f t="shared" si="180"/>
        <v>11</v>
      </c>
      <c r="BW86" t="s">
        <v>1</v>
      </c>
      <c r="BX86" s="105" t="str">
        <f t="shared" si="181"/>
        <v>Tihomir – Salopek – OK Ris – M45</v>
      </c>
      <c r="BY86" s="106" t="str">
        <f t="shared" si="182"/>
        <v>NEMA</v>
      </c>
      <c r="BZ86" t="s">
        <v>1</v>
      </c>
      <c r="CA86" s="105" t="str">
        <f t="shared" si="183"/>
        <v>Tihomir – Salopek – OK Ris</v>
      </c>
      <c r="CB86" s="106">
        <f t="shared" si="184"/>
        <v>439</v>
      </c>
      <c r="CC86" t="s">
        <v>1</v>
      </c>
      <c r="CD86" s="105" t="str">
        <f t="shared" si="185"/>
        <v>Tihomir – Salopek</v>
      </c>
      <c r="CE86" s="106">
        <f t="shared" si="200"/>
        <v>439</v>
      </c>
      <c r="CF86" t="s">
        <v>1</v>
      </c>
      <c r="CG86" s="111">
        <f t="shared" si="201"/>
        <v>439</v>
      </c>
      <c r="CH86" s="134" cm="1">
        <f t="array" ref="CH86">IF(CG86="","",INDEX(imePrezime_id,CG86,0))</f>
        <v>1835</v>
      </c>
      <c r="CI86" s="106" t="str">
        <f>IF(OR(CD86="",CE86&lt;&gt;"NEMA"),"",IFERROR(INDEX(imeprezimealias_imeprezimeid,MATCH(BA86&amp;" "&amp;BB86,imeprezimealias_alias,0)),""))</f>
        <v/>
      </c>
      <c r="CJ86" t="s">
        <v>1</v>
      </c>
      <c r="CK86" s="29" t="str">
        <f t="shared" si="202"/>
        <v/>
      </c>
      <c r="CL86" t="s">
        <v>1</v>
      </c>
      <c r="CM86" s="90"/>
      <c r="CN86" t="s">
        <v>1</v>
      </c>
      <c r="CO86" s="111" t="str">
        <f>IF(CM86="","",MAX(CO$10:CO85)+1)</f>
        <v/>
      </c>
      <c r="CP86" s="106" t="str">
        <f>IF(CM86="","",INDEX(imePrezime_id,MATCH(IF(IFERROR(SEARCH("–",CM86),0)&lt;&gt;0,CM86,SUBSTITUTE(CM86," "," – ",1)),imePrezime,0)))</f>
        <v/>
      </c>
      <c r="CR86" s="29" t="str">
        <f t="shared" si="203"/>
        <v/>
      </c>
      <c r="CS86" t="s">
        <v>1</v>
      </c>
      <c r="CT86" s="115" t="str">
        <f>IF(AND(CE86="NEMA",CI86=""),MAX(CT$10:CT85)+1,"")</f>
        <v/>
      </c>
      <c r="CU86" t="s">
        <v>1</v>
      </c>
      <c r="CV86" s="120" t="str">
        <f t="shared" si="186"/>
        <v>M</v>
      </c>
      <c r="CW86" t="s">
        <v>1</v>
      </c>
      <c r="CX86" s="105" t="str">
        <f>IF(CT86="","",IF(BO86&lt;&gt;"CRO","","INSERT INTO osoba (id,reg_broj,oib,spol_id,dat_rodjenja) VALUES ("&amp;CT86&amp;",(SELECT max(reg_broj)+1 FROM osoba),Null,'"&amp;CV86&amp;"',Null); INSERT INTO osoba_log (id,reg_broj,oib,spol_id,dat_rodjenja,dnevnik_id) SELECT id,reg_broj,oib,spol_id,dat_rodjenja,"&amp;CT$2&amp;" FROM osoba WHERE id = "&amp;CT86&amp;";"))</f>
        <v/>
      </c>
      <c r="CY86" s="125" t="str">
        <f>IF(CT86="","","INSERT INTO imeprezime (id,osoba_id,rbr,ime,prezime,klub_id,identitet_id,sintaksa_id,info,aktivno,dnevnik_id) VALUES ("&amp;CT86&amp;","&amp;IF(CX86="","Null",CT86)&amp;",1,'"&amp;BA86&amp;"','"&amp;BB86&amp;"',(SELECT id FROM klub WHERE naziv = '"&amp;BI86&amp;"'),Null,1,'',1,"&amp;CT$2&amp;");")</f>
        <v/>
      </c>
      <c r="CZ86" t="s">
        <v>1</v>
      </c>
      <c r="DA86" s="29" t="str">
        <f t="shared" si="204"/>
        <v/>
      </c>
      <c r="DB86" t="s">
        <v>1</v>
      </c>
      <c r="DC86" s="105" t="str">
        <f>IF(OR(BP86="",BP86&lt;&gt;"NEMA"),"",BO86)</f>
        <v/>
      </c>
      <c r="DD86" s="125" t="str">
        <f>IF(DC86="","",MAX(DD$10:DD85)+1)</f>
        <v/>
      </c>
      <c r="DE86" t="s">
        <v>1</v>
      </c>
      <c r="DF86" s="90"/>
      <c r="DG86" t="s">
        <v>1</v>
      </c>
      <c r="DH86" s="29" t="str">
        <f t="shared" si="187"/>
        <v/>
      </c>
      <c r="DI86" t="s">
        <v>1</v>
      </c>
      <c r="DJ86" s="166" t="str">
        <f>IF(BJ86&lt;&gt;"NEMA","",IF(IFERROR(MATCH(BI86,BI$10:BI85,0),0)&lt;&gt;0,"",BI86))</f>
        <v/>
      </c>
      <c r="DK86" t="s">
        <v>1</v>
      </c>
      <c r="DL86" s="90"/>
      <c r="DM86" t="s">
        <v>1</v>
      </c>
      <c r="DN86" s="105" t="str">
        <f t="shared" si="205"/>
        <v/>
      </c>
      <c r="DO86" s="73" t="str">
        <f>IF(DN86="","",MAX(DO$10:DO85)+1)</f>
        <v/>
      </c>
      <c r="DP86" s="73" t="str">
        <f>IF(DN86="","",IF(BP86="","",IF(BP86="NEMA",DD86,BP86)))</f>
        <v/>
      </c>
      <c r="DQ86" s="73" t="str">
        <f t="shared" si="206"/>
        <v/>
      </c>
      <c r="DR86" s="73" t="str">
        <f>IF(DL86="","",MAX(DR$10:DR85)+1)</f>
        <v/>
      </c>
      <c r="DS86" s="177" t="str">
        <f t="shared" si="188"/>
        <v/>
      </c>
      <c r="DT86" s="125" t="str">
        <f t="shared" si="207"/>
        <v/>
      </c>
      <c r="DU86" t="s">
        <v>1</v>
      </c>
      <c r="DV86" s="29" t="str">
        <f t="shared" si="208"/>
        <v/>
      </c>
      <c r="DW86" t="s">
        <v>1</v>
      </c>
      <c r="DX86" s="166" t="str">
        <f>IF(BX86="","",IF(BY86&lt;&gt;"NEMA","ime-pre-klu"&amp;IF(BJ86="","","(ali)")&amp;"-kat",IF(CB86&lt;&gt;"NEMA","ime-pre-klu"&amp;IF(BJ86="","","(ali)"),IF(CE86&lt;&gt;"NEMA","ime-pre",IF(CT86&lt;&gt;"","novo",""))))&amp;IF(AND(BE86="0",BD86&gt;max_minuta*60),"-ot",""))</f>
        <v>ime-pre-klu</v>
      </c>
      <c r="DY86" t="s">
        <v>1</v>
      </c>
      <c r="DZ86" s="111"/>
      <c r="EA86" s="134"/>
      <c r="EB86" s="134"/>
      <c r="EC86" s="134"/>
      <c r="ED86" s="134"/>
      <c r="EE86" s="134"/>
      <c r="EF86" s="134"/>
      <c r="EG86" s="134"/>
      <c r="EH86" s="134"/>
      <c r="EI86" s="134"/>
      <c r="EJ86" s="106">
        <f t="shared" si="189"/>
        <v>5</v>
      </c>
      <c r="EK86" t="s">
        <v>1</v>
      </c>
    </row>
    <row r="87" spans="2:141" x14ac:dyDescent="0.25">
      <c r="B87" s="148" t="s">
        <v>1154</v>
      </c>
      <c r="C87" t="s">
        <v>1</v>
      </c>
      <c r="D87" s="159">
        <f t="shared" si="190"/>
        <v>0</v>
      </c>
      <c r="E87" s="160">
        <f t="shared" ref="E87:AW87" si="221">IF($B87="","",FIND(";",$B87,D87+1))</f>
        <v>1</v>
      </c>
      <c r="F87" s="160">
        <f t="shared" si="221"/>
        <v>9</v>
      </c>
      <c r="G87" s="160">
        <f t="shared" si="221"/>
        <v>14</v>
      </c>
      <c r="H87" s="160">
        <f t="shared" si="221"/>
        <v>22</v>
      </c>
      <c r="I87" s="160">
        <f t="shared" si="221"/>
        <v>30</v>
      </c>
      <c r="J87" s="160">
        <f t="shared" si="221"/>
        <v>31</v>
      </c>
      <c r="K87" s="160">
        <f t="shared" si="221"/>
        <v>33</v>
      </c>
      <c r="L87" s="160">
        <f t="shared" si="221"/>
        <v>34</v>
      </c>
      <c r="M87" s="160">
        <f t="shared" si="221"/>
        <v>36</v>
      </c>
      <c r="N87" s="160">
        <f t="shared" si="221"/>
        <v>42</v>
      </c>
      <c r="O87" s="160">
        <f t="shared" si="221"/>
        <v>48</v>
      </c>
      <c r="P87" s="160">
        <f t="shared" si="221"/>
        <v>54</v>
      </c>
      <c r="Q87" s="160">
        <f t="shared" si="221"/>
        <v>56</v>
      </c>
      <c r="R87" s="160">
        <f t="shared" si="221"/>
        <v>58</v>
      </c>
      <c r="S87" s="160">
        <f t="shared" si="221"/>
        <v>66</v>
      </c>
      <c r="T87" s="160">
        <f t="shared" si="221"/>
        <v>77</v>
      </c>
      <c r="U87" s="160">
        <f t="shared" si="221"/>
        <v>83</v>
      </c>
      <c r="V87" s="160">
        <f t="shared" si="221"/>
        <v>85</v>
      </c>
      <c r="W87" s="160">
        <f t="shared" si="221"/>
        <v>91</v>
      </c>
      <c r="X87" s="160">
        <f t="shared" si="221"/>
        <v>97</v>
      </c>
      <c r="Y87" s="160">
        <f t="shared" si="221"/>
        <v>98</v>
      </c>
      <c r="Z87" s="160">
        <f t="shared" si="221"/>
        <v>99</v>
      </c>
      <c r="AA87" s="160">
        <f t="shared" si="221"/>
        <v>100</v>
      </c>
      <c r="AB87" s="160">
        <f t="shared" si="221"/>
        <v>103</v>
      </c>
      <c r="AC87" s="160">
        <f t="shared" si="221"/>
        <v>106</v>
      </c>
      <c r="AD87" s="160">
        <f t="shared" si="221"/>
        <v>109</v>
      </c>
      <c r="AE87" s="160">
        <f t="shared" si="221"/>
        <v>112</v>
      </c>
      <c r="AF87" s="160">
        <f t="shared" si="221"/>
        <v>115</v>
      </c>
      <c r="AG87" s="160">
        <f t="shared" si="221"/>
        <v>118</v>
      </c>
      <c r="AH87" s="160">
        <f t="shared" si="221"/>
        <v>121</v>
      </c>
      <c r="AI87" s="160">
        <f t="shared" si="221"/>
        <v>124</v>
      </c>
      <c r="AJ87" s="160">
        <f t="shared" si="221"/>
        <v>127</v>
      </c>
      <c r="AK87" s="160">
        <f t="shared" si="221"/>
        <v>130</v>
      </c>
      <c r="AL87" s="160">
        <f t="shared" si="221"/>
        <v>133</v>
      </c>
      <c r="AM87" s="160">
        <f t="shared" si="221"/>
        <v>134</v>
      </c>
      <c r="AN87" s="160">
        <f t="shared" si="221"/>
        <v>136</v>
      </c>
      <c r="AO87" s="160">
        <f t="shared" si="221"/>
        <v>142</v>
      </c>
      <c r="AP87" s="160">
        <f t="shared" si="221"/>
        <v>144</v>
      </c>
      <c r="AQ87" s="160">
        <f t="shared" si="221"/>
        <v>146</v>
      </c>
      <c r="AR87" s="160">
        <f t="shared" si="221"/>
        <v>152</v>
      </c>
      <c r="AS87" s="160">
        <f t="shared" si="221"/>
        <v>159</v>
      </c>
      <c r="AT87" s="160">
        <f t="shared" si="221"/>
        <v>165</v>
      </c>
      <c r="AU87" s="160">
        <f t="shared" si="221"/>
        <v>168</v>
      </c>
      <c r="AV87" s="160">
        <f t="shared" si="221"/>
        <v>170</v>
      </c>
      <c r="AW87" s="161">
        <f t="shared" si="221"/>
        <v>171</v>
      </c>
      <c r="AX87" t="s">
        <v>1</v>
      </c>
      <c r="AY87" s="105" t="str">
        <f t="shared" si="192"/>
        <v>M45</v>
      </c>
      <c r="AZ87" s="134">
        <f t="shared" si="170"/>
        <v>106</v>
      </c>
      <c r="BA87" s="73" t="str">
        <f t="shared" si="193"/>
        <v>Damir</v>
      </c>
      <c r="BB87" s="73" t="str">
        <f t="shared" si="194"/>
        <v>Gobec</v>
      </c>
      <c r="BC87" s="134" t="str">
        <f t="shared" si="195"/>
        <v>32:56</v>
      </c>
      <c r="BD87" s="134">
        <f t="shared" si="196"/>
        <v>1976</v>
      </c>
      <c r="BE87" s="134" t="str">
        <f t="shared" si="197"/>
        <v>0</v>
      </c>
      <c r="BF87" s="134" t="str">
        <f t="shared" ref="BF87:BF150" si="222">IF(CD87="","",BE87)</f>
        <v>0</v>
      </c>
      <c r="BG87" s="134">
        <f t="shared" si="171"/>
        <v>1</v>
      </c>
      <c r="BH87" s="73" t="str">
        <f t="shared" si="172"/>
        <v>Vihor</v>
      </c>
      <c r="BI87" s="73" t="str">
        <f t="shared" si="218"/>
        <v>OK Vihor</v>
      </c>
      <c r="BJ87" s="134" t="str">
        <f t="shared" si="198"/>
        <v/>
      </c>
      <c r="BK87" s="73" t="str" cm="1">
        <f t="array" ref="BK87">IF(BJ87="",""&amp;BI87,IF(BJ87="NEMA",BI87,INDEX(klub_naziv,MATCH(INDEX(klubAlias_klubid,BJ87),klub_id,0))))</f>
        <v>OK Vihor</v>
      </c>
      <c r="BL87" s="73" t="str" cm="1">
        <f t="array" ref="BL87">IFERROR(INDEX(registarNatjecatelji,CE87,4),"")</f>
        <v>OK Vihor</v>
      </c>
      <c r="BM87" s="134" t="str">
        <f t="shared" si="173"/>
        <v/>
      </c>
      <c r="BN87" s="73" t="str">
        <f t="shared" si="199"/>
        <v>OK Vihor</v>
      </c>
      <c r="BO87" s="73" t="str">
        <f t="shared" si="212"/>
        <v>CRO</v>
      </c>
      <c r="BP87" s="134">
        <f t="shared" si="174"/>
        <v>1</v>
      </c>
      <c r="BQ87" s="73" t="str">
        <f t="shared" si="175"/>
        <v>M45</v>
      </c>
      <c r="BR87" s="73" t="str">
        <f t="shared" si="176"/>
        <v>M45-Ž20-Ž35</v>
      </c>
      <c r="BS87" s="134">
        <f t="shared" si="177"/>
        <v>1007</v>
      </c>
      <c r="BT87" s="74" t="str">
        <f t="shared" si="178"/>
        <v>3.56</v>
      </c>
      <c r="BU87" s="74" t="str">
        <f t="shared" si="179"/>
        <v>150</v>
      </c>
      <c r="BV87" s="75" t="str">
        <f t="shared" si="180"/>
        <v>11</v>
      </c>
      <c r="BW87" t="s">
        <v>1</v>
      </c>
      <c r="BX87" s="105" t="str">
        <f t="shared" si="181"/>
        <v>Damir – Gobec – OK Vihor – M45</v>
      </c>
      <c r="BY87" s="106">
        <f t="shared" si="182"/>
        <v>659</v>
      </c>
      <c r="BZ87" t="s">
        <v>1</v>
      </c>
      <c r="CA87" s="105" t="str">
        <f t="shared" si="183"/>
        <v>Damir – Gobec – OK Vihor</v>
      </c>
      <c r="CB87" s="106">
        <f t="shared" si="184"/>
        <v>659</v>
      </c>
      <c r="CC87" t="s">
        <v>1</v>
      </c>
      <c r="CD87" s="105" t="str">
        <f t="shared" si="185"/>
        <v>Damir – Gobec</v>
      </c>
      <c r="CE87" s="106">
        <f t="shared" si="200"/>
        <v>659</v>
      </c>
      <c r="CF87" t="s">
        <v>1</v>
      </c>
      <c r="CG87" s="111">
        <f t="shared" si="201"/>
        <v>659</v>
      </c>
      <c r="CH87" s="134" cm="1">
        <f t="array" ref="CH87">IF(CG87="","",INDEX(imePrezime_id,CG87,0))</f>
        <v>1209</v>
      </c>
      <c r="CI87" s="106" t="str">
        <f>IF(OR(CD87="",CE87&lt;&gt;"NEMA"),"",IFERROR(INDEX(imeprezimealias_imeprezimeid,MATCH(BA87&amp;" "&amp;BB87,imeprezimealias_alias,0)),""))</f>
        <v/>
      </c>
      <c r="CJ87" t="s">
        <v>1</v>
      </c>
      <c r="CK87" s="29" t="str">
        <f t="shared" si="202"/>
        <v/>
      </c>
      <c r="CL87" t="s">
        <v>1</v>
      </c>
      <c r="CM87" s="90"/>
      <c r="CN87" t="s">
        <v>1</v>
      </c>
      <c r="CO87" s="111" t="str">
        <f>IF(CM87="","",MAX(CO$10:CO86)+1)</f>
        <v/>
      </c>
      <c r="CP87" s="106" t="str">
        <f>IF(CM87="","",INDEX(imePrezime_id,MATCH(IF(IFERROR(SEARCH("–",CM87),0)&lt;&gt;0,CM87,SUBSTITUTE(CM87," "," – ",1)),imePrezime,0)))</f>
        <v/>
      </c>
      <c r="CR87" s="29" t="str">
        <f t="shared" si="203"/>
        <v/>
      </c>
      <c r="CS87" t="s">
        <v>1</v>
      </c>
      <c r="CT87" s="115" t="str">
        <f>IF(AND(CE87="NEMA",CI87=""),MAX(CT$10:CT86)+1,"")</f>
        <v/>
      </c>
      <c r="CU87" t="s">
        <v>1</v>
      </c>
      <c r="CV87" s="120" t="str">
        <f t="shared" si="186"/>
        <v>M</v>
      </c>
      <c r="CW87" t="s">
        <v>1</v>
      </c>
      <c r="CX87" s="105" t="str">
        <f>IF(CT87="","",IF(BO87&lt;&gt;"CRO","","INSERT INTO osoba (id,reg_broj,oib,spol_id,dat_rodjenja) VALUES ("&amp;CT87&amp;",(SELECT max(reg_broj)+1 FROM osoba),Null,'"&amp;CV87&amp;"',Null); INSERT INTO osoba_log (id,reg_broj,oib,spol_id,dat_rodjenja,dnevnik_id) SELECT id,reg_broj,oib,spol_id,dat_rodjenja,"&amp;CT$2&amp;" FROM osoba WHERE id = "&amp;CT87&amp;";"))</f>
        <v/>
      </c>
      <c r="CY87" s="125" t="str">
        <f>IF(CT87="","","INSERT INTO imeprezime (id,osoba_id,rbr,ime,prezime,klub_id,identitet_id,sintaksa_id,info,aktivno,dnevnik_id) VALUES ("&amp;CT87&amp;","&amp;IF(CX87="","Null",CT87)&amp;",1,'"&amp;BA87&amp;"','"&amp;BB87&amp;"',(SELECT id FROM klub WHERE naziv = '"&amp;BI87&amp;"'),Null,1,'',1,"&amp;CT$2&amp;");")</f>
        <v/>
      </c>
      <c r="CZ87" t="s">
        <v>1</v>
      </c>
      <c r="DA87" s="29" t="str">
        <f t="shared" si="204"/>
        <v/>
      </c>
      <c r="DB87" t="s">
        <v>1</v>
      </c>
      <c r="DC87" s="105" t="str">
        <f>IF(OR(BP87="",BP87&lt;&gt;"NEMA"),"",BO87)</f>
        <v/>
      </c>
      <c r="DD87" s="125" t="str">
        <f>IF(DC87="","",MAX(DD$10:DD86)+1)</f>
        <v/>
      </c>
      <c r="DE87" t="s">
        <v>1</v>
      </c>
      <c r="DF87" s="90"/>
      <c r="DG87" t="s">
        <v>1</v>
      </c>
      <c r="DH87" s="29" t="str">
        <f t="shared" si="187"/>
        <v/>
      </c>
      <c r="DI87" t="s">
        <v>1</v>
      </c>
      <c r="DJ87" s="166" t="str">
        <f>IF(BJ87&lt;&gt;"NEMA","",IF(IFERROR(MATCH(BI87,BI$10:BI86,0),0)&lt;&gt;0,"",BI87))</f>
        <v/>
      </c>
      <c r="DK87" t="s">
        <v>1</v>
      </c>
      <c r="DL87" s="90"/>
      <c r="DM87" t="s">
        <v>1</v>
      </c>
      <c r="DN87" s="105" t="str">
        <f t="shared" si="205"/>
        <v/>
      </c>
      <c r="DO87" s="73" t="str">
        <f>IF(DN87="","",MAX(DO$10:DO86)+1)</f>
        <v/>
      </c>
      <c r="DP87" s="73" t="str">
        <f>IF(DN87="","",IF(BP87="","",IF(BP87="NEMA",DD87,BP87)))</f>
        <v/>
      </c>
      <c r="DQ87" s="73" t="str">
        <f t="shared" si="206"/>
        <v/>
      </c>
      <c r="DR87" s="73" t="str">
        <f>IF(DL87="","",MAX(DR$10:DR86)+1)</f>
        <v/>
      </c>
      <c r="DS87" s="177" t="str">
        <f t="shared" si="188"/>
        <v/>
      </c>
      <c r="DT87" s="125" t="str">
        <f t="shared" si="207"/>
        <v/>
      </c>
      <c r="DU87" t="s">
        <v>1</v>
      </c>
      <c r="DV87" s="29" t="str">
        <f t="shared" si="208"/>
        <v/>
      </c>
      <c r="DW87" t="s">
        <v>1</v>
      </c>
      <c r="DX87" s="166" t="str">
        <f>IF(BX87="","",IF(BY87&lt;&gt;"NEMA","ime-pre-klu"&amp;IF(BJ87="","","(ali)")&amp;"-kat",IF(CB87&lt;&gt;"NEMA","ime-pre-klu"&amp;IF(BJ87="","","(ali)"),IF(CE87&lt;&gt;"NEMA","ime-pre",IF(CT87&lt;&gt;"","novo",""))))&amp;IF(AND(BE87="0",BD87&gt;max_minuta*60),"-ot",""))</f>
        <v>ime-pre-klu-kat</v>
      </c>
      <c r="DY87" t="s">
        <v>1</v>
      </c>
      <c r="DZ87" s="111"/>
      <c r="EA87" s="134"/>
      <c r="EB87" s="134"/>
      <c r="EC87" s="134"/>
      <c r="ED87" s="134"/>
      <c r="EE87" s="134"/>
      <c r="EF87" s="134"/>
      <c r="EG87" s="134"/>
      <c r="EH87" s="134"/>
      <c r="EI87" s="134"/>
      <c r="EJ87" s="106">
        <f t="shared" si="189"/>
        <v>1</v>
      </c>
      <c r="EK87" t="s">
        <v>1</v>
      </c>
    </row>
    <row r="88" spans="2:141" x14ac:dyDescent="0.25">
      <c r="B88" s="148" t="s">
        <v>1155</v>
      </c>
      <c r="C88" t="s">
        <v>1</v>
      </c>
      <c r="D88" s="159">
        <f t="shared" si="190"/>
        <v>0</v>
      </c>
      <c r="E88" s="160">
        <f t="shared" ref="E88:AW88" si="223">IF($B88="","",FIND(";",$B88,D88+1))</f>
        <v>1</v>
      </c>
      <c r="F88" s="160">
        <f t="shared" si="223"/>
        <v>9</v>
      </c>
      <c r="G88" s="160">
        <f t="shared" si="223"/>
        <v>14</v>
      </c>
      <c r="H88" s="160">
        <f t="shared" si="223"/>
        <v>24</v>
      </c>
      <c r="I88" s="160">
        <f t="shared" si="223"/>
        <v>33</v>
      </c>
      <c r="J88" s="160">
        <f t="shared" si="223"/>
        <v>34</v>
      </c>
      <c r="K88" s="160">
        <f t="shared" si="223"/>
        <v>36</v>
      </c>
      <c r="L88" s="160">
        <f t="shared" si="223"/>
        <v>37</v>
      </c>
      <c r="M88" s="160">
        <f t="shared" si="223"/>
        <v>39</v>
      </c>
      <c r="N88" s="160">
        <f t="shared" si="223"/>
        <v>45</v>
      </c>
      <c r="O88" s="160">
        <f t="shared" si="223"/>
        <v>52</v>
      </c>
      <c r="P88" s="160">
        <f t="shared" si="223"/>
        <v>58</v>
      </c>
      <c r="Q88" s="160">
        <f t="shared" si="223"/>
        <v>60</v>
      </c>
      <c r="R88" s="160">
        <f t="shared" si="223"/>
        <v>63</v>
      </c>
      <c r="S88" s="160">
        <f t="shared" si="223"/>
        <v>69</v>
      </c>
      <c r="T88" s="160">
        <f t="shared" si="223"/>
        <v>83</v>
      </c>
      <c r="U88" s="160">
        <f t="shared" si="223"/>
        <v>89</v>
      </c>
      <c r="V88" s="160">
        <f t="shared" si="223"/>
        <v>91</v>
      </c>
      <c r="W88" s="160">
        <f t="shared" si="223"/>
        <v>97</v>
      </c>
      <c r="X88" s="160">
        <f t="shared" si="223"/>
        <v>103</v>
      </c>
      <c r="Y88" s="160">
        <f t="shared" si="223"/>
        <v>104</v>
      </c>
      <c r="Z88" s="160">
        <f t="shared" si="223"/>
        <v>105</v>
      </c>
      <c r="AA88" s="160">
        <f t="shared" si="223"/>
        <v>106</v>
      </c>
      <c r="AB88" s="160">
        <f t="shared" si="223"/>
        <v>109</v>
      </c>
      <c r="AC88" s="160">
        <f t="shared" si="223"/>
        <v>112</v>
      </c>
      <c r="AD88" s="160">
        <f t="shared" si="223"/>
        <v>115</v>
      </c>
      <c r="AE88" s="160">
        <f t="shared" si="223"/>
        <v>118</v>
      </c>
      <c r="AF88" s="160">
        <f t="shared" si="223"/>
        <v>121</v>
      </c>
      <c r="AG88" s="160">
        <f t="shared" si="223"/>
        <v>124</v>
      </c>
      <c r="AH88" s="160">
        <f t="shared" si="223"/>
        <v>127</v>
      </c>
      <c r="AI88" s="160">
        <f t="shared" si="223"/>
        <v>130</v>
      </c>
      <c r="AJ88" s="160">
        <f t="shared" si="223"/>
        <v>133</v>
      </c>
      <c r="AK88" s="160">
        <f t="shared" si="223"/>
        <v>136</v>
      </c>
      <c r="AL88" s="160">
        <f t="shared" si="223"/>
        <v>139</v>
      </c>
      <c r="AM88" s="160">
        <f t="shared" si="223"/>
        <v>140</v>
      </c>
      <c r="AN88" s="160">
        <f t="shared" si="223"/>
        <v>142</v>
      </c>
      <c r="AO88" s="160">
        <f t="shared" si="223"/>
        <v>148</v>
      </c>
      <c r="AP88" s="160">
        <f t="shared" si="223"/>
        <v>150</v>
      </c>
      <c r="AQ88" s="160">
        <f t="shared" si="223"/>
        <v>152</v>
      </c>
      <c r="AR88" s="160">
        <f t="shared" si="223"/>
        <v>158</v>
      </c>
      <c r="AS88" s="160">
        <f t="shared" si="223"/>
        <v>165</v>
      </c>
      <c r="AT88" s="160">
        <f t="shared" si="223"/>
        <v>171</v>
      </c>
      <c r="AU88" s="160">
        <f t="shared" si="223"/>
        <v>174</v>
      </c>
      <c r="AV88" s="160">
        <f t="shared" si="223"/>
        <v>176</v>
      </c>
      <c r="AW88" s="161">
        <f t="shared" si="223"/>
        <v>177</v>
      </c>
      <c r="AX88" t="s">
        <v>1</v>
      </c>
      <c r="AY88" s="105" t="str">
        <f t="shared" si="192"/>
        <v>M45</v>
      </c>
      <c r="AZ88" s="134">
        <f t="shared" si="170"/>
        <v>106</v>
      </c>
      <c r="BA88" s="73" t="str">
        <f t="shared" si="193"/>
        <v>Robert</v>
      </c>
      <c r="BB88" s="73" t="str">
        <f t="shared" si="194"/>
        <v>Orehoci</v>
      </c>
      <c r="BC88" s="134" t="str">
        <f t="shared" si="195"/>
        <v>33:56</v>
      </c>
      <c r="BD88" s="134">
        <f t="shared" si="196"/>
        <v>2036</v>
      </c>
      <c r="BE88" s="134" t="str">
        <f t="shared" si="197"/>
        <v>0</v>
      </c>
      <c r="BF88" s="134" t="str">
        <f t="shared" si="222"/>
        <v>0</v>
      </c>
      <c r="BG88" s="134">
        <f t="shared" si="171"/>
        <v>1</v>
      </c>
      <c r="BH88" s="73" t="str">
        <f t="shared" si="172"/>
        <v>BJE</v>
      </c>
      <c r="BI88" s="73" t="str">
        <f t="shared" si="218"/>
        <v>OK Bjelovar</v>
      </c>
      <c r="BJ88" s="134" t="str">
        <f t="shared" si="198"/>
        <v/>
      </c>
      <c r="BK88" s="73" t="str" cm="1">
        <f t="array" ref="BK88">IF(BJ88="",""&amp;BI88,IF(BJ88="NEMA",BI88,INDEX(klub_naziv,MATCH(INDEX(klubAlias_klubid,BJ88),klub_id,0))))</f>
        <v>OK Bjelovar</v>
      </c>
      <c r="BL88" s="73" t="str" cm="1">
        <f t="array" ref="BL88">IFERROR(INDEX(registarNatjecatelji,CE88,4),"")</f>
        <v>OK Bjelovar</v>
      </c>
      <c r="BM88" s="134" t="str">
        <f t="shared" si="173"/>
        <v/>
      </c>
      <c r="BN88" s="73" t="str">
        <f t="shared" si="199"/>
        <v>OK Bjelovar</v>
      </c>
      <c r="BO88" s="73" t="str">
        <f t="shared" si="212"/>
        <v>CRO</v>
      </c>
      <c r="BP88" s="134">
        <f t="shared" si="174"/>
        <v>1</v>
      </c>
      <c r="BQ88" s="73" t="str">
        <f t="shared" si="175"/>
        <v>M45</v>
      </c>
      <c r="BR88" s="73" t="str">
        <f t="shared" si="176"/>
        <v>M45-Ž20-Ž35</v>
      </c>
      <c r="BS88" s="134">
        <f t="shared" si="177"/>
        <v>1007</v>
      </c>
      <c r="BT88" s="74" t="str">
        <f t="shared" si="178"/>
        <v>3.56</v>
      </c>
      <c r="BU88" s="74" t="str">
        <f t="shared" si="179"/>
        <v>150</v>
      </c>
      <c r="BV88" s="75" t="str">
        <f t="shared" si="180"/>
        <v>11</v>
      </c>
      <c r="BW88" t="s">
        <v>1</v>
      </c>
      <c r="BX88" s="105" t="str">
        <f t="shared" si="181"/>
        <v>Robert – Orehoci – OK Bjelovar – M45</v>
      </c>
      <c r="BY88" s="106">
        <f t="shared" si="182"/>
        <v>12</v>
      </c>
      <c r="BZ88" t="s">
        <v>1</v>
      </c>
      <c r="CA88" s="105" t="str">
        <f t="shared" si="183"/>
        <v>Robert – Orehoci – OK Bjelovar</v>
      </c>
      <c r="CB88" s="106">
        <f t="shared" si="184"/>
        <v>12</v>
      </c>
      <c r="CC88" t="s">
        <v>1</v>
      </c>
      <c r="CD88" s="105" t="str">
        <f t="shared" si="185"/>
        <v>Robert – Orehoci</v>
      </c>
      <c r="CE88" s="106">
        <f t="shared" si="200"/>
        <v>12</v>
      </c>
      <c r="CF88" t="s">
        <v>1</v>
      </c>
      <c r="CG88" s="111">
        <f t="shared" si="201"/>
        <v>12</v>
      </c>
      <c r="CH88" s="134" cm="1">
        <f t="array" ref="CH88">IF(CG88="","",INDEX(imePrezime_id,CG88,0))</f>
        <v>1453</v>
      </c>
      <c r="CI88" s="106" t="str">
        <f>IF(OR(CD88="",CE88&lt;&gt;"NEMA"),"",IFERROR(INDEX(imeprezimealias_imeprezimeid,MATCH(BA88&amp;" "&amp;BB88,imeprezimealias_alias,0)),""))</f>
        <v/>
      </c>
      <c r="CJ88" t="s">
        <v>1</v>
      </c>
      <c r="CK88" s="29" t="str">
        <f t="shared" si="202"/>
        <v/>
      </c>
      <c r="CL88" t="s">
        <v>1</v>
      </c>
      <c r="CM88" s="90"/>
      <c r="CN88" t="s">
        <v>1</v>
      </c>
      <c r="CO88" s="111" t="str">
        <f>IF(CM88="","",MAX(CO$10:CO87)+1)</f>
        <v/>
      </c>
      <c r="CP88" s="106" t="str">
        <f>IF(CM88="","",INDEX(imePrezime_id,MATCH(IF(IFERROR(SEARCH("–",CM88),0)&lt;&gt;0,CM88,SUBSTITUTE(CM88," "," – ",1)),imePrezime,0)))</f>
        <v/>
      </c>
      <c r="CR88" s="29" t="str">
        <f t="shared" si="203"/>
        <v/>
      </c>
      <c r="CS88" t="s">
        <v>1</v>
      </c>
      <c r="CT88" s="115" t="str">
        <f>IF(AND(CE88="NEMA",CI88=""),MAX(CT$10:CT87)+1,"")</f>
        <v/>
      </c>
      <c r="CU88" t="s">
        <v>1</v>
      </c>
      <c r="CV88" s="120" t="str">
        <f t="shared" si="186"/>
        <v>M</v>
      </c>
      <c r="CW88" t="s">
        <v>1</v>
      </c>
      <c r="CX88" s="105" t="str">
        <f>IF(CT88="","",IF(BO88&lt;&gt;"CRO","","INSERT INTO osoba (id,reg_broj,oib,spol_id,dat_rodjenja) VALUES ("&amp;CT88&amp;",(SELECT max(reg_broj)+1 FROM osoba),Null,'"&amp;CV88&amp;"',Null); INSERT INTO osoba_log (id,reg_broj,oib,spol_id,dat_rodjenja,dnevnik_id) SELECT id,reg_broj,oib,spol_id,dat_rodjenja,"&amp;CT$2&amp;" FROM osoba WHERE id = "&amp;CT88&amp;";"))</f>
        <v/>
      </c>
      <c r="CY88" s="125" t="str">
        <f>IF(CT88="","","INSERT INTO imeprezime (id,osoba_id,rbr,ime,prezime,klub_id,identitet_id,sintaksa_id,info,aktivno,dnevnik_id) VALUES ("&amp;CT88&amp;","&amp;IF(CX88="","Null",CT88)&amp;",1,'"&amp;BA88&amp;"','"&amp;BB88&amp;"',(SELECT id FROM klub WHERE naziv = '"&amp;BI88&amp;"'),Null,1,'',1,"&amp;CT$2&amp;");")</f>
        <v/>
      </c>
      <c r="CZ88" t="s">
        <v>1</v>
      </c>
      <c r="DA88" s="29" t="str">
        <f t="shared" si="204"/>
        <v/>
      </c>
      <c r="DB88" t="s">
        <v>1</v>
      </c>
      <c r="DC88" s="105" t="str">
        <f>IF(OR(BP88="",BP88&lt;&gt;"NEMA"),"",BO88)</f>
        <v/>
      </c>
      <c r="DD88" s="125" t="str">
        <f>IF(DC88="","",MAX(DD$10:DD87)+1)</f>
        <v/>
      </c>
      <c r="DE88" t="s">
        <v>1</v>
      </c>
      <c r="DF88" s="90"/>
      <c r="DG88" t="s">
        <v>1</v>
      </c>
      <c r="DH88" s="29" t="str">
        <f t="shared" si="187"/>
        <v/>
      </c>
      <c r="DI88" t="s">
        <v>1</v>
      </c>
      <c r="DJ88" s="166" t="str">
        <f>IF(BJ88&lt;&gt;"NEMA","",IF(IFERROR(MATCH(BI88,BI$10:BI87,0),0)&lt;&gt;0,"",BI88))</f>
        <v/>
      </c>
      <c r="DK88" t="s">
        <v>1</v>
      </c>
      <c r="DL88" s="90"/>
      <c r="DM88" t="s">
        <v>1</v>
      </c>
      <c r="DN88" s="105" t="str">
        <f t="shared" si="205"/>
        <v/>
      </c>
      <c r="DO88" s="73" t="str">
        <f>IF(DN88="","",MAX(DO$10:DO87)+1)</f>
        <v/>
      </c>
      <c r="DP88" s="73" t="str">
        <f>IF(DN88="","",IF(BP88="","",IF(BP88="NEMA",DD88,BP88)))</f>
        <v/>
      </c>
      <c r="DQ88" s="73" t="str">
        <f t="shared" si="206"/>
        <v/>
      </c>
      <c r="DR88" s="73" t="str">
        <f>IF(DL88="","",MAX(DR$10:DR87)+1)</f>
        <v/>
      </c>
      <c r="DS88" s="177" t="str">
        <f t="shared" si="188"/>
        <v/>
      </c>
      <c r="DT88" s="125" t="str">
        <f t="shared" si="207"/>
        <v/>
      </c>
      <c r="DU88" t="s">
        <v>1</v>
      </c>
      <c r="DV88" s="29" t="str">
        <f t="shared" si="208"/>
        <v/>
      </c>
      <c r="DW88" t="s">
        <v>1</v>
      </c>
      <c r="DX88" s="166" t="str">
        <f>IF(BX88="","",IF(BY88&lt;&gt;"NEMA","ime-pre-klu"&amp;IF(BJ88="","","(ali)")&amp;"-kat",IF(CB88&lt;&gt;"NEMA","ime-pre-klu"&amp;IF(BJ88="","","(ali)"),IF(CE88&lt;&gt;"NEMA","ime-pre",IF(CT88&lt;&gt;"","novo",""))))&amp;IF(AND(BE88="0",BD88&gt;max_minuta*60),"-ot",""))</f>
        <v>ime-pre-klu-kat</v>
      </c>
      <c r="DY88" t="s">
        <v>1</v>
      </c>
      <c r="DZ88" s="111"/>
      <c r="EA88" s="134"/>
      <c r="EB88" s="134"/>
      <c r="EC88" s="134"/>
      <c r="ED88" s="134"/>
      <c r="EE88" s="134"/>
      <c r="EF88" s="134"/>
      <c r="EG88" s="134"/>
      <c r="EH88" s="134"/>
      <c r="EI88" s="134"/>
      <c r="EJ88" s="106">
        <f t="shared" si="189"/>
        <v>1</v>
      </c>
      <c r="EK88" t="s">
        <v>1</v>
      </c>
    </row>
    <row r="89" spans="2:141" x14ac:dyDescent="0.25">
      <c r="B89" s="148" t="s">
        <v>1156</v>
      </c>
      <c r="C89" t="s">
        <v>1</v>
      </c>
      <c r="D89" s="159">
        <f t="shared" si="190"/>
        <v>0</v>
      </c>
      <c r="E89" s="160">
        <f t="shared" ref="E89:AW89" si="224">IF($B89="","",FIND(";",$B89,D89+1))</f>
        <v>1</v>
      </c>
      <c r="F89" s="160">
        <f t="shared" si="224"/>
        <v>9</v>
      </c>
      <c r="G89" s="160">
        <f t="shared" si="224"/>
        <v>14</v>
      </c>
      <c r="H89" s="160">
        <f t="shared" si="224"/>
        <v>27</v>
      </c>
      <c r="I89" s="160">
        <f t="shared" si="224"/>
        <v>38</v>
      </c>
      <c r="J89" s="160">
        <f t="shared" si="224"/>
        <v>39</v>
      </c>
      <c r="K89" s="160">
        <f t="shared" si="224"/>
        <v>41</v>
      </c>
      <c r="L89" s="160">
        <f t="shared" si="224"/>
        <v>42</v>
      </c>
      <c r="M89" s="160">
        <f t="shared" si="224"/>
        <v>44</v>
      </c>
      <c r="N89" s="160">
        <f t="shared" si="224"/>
        <v>50</v>
      </c>
      <c r="O89" s="160">
        <f t="shared" si="224"/>
        <v>56</v>
      </c>
      <c r="P89" s="160">
        <f t="shared" si="224"/>
        <v>62</v>
      </c>
      <c r="Q89" s="160">
        <f t="shared" si="224"/>
        <v>64</v>
      </c>
      <c r="R89" s="160">
        <f t="shared" si="224"/>
        <v>66</v>
      </c>
      <c r="S89" s="160">
        <f t="shared" si="224"/>
        <v>72</v>
      </c>
      <c r="T89" s="160">
        <f t="shared" si="224"/>
        <v>84</v>
      </c>
      <c r="U89" s="160">
        <f t="shared" si="224"/>
        <v>90</v>
      </c>
      <c r="V89" s="160">
        <f t="shared" si="224"/>
        <v>92</v>
      </c>
      <c r="W89" s="160">
        <f t="shared" si="224"/>
        <v>98</v>
      </c>
      <c r="X89" s="160">
        <f t="shared" si="224"/>
        <v>104</v>
      </c>
      <c r="Y89" s="160">
        <f t="shared" si="224"/>
        <v>105</v>
      </c>
      <c r="Z89" s="160">
        <f t="shared" si="224"/>
        <v>106</v>
      </c>
      <c r="AA89" s="160">
        <f t="shared" si="224"/>
        <v>107</v>
      </c>
      <c r="AB89" s="160">
        <f t="shared" si="224"/>
        <v>110</v>
      </c>
      <c r="AC89" s="160">
        <f t="shared" si="224"/>
        <v>113</v>
      </c>
      <c r="AD89" s="160">
        <f t="shared" si="224"/>
        <v>116</v>
      </c>
      <c r="AE89" s="160">
        <f t="shared" si="224"/>
        <v>119</v>
      </c>
      <c r="AF89" s="160">
        <f t="shared" si="224"/>
        <v>122</v>
      </c>
      <c r="AG89" s="160">
        <f t="shared" si="224"/>
        <v>125</v>
      </c>
      <c r="AH89" s="160">
        <f t="shared" si="224"/>
        <v>128</v>
      </c>
      <c r="AI89" s="160">
        <f t="shared" si="224"/>
        <v>131</v>
      </c>
      <c r="AJ89" s="160">
        <f t="shared" si="224"/>
        <v>134</v>
      </c>
      <c r="AK89" s="160">
        <f t="shared" si="224"/>
        <v>137</v>
      </c>
      <c r="AL89" s="160">
        <f t="shared" si="224"/>
        <v>140</v>
      </c>
      <c r="AM89" s="160">
        <f t="shared" si="224"/>
        <v>141</v>
      </c>
      <c r="AN89" s="160">
        <f t="shared" si="224"/>
        <v>143</v>
      </c>
      <c r="AO89" s="160">
        <f t="shared" si="224"/>
        <v>149</v>
      </c>
      <c r="AP89" s="160">
        <f t="shared" si="224"/>
        <v>151</v>
      </c>
      <c r="AQ89" s="160">
        <f t="shared" si="224"/>
        <v>153</v>
      </c>
      <c r="AR89" s="160">
        <f t="shared" si="224"/>
        <v>159</v>
      </c>
      <c r="AS89" s="160">
        <f t="shared" si="224"/>
        <v>166</v>
      </c>
      <c r="AT89" s="160">
        <f t="shared" si="224"/>
        <v>172</v>
      </c>
      <c r="AU89" s="160">
        <f t="shared" si="224"/>
        <v>175</v>
      </c>
      <c r="AV89" s="160">
        <f t="shared" si="224"/>
        <v>177</v>
      </c>
      <c r="AW89" s="161">
        <f t="shared" si="224"/>
        <v>178</v>
      </c>
      <c r="AX89" t="s">
        <v>1</v>
      </c>
      <c r="AY89" s="105" t="str">
        <f t="shared" si="192"/>
        <v>M45</v>
      </c>
      <c r="AZ89" s="134">
        <f t="shared" si="170"/>
        <v>106</v>
      </c>
      <c r="BA89" s="73" t="str">
        <f t="shared" si="193"/>
        <v>Vladimir</v>
      </c>
      <c r="BB89" s="73" t="str">
        <f t="shared" si="194"/>
        <v>Trivunović</v>
      </c>
      <c r="BC89" s="134" t="str">
        <f t="shared" si="195"/>
        <v>39:57</v>
      </c>
      <c r="BD89" s="134">
        <f t="shared" si="196"/>
        <v>2397</v>
      </c>
      <c r="BE89" s="134" t="str">
        <f t="shared" si="197"/>
        <v>0</v>
      </c>
      <c r="BF89" s="134" t="str">
        <f t="shared" si="222"/>
        <v>0</v>
      </c>
      <c r="BG89" s="134">
        <f t="shared" si="171"/>
        <v>1</v>
      </c>
      <c r="BH89" s="73" t="str">
        <f t="shared" si="172"/>
        <v>KAP</v>
      </c>
      <c r="BI89" s="73" t="str">
        <f t="shared" si="218"/>
        <v>OK Kapela</v>
      </c>
      <c r="BJ89" s="134" t="str">
        <f t="shared" si="198"/>
        <v/>
      </c>
      <c r="BK89" s="73" t="str" cm="1">
        <f t="array" ref="BK89">IF(BJ89="",""&amp;BI89,IF(BJ89="NEMA",BI89,INDEX(klub_naziv,MATCH(INDEX(klubAlias_klubid,BJ89),klub_id,0))))</f>
        <v>OK Kapela</v>
      </c>
      <c r="BL89" s="73" t="str" cm="1">
        <f t="array" ref="BL89">IFERROR(INDEX(registarNatjecatelji,CE89,4),"")</f>
        <v>OK Kapela</v>
      </c>
      <c r="BM89" s="134" t="str">
        <f t="shared" si="173"/>
        <v/>
      </c>
      <c r="BN89" s="73" t="str">
        <f t="shared" si="199"/>
        <v>OK Kapela</v>
      </c>
      <c r="BO89" s="73" t="str">
        <f t="shared" si="212"/>
        <v>CRO</v>
      </c>
      <c r="BP89" s="134">
        <f t="shared" si="174"/>
        <v>1</v>
      </c>
      <c r="BQ89" s="73" t="str">
        <f t="shared" si="175"/>
        <v>M45</v>
      </c>
      <c r="BR89" s="73" t="str">
        <f t="shared" si="176"/>
        <v>M45-Ž20-Ž35</v>
      </c>
      <c r="BS89" s="134">
        <f t="shared" si="177"/>
        <v>1007</v>
      </c>
      <c r="BT89" s="74" t="str">
        <f t="shared" si="178"/>
        <v>3.56</v>
      </c>
      <c r="BU89" s="74" t="str">
        <f t="shared" si="179"/>
        <v>150</v>
      </c>
      <c r="BV89" s="75" t="str">
        <f t="shared" si="180"/>
        <v>11</v>
      </c>
      <c r="BW89" t="s">
        <v>1</v>
      </c>
      <c r="BX89" s="105" t="str">
        <f t="shared" si="181"/>
        <v>Vladimir – Trivunović – OK Kapela – M45</v>
      </c>
      <c r="BY89" s="106">
        <f t="shared" si="182"/>
        <v>311</v>
      </c>
      <c r="BZ89" t="s">
        <v>1</v>
      </c>
      <c r="CA89" s="105" t="str">
        <f t="shared" si="183"/>
        <v>Vladimir – Trivunović – OK Kapela</v>
      </c>
      <c r="CB89" s="106">
        <f t="shared" si="184"/>
        <v>311</v>
      </c>
      <c r="CC89" t="s">
        <v>1</v>
      </c>
      <c r="CD89" s="105" t="str">
        <f t="shared" si="185"/>
        <v>Vladimir – Trivunović</v>
      </c>
      <c r="CE89" s="106">
        <f t="shared" si="200"/>
        <v>311</v>
      </c>
      <c r="CF89" t="s">
        <v>1</v>
      </c>
      <c r="CG89" s="111">
        <f t="shared" si="201"/>
        <v>311</v>
      </c>
      <c r="CH89" s="134" cm="1">
        <f t="array" ref="CH89">IF(CG89="","",INDEX(imePrezime_id,CG89,0))</f>
        <v>1126</v>
      </c>
      <c r="CI89" s="106" t="str">
        <f>IF(OR(CD89="",CE89&lt;&gt;"NEMA"),"",IFERROR(INDEX(imeprezimealias_imeprezimeid,MATCH(BA89&amp;" "&amp;BB89,imeprezimealias_alias,0)),""))</f>
        <v/>
      </c>
      <c r="CJ89" t="s">
        <v>1</v>
      </c>
      <c r="CK89" s="29" t="str">
        <f t="shared" si="202"/>
        <v/>
      </c>
      <c r="CL89" t="s">
        <v>1</v>
      </c>
      <c r="CM89" s="90"/>
      <c r="CN89" t="s">
        <v>1</v>
      </c>
      <c r="CO89" s="111" t="str">
        <f>IF(CM89="","",MAX(CO$10:CO88)+1)</f>
        <v/>
      </c>
      <c r="CP89" s="106" t="str">
        <f>IF(CM89="","",INDEX(imePrezime_id,MATCH(IF(IFERROR(SEARCH("–",CM89),0)&lt;&gt;0,CM89,SUBSTITUTE(CM89," "," – ",1)),imePrezime,0)))</f>
        <v/>
      </c>
      <c r="CR89" s="29" t="str">
        <f t="shared" si="203"/>
        <v/>
      </c>
      <c r="CS89" t="s">
        <v>1</v>
      </c>
      <c r="CT89" s="115" t="str">
        <f>IF(AND(CE89="NEMA",CI89=""),MAX(CT$10:CT88)+1,"")</f>
        <v/>
      </c>
      <c r="CU89" t="s">
        <v>1</v>
      </c>
      <c r="CV89" s="120" t="str">
        <f t="shared" si="186"/>
        <v>M</v>
      </c>
      <c r="CW89" t="s">
        <v>1</v>
      </c>
      <c r="CX89" s="105" t="str">
        <f>IF(CT89="","",IF(BO89&lt;&gt;"CRO","","INSERT INTO osoba (id,reg_broj,oib,spol_id,dat_rodjenja) VALUES ("&amp;CT89&amp;",(SELECT max(reg_broj)+1 FROM osoba),Null,'"&amp;CV89&amp;"',Null); INSERT INTO osoba_log (id,reg_broj,oib,spol_id,dat_rodjenja,dnevnik_id) SELECT id,reg_broj,oib,spol_id,dat_rodjenja,"&amp;CT$2&amp;" FROM osoba WHERE id = "&amp;CT89&amp;";"))</f>
        <v/>
      </c>
      <c r="CY89" s="125" t="str">
        <f>IF(CT89="","","INSERT INTO imeprezime (id,osoba_id,rbr,ime,prezime,klub_id,identitet_id,sintaksa_id,info,aktivno,dnevnik_id) VALUES ("&amp;CT89&amp;","&amp;IF(CX89="","Null",CT89)&amp;",1,'"&amp;BA89&amp;"','"&amp;BB89&amp;"',(SELECT id FROM klub WHERE naziv = '"&amp;BI89&amp;"'),Null,1,'',1,"&amp;CT$2&amp;");")</f>
        <v/>
      </c>
      <c r="CZ89" t="s">
        <v>1</v>
      </c>
      <c r="DA89" s="29" t="str">
        <f t="shared" si="204"/>
        <v/>
      </c>
      <c r="DB89" t="s">
        <v>1</v>
      </c>
      <c r="DC89" s="105" t="str">
        <f>IF(OR(BP89="",BP89&lt;&gt;"NEMA"),"",BO89)</f>
        <v/>
      </c>
      <c r="DD89" s="125" t="str">
        <f>IF(DC89="","",MAX(DD$10:DD88)+1)</f>
        <v/>
      </c>
      <c r="DE89" t="s">
        <v>1</v>
      </c>
      <c r="DF89" s="90"/>
      <c r="DG89" t="s">
        <v>1</v>
      </c>
      <c r="DH89" s="29" t="str">
        <f t="shared" si="187"/>
        <v/>
      </c>
      <c r="DI89" t="s">
        <v>1</v>
      </c>
      <c r="DJ89" s="166" t="str">
        <f>IF(BJ89&lt;&gt;"NEMA","",IF(IFERROR(MATCH(BI89,BI$10:BI88,0),0)&lt;&gt;0,"",BI89))</f>
        <v/>
      </c>
      <c r="DK89" t="s">
        <v>1</v>
      </c>
      <c r="DL89" s="90"/>
      <c r="DM89" t="s">
        <v>1</v>
      </c>
      <c r="DN89" s="105" t="str">
        <f t="shared" si="205"/>
        <v/>
      </c>
      <c r="DO89" s="73" t="str">
        <f>IF(DN89="","",MAX(DO$10:DO88)+1)</f>
        <v/>
      </c>
      <c r="DP89" s="73" t="str">
        <f>IF(DN89="","",IF(BP89="","",IF(BP89="NEMA",DD89,BP89)))</f>
        <v/>
      </c>
      <c r="DQ89" s="73" t="str">
        <f t="shared" si="206"/>
        <v/>
      </c>
      <c r="DR89" s="73" t="str">
        <f>IF(DL89="","",MAX(DR$10:DR88)+1)</f>
        <v/>
      </c>
      <c r="DS89" s="177" t="str">
        <f t="shared" si="188"/>
        <v/>
      </c>
      <c r="DT89" s="125" t="str">
        <f t="shared" si="207"/>
        <v/>
      </c>
      <c r="DU89" t="s">
        <v>1</v>
      </c>
      <c r="DV89" s="29" t="str">
        <f t="shared" si="208"/>
        <v/>
      </c>
      <c r="DW89" t="s">
        <v>1</v>
      </c>
      <c r="DX89" s="166" t="str">
        <f>IF(BX89="","",IF(BY89&lt;&gt;"NEMA","ime-pre-klu"&amp;IF(BJ89="","","(ali)")&amp;"-kat",IF(CB89&lt;&gt;"NEMA","ime-pre-klu"&amp;IF(BJ89="","","(ali)"),IF(CE89&lt;&gt;"NEMA","ime-pre",IF(CT89&lt;&gt;"","novo",""))))&amp;IF(AND(BE89="0",BD89&gt;max_minuta*60),"-ot",""))</f>
        <v>ime-pre-klu-kat</v>
      </c>
      <c r="DY89" t="s">
        <v>1</v>
      </c>
      <c r="DZ89" s="111"/>
      <c r="EA89" s="134"/>
      <c r="EB89" s="134"/>
      <c r="EC89" s="134"/>
      <c r="ED89" s="134"/>
      <c r="EE89" s="134"/>
      <c r="EF89" s="134"/>
      <c r="EG89" s="134"/>
      <c r="EH89" s="134"/>
      <c r="EI89" s="134"/>
      <c r="EJ89" s="106">
        <f t="shared" si="189"/>
        <v>1</v>
      </c>
      <c r="EK89" t="s">
        <v>1</v>
      </c>
    </row>
    <row r="90" spans="2:141" x14ac:dyDescent="0.25">
      <c r="B90" s="148" t="s">
        <v>1157</v>
      </c>
      <c r="C90" t="s">
        <v>1</v>
      </c>
      <c r="D90" s="159">
        <f t="shared" si="190"/>
        <v>0</v>
      </c>
      <c r="E90" s="160">
        <f t="shared" ref="E90:AW90" si="225">IF($B90="","",FIND(";",$B90,D90+1))</f>
        <v>1</v>
      </c>
      <c r="F90" s="160">
        <f t="shared" si="225"/>
        <v>9</v>
      </c>
      <c r="G90" s="160">
        <f t="shared" si="225"/>
        <v>15</v>
      </c>
      <c r="H90" s="160">
        <f t="shared" si="225"/>
        <v>23</v>
      </c>
      <c r="I90" s="160">
        <f t="shared" si="225"/>
        <v>34</v>
      </c>
      <c r="J90" s="160">
        <f t="shared" si="225"/>
        <v>35</v>
      </c>
      <c r="K90" s="160">
        <f t="shared" si="225"/>
        <v>37</v>
      </c>
      <c r="L90" s="160">
        <f t="shared" si="225"/>
        <v>38</v>
      </c>
      <c r="M90" s="160">
        <f t="shared" si="225"/>
        <v>40</v>
      </c>
      <c r="N90" s="160">
        <f t="shared" si="225"/>
        <v>46</v>
      </c>
      <c r="O90" s="160">
        <f t="shared" si="225"/>
        <v>53</v>
      </c>
      <c r="P90" s="160">
        <f t="shared" si="225"/>
        <v>59</v>
      </c>
      <c r="Q90" s="160">
        <f t="shared" si="225"/>
        <v>61</v>
      </c>
      <c r="R90" s="160">
        <f t="shared" si="225"/>
        <v>63</v>
      </c>
      <c r="S90" s="160">
        <f t="shared" si="225"/>
        <v>69</v>
      </c>
      <c r="T90" s="160">
        <f t="shared" si="225"/>
        <v>81</v>
      </c>
      <c r="U90" s="160">
        <f t="shared" si="225"/>
        <v>87</v>
      </c>
      <c r="V90" s="160">
        <f t="shared" si="225"/>
        <v>89</v>
      </c>
      <c r="W90" s="160">
        <f t="shared" si="225"/>
        <v>95</v>
      </c>
      <c r="X90" s="160">
        <f t="shared" si="225"/>
        <v>101</v>
      </c>
      <c r="Y90" s="160">
        <f t="shared" si="225"/>
        <v>102</v>
      </c>
      <c r="Z90" s="160">
        <f t="shared" si="225"/>
        <v>103</v>
      </c>
      <c r="AA90" s="160">
        <f t="shared" si="225"/>
        <v>104</v>
      </c>
      <c r="AB90" s="160">
        <f t="shared" si="225"/>
        <v>107</v>
      </c>
      <c r="AC90" s="160">
        <f t="shared" si="225"/>
        <v>110</v>
      </c>
      <c r="AD90" s="160">
        <f t="shared" si="225"/>
        <v>113</v>
      </c>
      <c r="AE90" s="160">
        <f t="shared" si="225"/>
        <v>116</v>
      </c>
      <c r="AF90" s="160">
        <f t="shared" si="225"/>
        <v>119</v>
      </c>
      <c r="AG90" s="160">
        <f t="shared" si="225"/>
        <v>122</v>
      </c>
      <c r="AH90" s="160">
        <f t="shared" si="225"/>
        <v>125</v>
      </c>
      <c r="AI90" s="160">
        <f t="shared" si="225"/>
        <v>128</v>
      </c>
      <c r="AJ90" s="160">
        <f t="shared" si="225"/>
        <v>131</v>
      </c>
      <c r="AK90" s="160">
        <f t="shared" si="225"/>
        <v>134</v>
      </c>
      <c r="AL90" s="160">
        <f t="shared" si="225"/>
        <v>137</v>
      </c>
      <c r="AM90" s="160">
        <f t="shared" si="225"/>
        <v>138</v>
      </c>
      <c r="AN90" s="160">
        <f t="shared" si="225"/>
        <v>140</v>
      </c>
      <c r="AO90" s="160">
        <f t="shared" si="225"/>
        <v>146</v>
      </c>
      <c r="AP90" s="160">
        <f t="shared" si="225"/>
        <v>148</v>
      </c>
      <c r="AQ90" s="160">
        <f t="shared" si="225"/>
        <v>150</v>
      </c>
      <c r="AR90" s="160">
        <f t="shared" si="225"/>
        <v>156</v>
      </c>
      <c r="AS90" s="160">
        <f t="shared" si="225"/>
        <v>163</v>
      </c>
      <c r="AT90" s="160">
        <f t="shared" si="225"/>
        <v>169</v>
      </c>
      <c r="AU90" s="160">
        <f t="shared" si="225"/>
        <v>172</v>
      </c>
      <c r="AV90" s="160">
        <f t="shared" si="225"/>
        <v>174</v>
      </c>
      <c r="AW90" s="161">
        <f t="shared" si="225"/>
        <v>175</v>
      </c>
      <c r="AX90" t="s">
        <v>1</v>
      </c>
      <c r="AY90" s="105" t="str">
        <f t="shared" si="192"/>
        <v>M45</v>
      </c>
      <c r="AZ90" s="134">
        <f t="shared" si="170"/>
        <v>106</v>
      </c>
      <c r="BA90" s="73" t="str">
        <f t="shared" si="193"/>
        <v>Ivan Ivo</v>
      </c>
      <c r="BB90" s="73" t="str">
        <f t="shared" si="194"/>
        <v>Penić</v>
      </c>
      <c r="BC90" s="134" t="str">
        <f t="shared" si="195"/>
        <v>47:00</v>
      </c>
      <c r="BD90" s="134">
        <f t="shared" si="196"/>
        <v>2820</v>
      </c>
      <c r="BE90" s="134" t="str">
        <f t="shared" si="197"/>
        <v>0</v>
      </c>
      <c r="BF90" s="134" t="str">
        <f t="shared" si="222"/>
        <v>0</v>
      </c>
      <c r="BG90" s="134">
        <f t="shared" si="171"/>
        <v>1</v>
      </c>
      <c r="BH90" s="73" t="str">
        <f t="shared" si="172"/>
        <v>KAP</v>
      </c>
      <c r="BI90" s="73" t="str">
        <f t="shared" si="218"/>
        <v>OK Kapela</v>
      </c>
      <c r="BJ90" s="134" t="str">
        <f t="shared" si="198"/>
        <v/>
      </c>
      <c r="BK90" s="73" t="str" cm="1">
        <f t="array" ref="BK90">IF(BJ90="",""&amp;BI90,IF(BJ90="NEMA",BI90,INDEX(klub_naziv,MATCH(INDEX(klubAlias_klubid,BJ90),klub_id,0))))</f>
        <v>OK Kapela</v>
      </c>
      <c r="BL90" s="73" t="str" cm="1">
        <f t="array" ref="BL90">IFERROR(INDEX(registarNatjecatelji,CE90,4),"")</f>
        <v>OK Kapela</v>
      </c>
      <c r="BM90" s="134" t="str">
        <f t="shared" si="173"/>
        <v/>
      </c>
      <c r="BN90" s="73" t="str">
        <f t="shared" si="199"/>
        <v>OK Kapela</v>
      </c>
      <c r="BO90" s="73" t="str">
        <f t="shared" si="212"/>
        <v>CRO</v>
      </c>
      <c r="BP90" s="134">
        <f t="shared" si="174"/>
        <v>1</v>
      </c>
      <c r="BQ90" s="73" t="str">
        <f t="shared" si="175"/>
        <v>M45</v>
      </c>
      <c r="BR90" s="73" t="str">
        <f t="shared" si="176"/>
        <v>M45-Ž20-Ž35</v>
      </c>
      <c r="BS90" s="134">
        <f t="shared" si="177"/>
        <v>1007</v>
      </c>
      <c r="BT90" s="74" t="str">
        <f t="shared" si="178"/>
        <v>3.56</v>
      </c>
      <c r="BU90" s="74" t="str">
        <f t="shared" si="179"/>
        <v>150</v>
      </c>
      <c r="BV90" s="75" t="str">
        <f t="shared" si="180"/>
        <v>11</v>
      </c>
      <c r="BW90" t="s">
        <v>1</v>
      </c>
      <c r="BX90" s="105" t="str">
        <f t="shared" si="181"/>
        <v>Ivan Ivo – Penić – OK Kapela – M45</v>
      </c>
      <c r="BY90" s="106">
        <f t="shared" si="182"/>
        <v>285</v>
      </c>
      <c r="BZ90" t="s">
        <v>1</v>
      </c>
      <c r="CA90" s="105" t="str">
        <f t="shared" si="183"/>
        <v>Ivan Ivo – Penić – OK Kapela</v>
      </c>
      <c r="CB90" s="106">
        <f t="shared" si="184"/>
        <v>285</v>
      </c>
      <c r="CC90" t="s">
        <v>1</v>
      </c>
      <c r="CD90" s="105" t="str">
        <f t="shared" si="185"/>
        <v>Ivan Ivo – Penić</v>
      </c>
      <c r="CE90" s="106">
        <f t="shared" si="200"/>
        <v>285</v>
      </c>
      <c r="CF90" t="s">
        <v>1</v>
      </c>
      <c r="CG90" s="111">
        <f t="shared" si="201"/>
        <v>285</v>
      </c>
      <c r="CH90" s="134" cm="1">
        <f t="array" ref="CH90">IF(CG90="","",INDEX(imePrezime_id,CG90,0))</f>
        <v>1211</v>
      </c>
      <c r="CI90" s="106" t="str">
        <f>IF(OR(CD90="",CE90&lt;&gt;"NEMA"),"",IFERROR(INDEX(imeprezimealias_imeprezimeid,MATCH(BA90&amp;" "&amp;BB90,imeprezimealias_alias,0)),""))</f>
        <v/>
      </c>
      <c r="CJ90" t="s">
        <v>1</v>
      </c>
      <c r="CK90" s="29" t="str">
        <f t="shared" si="202"/>
        <v/>
      </c>
      <c r="CL90" t="s">
        <v>1</v>
      </c>
      <c r="CM90" s="90"/>
      <c r="CN90" t="s">
        <v>1</v>
      </c>
      <c r="CO90" s="111" t="str">
        <f>IF(CM90="","",MAX(CO$10:CO89)+1)</f>
        <v/>
      </c>
      <c r="CP90" s="106" t="str">
        <f>IF(CM90="","",INDEX(imePrezime_id,MATCH(IF(IFERROR(SEARCH("–",CM90),0)&lt;&gt;0,CM90,SUBSTITUTE(CM90," "," – ",1)),imePrezime,0)))</f>
        <v/>
      </c>
      <c r="CR90" s="29" t="str">
        <f t="shared" si="203"/>
        <v/>
      </c>
      <c r="CS90" t="s">
        <v>1</v>
      </c>
      <c r="CT90" s="115" t="str">
        <f>IF(AND(CE90="NEMA",CI90=""),MAX(CT$10:CT89)+1,"")</f>
        <v/>
      </c>
      <c r="CU90" t="s">
        <v>1</v>
      </c>
      <c r="CV90" s="120" t="str">
        <f t="shared" si="186"/>
        <v>M</v>
      </c>
      <c r="CW90" t="s">
        <v>1</v>
      </c>
      <c r="CX90" s="105" t="str">
        <f>IF(CT90="","",IF(BO90&lt;&gt;"CRO","","INSERT INTO osoba (id,reg_broj,oib,spol_id,dat_rodjenja) VALUES ("&amp;CT90&amp;",(SELECT max(reg_broj)+1 FROM osoba),Null,'"&amp;CV90&amp;"',Null); INSERT INTO osoba_log (id,reg_broj,oib,spol_id,dat_rodjenja,dnevnik_id) SELECT id,reg_broj,oib,spol_id,dat_rodjenja,"&amp;CT$2&amp;" FROM osoba WHERE id = "&amp;CT90&amp;";"))</f>
        <v/>
      </c>
      <c r="CY90" s="125" t="str">
        <f>IF(CT90="","","INSERT INTO imeprezime (id,osoba_id,rbr,ime,prezime,klub_id,identitet_id,sintaksa_id,info,aktivno,dnevnik_id) VALUES ("&amp;CT90&amp;","&amp;IF(CX90="","Null",CT90)&amp;",1,'"&amp;BA90&amp;"','"&amp;BB90&amp;"',(SELECT id FROM klub WHERE naziv = '"&amp;BI90&amp;"'),Null,1,'',1,"&amp;CT$2&amp;");")</f>
        <v/>
      </c>
      <c r="CZ90" t="s">
        <v>1</v>
      </c>
      <c r="DA90" s="29" t="str">
        <f t="shared" si="204"/>
        <v/>
      </c>
      <c r="DB90" t="s">
        <v>1</v>
      </c>
      <c r="DC90" s="105" t="str">
        <f>IF(OR(BP90="",BP90&lt;&gt;"NEMA"),"",BO90)</f>
        <v/>
      </c>
      <c r="DD90" s="125" t="str">
        <f>IF(DC90="","",MAX(DD$10:DD89)+1)</f>
        <v/>
      </c>
      <c r="DE90" t="s">
        <v>1</v>
      </c>
      <c r="DF90" s="90"/>
      <c r="DG90" t="s">
        <v>1</v>
      </c>
      <c r="DH90" s="29" t="str">
        <f t="shared" si="187"/>
        <v/>
      </c>
      <c r="DI90" t="s">
        <v>1</v>
      </c>
      <c r="DJ90" s="166" t="str">
        <f>IF(BJ90&lt;&gt;"NEMA","",IF(IFERROR(MATCH(BI90,BI$10:BI89,0),0)&lt;&gt;0,"",BI90))</f>
        <v/>
      </c>
      <c r="DK90" t="s">
        <v>1</v>
      </c>
      <c r="DL90" s="90"/>
      <c r="DM90" t="s">
        <v>1</v>
      </c>
      <c r="DN90" s="105" t="str">
        <f t="shared" si="205"/>
        <v/>
      </c>
      <c r="DO90" s="73" t="str">
        <f>IF(DN90="","",MAX(DO$10:DO89)+1)</f>
        <v/>
      </c>
      <c r="DP90" s="73" t="str">
        <f>IF(DN90="","",IF(BP90="","",IF(BP90="NEMA",DD90,BP90)))</f>
        <v/>
      </c>
      <c r="DQ90" s="73" t="str">
        <f t="shared" si="206"/>
        <v/>
      </c>
      <c r="DR90" s="73" t="str">
        <f>IF(DL90="","",MAX(DR$10:DR89)+1)</f>
        <v/>
      </c>
      <c r="DS90" s="177" t="str">
        <f t="shared" si="188"/>
        <v/>
      </c>
      <c r="DT90" s="125" t="str">
        <f t="shared" si="207"/>
        <v/>
      </c>
      <c r="DU90" t="s">
        <v>1</v>
      </c>
      <c r="DV90" s="29" t="str">
        <f t="shared" si="208"/>
        <v/>
      </c>
      <c r="DW90" t="s">
        <v>1</v>
      </c>
      <c r="DX90" s="166" t="str">
        <f>IF(BX90="","",IF(BY90&lt;&gt;"NEMA","ime-pre-klu"&amp;IF(BJ90="","","(ali)")&amp;"-kat",IF(CB90&lt;&gt;"NEMA","ime-pre-klu"&amp;IF(BJ90="","","(ali)"),IF(CE90&lt;&gt;"NEMA","ime-pre",IF(CT90&lt;&gt;"","novo",""))))&amp;IF(AND(BE90="0",BD90&gt;max_minuta*60),"-ot",""))</f>
        <v>ime-pre-klu-kat</v>
      </c>
      <c r="DY90" t="s">
        <v>1</v>
      </c>
      <c r="DZ90" s="111"/>
      <c r="EA90" s="134"/>
      <c r="EB90" s="134"/>
      <c r="EC90" s="134"/>
      <c r="ED90" s="134"/>
      <c r="EE90" s="134"/>
      <c r="EF90" s="134"/>
      <c r="EG90" s="134"/>
      <c r="EH90" s="134"/>
      <c r="EI90" s="134"/>
      <c r="EJ90" s="106">
        <f t="shared" si="189"/>
        <v>1</v>
      </c>
      <c r="EK90" t="s">
        <v>1</v>
      </c>
    </row>
    <row r="91" spans="2:141" x14ac:dyDescent="0.25">
      <c r="B91" s="148" t="s">
        <v>1158</v>
      </c>
      <c r="C91" t="s">
        <v>1</v>
      </c>
      <c r="D91" s="159">
        <f t="shared" si="190"/>
        <v>0</v>
      </c>
      <c r="E91" s="160">
        <f t="shared" ref="E91:AW91" si="226">IF($B91="","",FIND(";",$B91,D91+1))</f>
        <v>1</v>
      </c>
      <c r="F91" s="160">
        <f t="shared" si="226"/>
        <v>9</v>
      </c>
      <c r="G91" s="160">
        <f t="shared" si="226"/>
        <v>15</v>
      </c>
      <c r="H91" s="160">
        <f t="shared" si="226"/>
        <v>25</v>
      </c>
      <c r="I91" s="160">
        <f t="shared" si="226"/>
        <v>34</v>
      </c>
      <c r="J91" s="160">
        <f t="shared" si="226"/>
        <v>35</v>
      </c>
      <c r="K91" s="160">
        <f t="shared" si="226"/>
        <v>37</v>
      </c>
      <c r="L91" s="160">
        <f t="shared" si="226"/>
        <v>38</v>
      </c>
      <c r="M91" s="160">
        <f t="shared" si="226"/>
        <v>40</v>
      </c>
      <c r="N91" s="160">
        <f t="shared" si="226"/>
        <v>46</v>
      </c>
      <c r="O91" s="160">
        <f t="shared" si="226"/>
        <v>53</v>
      </c>
      <c r="P91" s="160">
        <f t="shared" si="226"/>
        <v>59</v>
      </c>
      <c r="Q91" s="160">
        <f t="shared" si="226"/>
        <v>61</v>
      </c>
      <c r="R91" s="160">
        <f t="shared" si="226"/>
        <v>63</v>
      </c>
      <c r="S91" s="160">
        <f t="shared" si="226"/>
        <v>69</v>
      </c>
      <c r="T91" s="160">
        <f t="shared" si="226"/>
        <v>81</v>
      </c>
      <c r="U91" s="160">
        <f t="shared" si="226"/>
        <v>87</v>
      </c>
      <c r="V91" s="160">
        <f t="shared" si="226"/>
        <v>89</v>
      </c>
      <c r="W91" s="160">
        <f t="shared" si="226"/>
        <v>95</v>
      </c>
      <c r="X91" s="160">
        <f t="shared" si="226"/>
        <v>101</v>
      </c>
      <c r="Y91" s="160">
        <f t="shared" si="226"/>
        <v>102</v>
      </c>
      <c r="Z91" s="160">
        <f t="shared" si="226"/>
        <v>103</v>
      </c>
      <c r="AA91" s="160">
        <f t="shared" si="226"/>
        <v>104</v>
      </c>
      <c r="AB91" s="160">
        <f t="shared" si="226"/>
        <v>107</v>
      </c>
      <c r="AC91" s="160">
        <f t="shared" si="226"/>
        <v>110</v>
      </c>
      <c r="AD91" s="160">
        <f t="shared" si="226"/>
        <v>113</v>
      </c>
      <c r="AE91" s="160">
        <f t="shared" si="226"/>
        <v>116</v>
      </c>
      <c r="AF91" s="160">
        <f t="shared" si="226"/>
        <v>119</v>
      </c>
      <c r="AG91" s="160">
        <f t="shared" si="226"/>
        <v>122</v>
      </c>
      <c r="AH91" s="160">
        <f t="shared" si="226"/>
        <v>125</v>
      </c>
      <c r="AI91" s="160">
        <f t="shared" si="226"/>
        <v>128</v>
      </c>
      <c r="AJ91" s="160">
        <f t="shared" si="226"/>
        <v>131</v>
      </c>
      <c r="AK91" s="160">
        <f t="shared" si="226"/>
        <v>134</v>
      </c>
      <c r="AL91" s="160">
        <f t="shared" si="226"/>
        <v>137</v>
      </c>
      <c r="AM91" s="160">
        <f t="shared" si="226"/>
        <v>138</v>
      </c>
      <c r="AN91" s="160">
        <f t="shared" si="226"/>
        <v>140</v>
      </c>
      <c r="AO91" s="160">
        <f t="shared" si="226"/>
        <v>146</v>
      </c>
      <c r="AP91" s="160">
        <f t="shared" si="226"/>
        <v>148</v>
      </c>
      <c r="AQ91" s="160">
        <f t="shared" si="226"/>
        <v>150</v>
      </c>
      <c r="AR91" s="160">
        <f t="shared" si="226"/>
        <v>156</v>
      </c>
      <c r="AS91" s="160">
        <f t="shared" si="226"/>
        <v>163</v>
      </c>
      <c r="AT91" s="160">
        <f t="shared" si="226"/>
        <v>169</v>
      </c>
      <c r="AU91" s="160">
        <f t="shared" si="226"/>
        <v>172</v>
      </c>
      <c r="AV91" s="160">
        <f t="shared" si="226"/>
        <v>174</v>
      </c>
      <c r="AW91" s="161">
        <f t="shared" si="226"/>
        <v>175</v>
      </c>
      <c r="AX91" t="s">
        <v>1</v>
      </c>
      <c r="AY91" s="105" t="str">
        <f t="shared" si="192"/>
        <v>M45</v>
      </c>
      <c r="AZ91" s="134">
        <f t="shared" si="170"/>
        <v>106</v>
      </c>
      <c r="BA91" s="73" t="str">
        <f t="shared" si="193"/>
        <v>Hrvoje</v>
      </c>
      <c r="BB91" s="73" t="str">
        <f t="shared" si="194"/>
        <v>Dasović</v>
      </c>
      <c r="BC91" s="134" t="str">
        <f t="shared" si="195"/>
        <v>47:36</v>
      </c>
      <c r="BD91" s="134">
        <f t="shared" si="196"/>
        <v>2856</v>
      </c>
      <c r="BE91" s="134" t="str">
        <f t="shared" si="197"/>
        <v>0</v>
      </c>
      <c r="BF91" s="134" t="str">
        <f t="shared" si="222"/>
        <v>0</v>
      </c>
      <c r="BG91" s="134">
        <f t="shared" si="171"/>
        <v>1</v>
      </c>
      <c r="BH91" s="73" t="str">
        <f t="shared" si="172"/>
        <v>KAP</v>
      </c>
      <c r="BI91" s="73" t="str">
        <f t="shared" si="218"/>
        <v>OK Kapela</v>
      </c>
      <c r="BJ91" s="134" t="str">
        <f t="shared" si="198"/>
        <v/>
      </c>
      <c r="BK91" s="73" t="str" cm="1">
        <f t="array" ref="BK91">IF(BJ91="",""&amp;BI91,IF(BJ91="NEMA",BI91,INDEX(klub_naziv,MATCH(INDEX(klubAlias_klubid,BJ91),klub_id,0))))</f>
        <v>OK Kapela</v>
      </c>
      <c r="BL91" s="73" t="str" cm="1">
        <f t="array" ref="BL91">IFERROR(INDEX(registarNatjecatelji,CE91,4),"")</f>
        <v>OK Kapela</v>
      </c>
      <c r="BM91" s="134" t="str">
        <f t="shared" si="173"/>
        <v/>
      </c>
      <c r="BN91" s="73" t="str">
        <f t="shared" si="199"/>
        <v>OK Kapela</v>
      </c>
      <c r="BO91" s="73" t="str">
        <f t="shared" si="212"/>
        <v>CRO</v>
      </c>
      <c r="BP91" s="134">
        <f t="shared" si="174"/>
        <v>1</v>
      </c>
      <c r="BQ91" s="73" t="str">
        <f t="shared" si="175"/>
        <v>M45</v>
      </c>
      <c r="BR91" s="73" t="str">
        <f t="shared" si="176"/>
        <v>M45-Ž20-Ž35</v>
      </c>
      <c r="BS91" s="134">
        <f t="shared" si="177"/>
        <v>1007</v>
      </c>
      <c r="BT91" s="74" t="str">
        <f t="shared" si="178"/>
        <v>3.56</v>
      </c>
      <c r="BU91" s="74" t="str">
        <f t="shared" si="179"/>
        <v>150</v>
      </c>
      <c r="BV91" s="75" t="str">
        <f t="shared" si="180"/>
        <v>11</v>
      </c>
      <c r="BW91" t="s">
        <v>1</v>
      </c>
      <c r="BX91" s="105" t="str">
        <f t="shared" si="181"/>
        <v>Hrvoje – Dasović – OK Kapela – M45</v>
      </c>
      <c r="BY91" s="106">
        <f t="shared" si="182"/>
        <v>221</v>
      </c>
      <c r="BZ91" t="s">
        <v>1</v>
      </c>
      <c r="CA91" s="105" t="str">
        <f t="shared" si="183"/>
        <v>Hrvoje – Dasović – OK Kapela</v>
      </c>
      <c r="CB91" s="106">
        <f t="shared" si="184"/>
        <v>221</v>
      </c>
      <c r="CC91" t="s">
        <v>1</v>
      </c>
      <c r="CD91" s="105" t="str">
        <f t="shared" si="185"/>
        <v>Hrvoje – Dasović</v>
      </c>
      <c r="CE91" s="106">
        <f t="shared" si="200"/>
        <v>221</v>
      </c>
      <c r="CF91" t="s">
        <v>1</v>
      </c>
      <c r="CG91" s="111">
        <f t="shared" si="201"/>
        <v>221</v>
      </c>
      <c r="CH91" s="134" cm="1">
        <f t="array" ref="CH91">IF(CG91="","",INDEX(imePrezime_id,CG91,0))</f>
        <v>1450</v>
      </c>
      <c r="CI91" s="106" t="str">
        <f>IF(OR(CD91="",CE91&lt;&gt;"NEMA"),"",IFERROR(INDEX(imeprezimealias_imeprezimeid,MATCH(BA91&amp;" "&amp;BB91,imeprezimealias_alias,0)),""))</f>
        <v/>
      </c>
      <c r="CJ91" t="s">
        <v>1</v>
      </c>
      <c r="CK91" s="29" t="str">
        <f t="shared" si="202"/>
        <v/>
      </c>
      <c r="CL91" t="s">
        <v>1</v>
      </c>
      <c r="CM91" s="90"/>
      <c r="CN91" t="s">
        <v>1</v>
      </c>
      <c r="CO91" s="111" t="str">
        <f>IF(CM91="","",MAX(CO$10:CO90)+1)</f>
        <v/>
      </c>
      <c r="CP91" s="106" t="str">
        <f>IF(CM91="","",INDEX(imePrezime_id,MATCH(IF(IFERROR(SEARCH("–",CM91),0)&lt;&gt;0,CM91,SUBSTITUTE(CM91," "," – ",1)),imePrezime,0)))</f>
        <v/>
      </c>
      <c r="CR91" s="29" t="str">
        <f t="shared" si="203"/>
        <v/>
      </c>
      <c r="CS91" t="s">
        <v>1</v>
      </c>
      <c r="CT91" s="115" t="str">
        <f>IF(AND(CE91="NEMA",CI91=""),MAX(CT$10:CT90)+1,"")</f>
        <v/>
      </c>
      <c r="CU91" t="s">
        <v>1</v>
      </c>
      <c r="CV91" s="120" t="str">
        <f t="shared" si="186"/>
        <v>M</v>
      </c>
      <c r="CW91" t="s">
        <v>1</v>
      </c>
      <c r="CX91" s="105" t="str">
        <f>IF(CT91="","",IF(BO91&lt;&gt;"CRO","","INSERT INTO osoba (id,reg_broj,oib,spol_id,dat_rodjenja) VALUES ("&amp;CT91&amp;",(SELECT max(reg_broj)+1 FROM osoba),Null,'"&amp;CV91&amp;"',Null); INSERT INTO osoba_log (id,reg_broj,oib,spol_id,dat_rodjenja,dnevnik_id) SELECT id,reg_broj,oib,spol_id,dat_rodjenja,"&amp;CT$2&amp;" FROM osoba WHERE id = "&amp;CT91&amp;";"))</f>
        <v/>
      </c>
      <c r="CY91" s="125" t="str">
        <f>IF(CT91="","","INSERT INTO imeprezime (id,osoba_id,rbr,ime,prezime,klub_id,identitet_id,sintaksa_id,info,aktivno,dnevnik_id) VALUES ("&amp;CT91&amp;","&amp;IF(CX91="","Null",CT91)&amp;",1,'"&amp;BA91&amp;"','"&amp;BB91&amp;"',(SELECT id FROM klub WHERE naziv = '"&amp;BI91&amp;"'),Null,1,'',1,"&amp;CT$2&amp;");")</f>
        <v/>
      </c>
      <c r="CZ91" t="s">
        <v>1</v>
      </c>
      <c r="DA91" s="29" t="str">
        <f t="shared" si="204"/>
        <v/>
      </c>
      <c r="DB91" t="s">
        <v>1</v>
      </c>
      <c r="DC91" s="105" t="str">
        <f>IF(OR(BP91="",BP91&lt;&gt;"NEMA"),"",BO91)</f>
        <v/>
      </c>
      <c r="DD91" s="125" t="str">
        <f>IF(DC91="","",MAX(DD$10:DD90)+1)</f>
        <v/>
      </c>
      <c r="DE91" t="s">
        <v>1</v>
      </c>
      <c r="DF91" s="90"/>
      <c r="DG91" t="s">
        <v>1</v>
      </c>
      <c r="DH91" s="29" t="str">
        <f t="shared" si="187"/>
        <v/>
      </c>
      <c r="DI91" t="s">
        <v>1</v>
      </c>
      <c r="DJ91" s="166" t="str">
        <f>IF(BJ91&lt;&gt;"NEMA","",IF(IFERROR(MATCH(BI91,BI$10:BI90,0),0)&lt;&gt;0,"",BI91))</f>
        <v/>
      </c>
      <c r="DK91" t="s">
        <v>1</v>
      </c>
      <c r="DL91" s="90"/>
      <c r="DM91" t="s">
        <v>1</v>
      </c>
      <c r="DN91" s="105" t="str">
        <f t="shared" si="205"/>
        <v/>
      </c>
      <c r="DO91" s="73" t="str">
        <f>IF(DN91="","",MAX(DO$10:DO90)+1)</f>
        <v/>
      </c>
      <c r="DP91" s="73" t="str">
        <f>IF(DN91="","",IF(BP91="","",IF(BP91="NEMA",DD91,BP91)))</f>
        <v/>
      </c>
      <c r="DQ91" s="73" t="str">
        <f t="shared" si="206"/>
        <v/>
      </c>
      <c r="DR91" s="73" t="str">
        <f>IF(DL91="","",MAX(DR$10:DR90)+1)</f>
        <v/>
      </c>
      <c r="DS91" s="177" t="str">
        <f t="shared" si="188"/>
        <v/>
      </c>
      <c r="DT91" s="125" t="str">
        <f t="shared" si="207"/>
        <v/>
      </c>
      <c r="DU91" t="s">
        <v>1</v>
      </c>
      <c r="DV91" s="29" t="str">
        <f t="shared" si="208"/>
        <v/>
      </c>
      <c r="DW91" t="s">
        <v>1</v>
      </c>
      <c r="DX91" s="166" t="str">
        <f>IF(BX91="","",IF(BY91&lt;&gt;"NEMA","ime-pre-klu"&amp;IF(BJ91="","","(ali)")&amp;"-kat",IF(CB91&lt;&gt;"NEMA","ime-pre-klu"&amp;IF(BJ91="","","(ali)"),IF(CE91&lt;&gt;"NEMA","ime-pre",IF(CT91&lt;&gt;"","novo",""))))&amp;IF(AND(BE91="0",BD91&gt;max_minuta*60),"-ot",""))</f>
        <v>ime-pre-klu-kat</v>
      </c>
      <c r="DY91" t="s">
        <v>1</v>
      </c>
      <c r="DZ91" s="111"/>
      <c r="EA91" s="134"/>
      <c r="EB91" s="134"/>
      <c r="EC91" s="134"/>
      <c r="ED91" s="134"/>
      <c r="EE91" s="134"/>
      <c r="EF91" s="134"/>
      <c r="EG91" s="134"/>
      <c r="EH91" s="134"/>
      <c r="EI91" s="134"/>
      <c r="EJ91" s="106">
        <f t="shared" si="189"/>
        <v>1</v>
      </c>
      <c r="EK91" t="s">
        <v>1</v>
      </c>
    </row>
    <row r="92" spans="2:141" x14ac:dyDescent="0.25">
      <c r="B92" s="148" t="s">
        <v>1159</v>
      </c>
      <c r="C92" t="s">
        <v>1</v>
      </c>
      <c r="D92" s="159">
        <f t="shared" si="190"/>
        <v>0</v>
      </c>
      <c r="E92" s="160">
        <f t="shared" ref="E92:AW92" si="227">IF($B92="","",FIND(";",$B92,D92+1))</f>
        <v>1</v>
      </c>
      <c r="F92" s="160">
        <f t="shared" si="227"/>
        <v>9</v>
      </c>
      <c r="G92" s="160">
        <f t="shared" si="227"/>
        <v>15</v>
      </c>
      <c r="H92" s="160">
        <f t="shared" si="227"/>
        <v>25</v>
      </c>
      <c r="I92" s="160">
        <f t="shared" si="227"/>
        <v>31</v>
      </c>
      <c r="J92" s="160">
        <f t="shared" si="227"/>
        <v>32</v>
      </c>
      <c r="K92" s="160">
        <f t="shared" si="227"/>
        <v>34</v>
      </c>
      <c r="L92" s="160">
        <f t="shared" si="227"/>
        <v>35</v>
      </c>
      <c r="M92" s="160">
        <f t="shared" si="227"/>
        <v>37</v>
      </c>
      <c r="N92" s="160">
        <f t="shared" si="227"/>
        <v>43</v>
      </c>
      <c r="O92" s="160">
        <f t="shared" si="227"/>
        <v>50</v>
      </c>
      <c r="P92" s="160">
        <f t="shared" si="227"/>
        <v>56</v>
      </c>
      <c r="Q92" s="160">
        <f t="shared" si="227"/>
        <v>58</v>
      </c>
      <c r="R92" s="160">
        <f t="shared" si="227"/>
        <v>60</v>
      </c>
      <c r="S92" s="160">
        <f t="shared" si="227"/>
        <v>66</v>
      </c>
      <c r="T92" s="160">
        <f t="shared" si="227"/>
        <v>77</v>
      </c>
      <c r="U92" s="160">
        <f t="shared" si="227"/>
        <v>83</v>
      </c>
      <c r="V92" s="160">
        <f t="shared" si="227"/>
        <v>85</v>
      </c>
      <c r="W92" s="160">
        <f t="shared" si="227"/>
        <v>91</v>
      </c>
      <c r="X92" s="160">
        <f t="shared" si="227"/>
        <v>97</v>
      </c>
      <c r="Y92" s="160">
        <f t="shared" si="227"/>
        <v>98</v>
      </c>
      <c r="Z92" s="160">
        <f t="shared" si="227"/>
        <v>99</v>
      </c>
      <c r="AA92" s="160">
        <f t="shared" si="227"/>
        <v>100</v>
      </c>
      <c r="AB92" s="160">
        <f t="shared" si="227"/>
        <v>103</v>
      </c>
      <c r="AC92" s="160">
        <f t="shared" si="227"/>
        <v>106</v>
      </c>
      <c r="AD92" s="160">
        <f t="shared" si="227"/>
        <v>109</v>
      </c>
      <c r="AE92" s="160">
        <f t="shared" si="227"/>
        <v>112</v>
      </c>
      <c r="AF92" s="160">
        <f t="shared" si="227"/>
        <v>115</v>
      </c>
      <c r="AG92" s="160">
        <f t="shared" si="227"/>
        <v>118</v>
      </c>
      <c r="AH92" s="160">
        <f t="shared" si="227"/>
        <v>121</v>
      </c>
      <c r="AI92" s="160">
        <f t="shared" si="227"/>
        <v>124</v>
      </c>
      <c r="AJ92" s="160">
        <f t="shared" si="227"/>
        <v>127</v>
      </c>
      <c r="AK92" s="160">
        <f t="shared" si="227"/>
        <v>130</v>
      </c>
      <c r="AL92" s="160">
        <f t="shared" si="227"/>
        <v>133</v>
      </c>
      <c r="AM92" s="160">
        <f t="shared" si="227"/>
        <v>134</v>
      </c>
      <c r="AN92" s="160">
        <f t="shared" si="227"/>
        <v>136</v>
      </c>
      <c r="AO92" s="160">
        <f t="shared" si="227"/>
        <v>142</v>
      </c>
      <c r="AP92" s="160">
        <f t="shared" si="227"/>
        <v>144</v>
      </c>
      <c r="AQ92" s="160">
        <f t="shared" si="227"/>
        <v>146</v>
      </c>
      <c r="AR92" s="160">
        <f t="shared" si="227"/>
        <v>152</v>
      </c>
      <c r="AS92" s="160">
        <f t="shared" si="227"/>
        <v>159</v>
      </c>
      <c r="AT92" s="160">
        <f t="shared" si="227"/>
        <v>165</v>
      </c>
      <c r="AU92" s="160">
        <f t="shared" si="227"/>
        <v>168</v>
      </c>
      <c r="AV92" s="160">
        <f t="shared" si="227"/>
        <v>170</v>
      </c>
      <c r="AW92" s="161">
        <f t="shared" si="227"/>
        <v>171</v>
      </c>
      <c r="AX92" t="s">
        <v>1</v>
      </c>
      <c r="AY92" s="105" t="str">
        <f t="shared" si="192"/>
        <v>M45</v>
      </c>
      <c r="AZ92" s="134">
        <f t="shared" si="170"/>
        <v>106</v>
      </c>
      <c r="BA92" s="73" t="str">
        <f t="shared" si="193"/>
        <v>Ivo</v>
      </c>
      <c r="BB92" s="73" t="str">
        <f t="shared" si="194"/>
        <v>Tišljar</v>
      </c>
      <c r="BC92" s="134" t="str">
        <f t="shared" si="195"/>
        <v>47:51</v>
      </c>
      <c r="BD92" s="134">
        <f t="shared" si="196"/>
        <v>2871</v>
      </c>
      <c r="BE92" s="134" t="str">
        <f t="shared" si="197"/>
        <v>0</v>
      </c>
      <c r="BF92" s="134" t="str">
        <f t="shared" si="222"/>
        <v>0</v>
      </c>
      <c r="BG92" s="134">
        <f t="shared" si="171"/>
        <v>1</v>
      </c>
      <c r="BH92" s="73" t="str">
        <f t="shared" si="172"/>
        <v>ORI</v>
      </c>
      <c r="BI92" s="73" t="str">
        <f t="shared" si="218"/>
        <v>OK Orion</v>
      </c>
      <c r="BJ92" s="134" t="str">
        <f t="shared" si="198"/>
        <v/>
      </c>
      <c r="BK92" s="73" t="str" cm="1">
        <f t="array" ref="BK92">IF(BJ92="",""&amp;BI92,IF(BJ92="NEMA",BI92,INDEX(klub_naziv,MATCH(INDEX(klubAlias_klubid,BJ92),klub_id,0))))</f>
        <v>OK Orion</v>
      </c>
      <c r="BL92" s="73" t="str" cm="1">
        <f t="array" ref="BL92">IFERROR(INDEX(registarNatjecatelji,CE92,4),"")</f>
        <v>OK Orion</v>
      </c>
      <c r="BM92" s="134" t="str">
        <f t="shared" si="173"/>
        <v/>
      </c>
      <c r="BN92" s="73" t="str">
        <f t="shared" si="199"/>
        <v>OK Orion</v>
      </c>
      <c r="BO92" s="73" t="str">
        <f t="shared" si="212"/>
        <v>CRO</v>
      </c>
      <c r="BP92" s="134">
        <f t="shared" si="174"/>
        <v>1</v>
      </c>
      <c r="BQ92" s="73" t="str">
        <f t="shared" si="175"/>
        <v>M45</v>
      </c>
      <c r="BR92" s="73" t="str">
        <f t="shared" si="176"/>
        <v>M45-Ž20-Ž35</v>
      </c>
      <c r="BS92" s="134">
        <f t="shared" si="177"/>
        <v>1007</v>
      </c>
      <c r="BT92" s="74" t="str">
        <f t="shared" si="178"/>
        <v>3.56</v>
      </c>
      <c r="BU92" s="74" t="str">
        <f t="shared" si="179"/>
        <v>150</v>
      </c>
      <c r="BV92" s="75" t="str">
        <f t="shared" si="180"/>
        <v>11</v>
      </c>
      <c r="BW92" t="s">
        <v>1</v>
      </c>
      <c r="BX92" s="105" t="str">
        <f t="shared" si="181"/>
        <v>Ivo – Tišljar – OK Orion – M45</v>
      </c>
      <c r="BY92" s="106">
        <f t="shared" si="182"/>
        <v>433</v>
      </c>
      <c r="BZ92" t="s">
        <v>1</v>
      </c>
      <c r="CA92" s="105" t="str">
        <f t="shared" si="183"/>
        <v>Ivo – Tišljar – OK Orion</v>
      </c>
      <c r="CB92" s="106">
        <f t="shared" si="184"/>
        <v>433</v>
      </c>
      <c r="CC92" t="s">
        <v>1</v>
      </c>
      <c r="CD92" s="105" t="str">
        <f t="shared" si="185"/>
        <v>Ivo – Tišljar</v>
      </c>
      <c r="CE92" s="106">
        <f t="shared" si="200"/>
        <v>433</v>
      </c>
      <c r="CF92" t="s">
        <v>1</v>
      </c>
      <c r="CG92" s="111">
        <f t="shared" si="201"/>
        <v>433</v>
      </c>
      <c r="CH92" s="134" cm="1">
        <f t="array" ref="CH92">IF(CG92="","",INDEX(imePrezime_id,CG92,0))</f>
        <v>1249</v>
      </c>
      <c r="CI92" s="106" t="str">
        <f>IF(OR(CD92="",CE92&lt;&gt;"NEMA"),"",IFERROR(INDEX(imeprezimealias_imeprezimeid,MATCH(BA92&amp;" "&amp;BB92,imeprezimealias_alias,0)),""))</f>
        <v/>
      </c>
      <c r="CJ92" t="s">
        <v>1</v>
      </c>
      <c r="CK92" s="29" t="str">
        <f t="shared" si="202"/>
        <v/>
      </c>
      <c r="CL92" t="s">
        <v>1</v>
      </c>
      <c r="CM92" s="90"/>
      <c r="CN92" t="s">
        <v>1</v>
      </c>
      <c r="CO92" s="111" t="str">
        <f>IF(CM92="","",MAX(CO$10:CO91)+1)</f>
        <v/>
      </c>
      <c r="CP92" s="106" t="str">
        <f>IF(CM92="","",INDEX(imePrezime_id,MATCH(IF(IFERROR(SEARCH("–",CM92),0)&lt;&gt;0,CM92,SUBSTITUTE(CM92," "," – ",1)),imePrezime,0)))</f>
        <v/>
      </c>
      <c r="CR92" s="29" t="str">
        <f t="shared" si="203"/>
        <v/>
      </c>
      <c r="CS92" t="s">
        <v>1</v>
      </c>
      <c r="CT92" s="115" t="str">
        <f>IF(AND(CE92="NEMA",CI92=""),MAX(CT$10:CT91)+1,"")</f>
        <v/>
      </c>
      <c r="CU92" t="s">
        <v>1</v>
      </c>
      <c r="CV92" s="120" t="str">
        <f t="shared" si="186"/>
        <v>M</v>
      </c>
      <c r="CW92" t="s">
        <v>1</v>
      </c>
      <c r="CX92" s="105" t="str">
        <f>IF(CT92="","",IF(BO92&lt;&gt;"CRO","","INSERT INTO osoba (id,reg_broj,oib,spol_id,dat_rodjenja) VALUES ("&amp;CT92&amp;",(SELECT max(reg_broj)+1 FROM osoba),Null,'"&amp;CV92&amp;"',Null); INSERT INTO osoba_log (id,reg_broj,oib,spol_id,dat_rodjenja,dnevnik_id) SELECT id,reg_broj,oib,spol_id,dat_rodjenja,"&amp;CT$2&amp;" FROM osoba WHERE id = "&amp;CT92&amp;";"))</f>
        <v/>
      </c>
      <c r="CY92" s="125" t="str">
        <f>IF(CT92="","","INSERT INTO imeprezime (id,osoba_id,rbr,ime,prezime,klub_id,identitet_id,sintaksa_id,info,aktivno,dnevnik_id) VALUES ("&amp;CT92&amp;","&amp;IF(CX92="","Null",CT92)&amp;",1,'"&amp;BA92&amp;"','"&amp;BB92&amp;"',(SELECT id FROM klub WHERE naziv = '"&amp;BI92&amp;"'),Null,1,'',1,"&amp;CT$2&amp;");")</f>
        <v/>
      </c>
      <c r="CZ92" t="s">
        <v>1</v>
      </c>
      <c r="DA92" s="29" t="str">
        <f t="shared" si="204"/>
        <v/>
      </c>
      <c r="DB92" t="s">
        <v>1</v>
      </c>
      <c r="DC92" s="105" t="str">
        <f>IF(OR(BP92="",BP92&lt;&gt;"NEMA"),"",BO92)</f>
        <v/>
      </c>
      <c r="DD92" s="125" t="str">
        <f>IF(DC92="","",MAX(DD$10:DD91)+1)</f>
        <v/>
      </c>
      <c r="DE92" t="s">
        <v>1</v>
      </c>
      <c r="DF92" s="90"/>
      <c r="DG92" t="s">
        <v>1</v>
      </c>
      <c r="DH92" s="29" t="str">
        <f t="shared" si="187"/>
        <v/>
      </c>
      <c r="DI92" t="s">
        <v>1</v>
      </c>
      <c r="DJ92" s="166" t="str">
        <f>IF(BJ92&lt;&gt;"NEMA","",IF(IFERROR(MATCH(BI92,BI$10:BI91,0),0)&lt;&gt;0,"",BI92))</f>
        <v/>
      </c>
      <c r="DK92" t="s">
        <v>1</v>
      </c>
      <c r="DL92" s="90"/>
      <c r="DM92" t="s">
        <v>1</v>
      </c>
      <c r="DN92" s="105" t="str">
        <f t="shared" si="205"/>
        <v/>
      </c>
      <c r="DO92" s="73" t="str">
        <f>IF(DN92="","",MAX(DO$10:DO91)+1)</f>
        <v/>
      </c>
      <c r="DP92" s="73" t="str">
        <f>IF(DN92="","",IF(BP92="","",IF(BP92="NEMA",DD92,BP92)))</f>
        <v/>
      </c>
      <c r="DQ92" s="73" t="str">
        <f t="shared" si="206"/>
        <v/>
      </c>
      <c r="DR92" s="73" t="str">
        <f>IF(DL92="","",MAX(DR$10:DR91)+1)</f>
        <v/>
      </c>
      <c r="DS92" s="177" t="str">
        <f t="shared" si="188"/>
        <v/>
      </c>
      <c r="DT92" s="125" t="str">
        <f t="shared" si="207"/>
        <v/>
      </c>
      <c r="DU92" t="s">
        <v>1</v>
      </c>
      <c r="DV92" s="29" t="str">
        <f t="shared" si="208"/>
        <v/>
      </c>
      <c r="DW92" t="s">
        <v>1</v>
      </c>
      <c r="DX92" s="166" t="str">
        <f>IF(BX92="","",IF(BY92&lt;&gt;"NEMA","ime-pre-klu"&amp;IF(BJ92="","","(ali)")&amp;"-kat",IF(CB92&lt;&gt;"NEMA","ime-pre-klu"&amp;IF(BJ92="","","(ali)"),IF(CE92&lt;&gt;"NEMA","ime-pre",IF(CT92&lt;&gt;"","novo",""))))&amp;IF(AND(BE92="0",BD92&gt;max_minuta*60),"-ot",""))</f>
        <v>ime-pre-klu-kat</v>
      </c>
      <c r="DY92" t="s">
        <v>1</v>
      </c>
      <c r="DZ92" s="111"/>
      <c r="EA92" s="134"/>
      <c r="EB92" s="134"/>
      <c r="EC92" s="134"/>
      <c r="ED92" s="134"/>
      <c r="EE92" s="134"/>
      <c r="EF92" s="134"/>
      <c r="EG92" s="134"/>
      <c r="EH92" s="134"/>
      <c r="EI92" s="134"/>
      <c r="EJ92" s="106">
        <f t="shared" si="189"/>
        <v>1</v>
      </c>
      <c r="EK92" t="s">
        <v>1</v>
      </c>
    </row>
    <row r="93" spans="2:141" x14ac:dyDescent="0.25">
      <c r="B93" s="148" t="s">
        <v>1160</v>
      </c>
      <c r="C93" t="s">
        <v>1</v>
      </c>
      <c r="D93" s="159">
        <f t="shared" si="190"/>
        <v>0</v>
      </c>
      <c r="E93" s="160">
        <f t="shared" ref="E93:AW93" si="228">IF($B93="","",FIND(";",$B93,D93+1))</f>
        <v>1</v>
      </c>
      <c r="F93" s="160">
        <f t="shared" si="228"/>
        <v>9</v>
      </c>
      <c r="G93" s="160">
        <f t="shared" si="228"/>
        <v>15</v>
      </c>
      <c r="H93" s="160">
        <f t="shared" si="228"/>
        <v>27</v>
      </c>
      <c r="I93" s="160">
        <f t="shared" si="228"/>
        <v>36</v>
      </c>
      <c r="J93" s="160">
        <f t="shared" si="228"/>
        <v>37</v>
      </c>
      <c r="K93" s="160">
        <f t="shared" si="228"/>
        <v>39</v>
      </c>
      <c r="L93" s="160">
        <f t="shared" si="228"/>
        <v>40</v>
      </c>
      <c r="M93" s="160">
        <f t="shared" si="228"/>
        <v>42</v>
      </c>
      <c r="N93" s="160">
        <f t="shared" si="228"/>
        <v>48</v>
      </c>
      <c r="O93" s="160">
        <f t="shared" si="228"/>
        <v>55</v>
      </c>
      <c r="P93" s="160">
        <f t="shared" si="228"/>
        <v>61</v>
      </c>
      <c r="Q93" s="160">
        <f t="shared" si="228"/>
        <v>63</v>
      </c>
      <c r="R93" s="160">
        <f t="shared" si="228"/>
        <v>65</v>
      </c>
      <c r="S93" s="160">
        <f t="shared" si="228"/>
        <v>73</v>
      </c>
      <c r="T93" s="160">
        <f t="shared" si="228"/>
        <v>84</v>
      </c>
      <c r="U93" s="160">
        <f t="shared" si="228"/>
        <v>90</v>
      </c>
      <c r="V93" s="160">
        <f t="shared" si="228"/>
        <v>92</v>
      </c>
      <c r="W93" s="160">
        <f t="shared" si="228"/>
        <v>98</v>
      </c>
      <c r="X93" s="160">
        <f t="shared" si="228"/>
        <v>104</v>
      </c>
      <c r="Y93" s="160">
        <f t="shared" si="228"/>
        <v>105</v>
      </c>
      <c r="Z93" s="160">
        <f t="shared" si="228"/>
        <v>106</v>
      </c>
      <c r="AA93" s="160">
        <f t="shared" si="228"/>
        <v>107</v>
      </c>
      <c r="AB93" s="160">
        <f t="shared" si="228"/>
        <v>110</v>
      </c>
      <c r="AC93" s="160">
        <f t="shared" si="228"/>
        <v>113</v>
      </c>
      <c r="AD93" s="160">
        <f t="shared" si="228"/>
        <v>116</v>
      </c>
      <c r="AE93" s="160">
        <f t="shared" si="228"/>
        <v>119</v>
      </c>
      <c r="AF93" s="160">
        <f t="shared" si="228"/>
        <v>122</v>
      </c>
      <c r="AG93" s="160">
        <f t="shared" si="228"/>
        <v>125</v>
      </c>
      <c r="AH93" s="160">
        <f t="shared" si="228"/>
        <v>128</v>
      </c>
      <c r="AI93" s="160">
        <f t="shared" si="228"/>
        <v>131</v>
      </c>
      <c r="AJ93" s="160">
        <f t="shared" si="228"/>
        <v>134</v>
      </c>
      <c r="AK93" s="160">
        <f t="shared" si="228"/>
        <v>137</v>
      </c>
      <c r="AL93" s="160">
        <f t="shared" si="228"/>
        <v>140</v>
      </c>
      <c r="AM93" s="160">
        <f t="shared" si="228"/>
        <v>141</v>
      </c>
      <c r="AN93" s="160">
        <f t="shared" si="228"/>
        <v>143</v>
      </c>
      <c r="AO93" s="160">
        <f t="shared" si="228"/>
        <v>149</v>
      </c>
      <c r="AP93" s="160">
        <f t="shared" si="228"/>
        <v>151</v>
      </c>
      <c r="AQ93" s="160">
        <f t="shared" si="228"/>
        <v>153</v>
      </c>
      <c r="AR93" s="160">
        <f t="shared" si="228"/>
        <v>159</v>
      </c>
      <c r="AS93" s="160">
        <f t="shared" si="228"/>
        <v>166</v>
      </c>
      <c r="AT93" s="160">
        <f t="shared" si="228"/>
        <v>172</v>
      </c>
      <c r="AU93" s="160">
        <f t="shared" si="228"/>
        <v>175</v>
      </c>
      <c r="AV93" s="160">
        <f t="shared" si="228"/>
        <v>177</v>
      </c>
      <c r="AW93" s="161">
        <f t="shared" si="228"/>
        <v>178</v>
      </c>
      <c r="AX93" t="s">
        <v>1</v>
      </c>
      <c r="AY93" s="105" t="str">
        <f t="shared" si="192"/>
        <v>M45</v>
      </c>
      <c r="AZ93" s="134">
        <f t="shared" si="170"/>
        <v>106</v>
      </c>
      <c r="BA93" s="73" t="str">
        <f t="shared" si="193"/>
        <v>Siniša</v>
      </c>
      <c r="BB93" s="73" t="str">
        <f t="shared" si="194"/>
        <v>Mareković</v>
      </c>
      <c r="BC93" s="134" t="str">
        <f t="shared" si="195"/>
        <v>48:43</v>
      </c>
      <c r="BD93" s="134">
        <f t="shared" si="196"/>
        <v>2923</v>
      </c>
      <c r="BE93" s="134" t="str">
        <f t="shared" si="197"/>
        <v>0</v>
      </c>
      <c r="BF93" s="134" t="str">
        <f t="shared" si="222"/>
        <v>0</v>
      </c>
      <c r="BG93" s="134">
        <f t="shared" si="171"/>
        <v>1</v>
      </c>
      <c r="BH93" s="73" t="str">
        <f t="shared" si="172"/>
        <v>Vihor</v>
      </c>
      <c r="BI93" s="73" t="str">
        <f t="shared" si="218"/>
        <v>OK Vihor</v>
      </c>
      <c r="BJ93" s="134" t="str">
        <f t="shared" si="198"/>
        <v/>
      </c>
      <c r="BK93" s="73" t="str" cm="1">
        <f t="array" ref="BK93">IF(BJ93="",""&amp;BI93,IF(BJ93="NEMA",BI93,INDEX(klub_naziv,MATCH(INDEX(klubAlias_klubid,BJ93),klub_id,0))))</f>
        <v>OK Vihor</v>
      </c>
      <c r="BL93" s="73" t="str" cm="1">
        <f t="array" ref="BL93">IFERROR(INDEX(registarNatjecatelji,CE93,4),"")</f>
        <v>OK Vihor</v>
      </c>
      <c r="BM93" s="134" t="str">
        <f t="shared" si="173"/>
        <v/>
      </c>
      <c r="BN93" s="73" t="str">
        <f t="shared" si="199"/>
        <v>OK Vihor</v>
      </c>
      <c r="BO93" s="73" t="str">
        <f t="shared" si="212"/>
        <v>CRO</v>
      </c>
      <c r="BP93" s="134">
        <f t="shared" si="174"/>
        <v>1</v>
      </c>
      <c r="BQ93" s="73" t="str">
        <f t="shared" si="175"/>
        <v>M45</v>
      </c>
      <c r="BR93" s="73" t="str">
        <f t="shared" si="176"/>
        <v>M45-Ž20-Ž35</v>
      </c>
      <c r="BS93" s="134">
        <f t="shared" si="177"/>
        <v>1007</v>
      </c>
      <c r="BT93" s="74" t="str">
        <f t="shared" si="178"/>
        <v>3.56</v>
      </c>
      <c r="BU93" s="74" t="str">
        <f t="shared" si="179"/>
        <v>150</v>
      </c>
      <c r="BV93" s="75" t="str">
        <f t="shared" si="180"/>
        <v>11</v>
      </c>
      <c r="BW93" t="s">
        <v>1</v>
      </c>
      <c r="BX93" s="105" t="str">
        <f t="shared" si="181"/>
        <v>Siniša – Mareković – OK Vihor – M45</v>
      </c>
      <c r="BY93" s="106">
        <f t="shared" si="182"/>
        <v>776</v>
      </c>
      <c r="BZ93" t="s">
        <v>1</v>
      </c>
      <c r="CA93" s="105" t="str">
        <f t="shared" si="183"/>
        <v>Siniša – Mareković – OK Vihor</v>
      </c>
      <c r="CB93" s="106">
        <f t="shared" si="184"/>
        <v>776</v>
      </c>
      <c r="CC93" t="s">
        <v>1</v>
      </c>
      <c r="CD93" s="105" t="str">
        <f t="shared" si="185"/>
        <v>Siniša – Mareković</v>
      </c>
      <c r="CE93" s="106">
        <f t="shared" si="200"/>
        <v>776</v>
      </c>
      <c r="CF93" t="s">
        <v>1</v>
      </c>
      <c r="CG93" s="111">
        <f t="shared" si="201"/>
        <v>776</v>
      </c>
      <c r="CH93" s="134" cm="1">
        <f t="array" ref="CH93">IF(CG93="","",INDEX(imePrezime_id,CG93,0))</f>
        <v>1183</v>
      </c>
      <c r="CI93" s="106" t="str">
        <f>IF(OR(CD93="",CE93&lt;&gt;"NEMA"),"",IFERROR(INDEX(imeprezimealias_imeprezimeid,MATCH(BA93&amp;" "&amp;BB93,imeprezimealias_alias,0)),""))</f>
        <v/>
      </c>
      <c r="CJ93" t="s">
        <v>1</v>
      </c>
      <c r="CK93" s="29" t="str">
        <f t="shared" si="202"/>
        <v/>
      </c>
      <c r="CL93" t="s">
        <v>1</v>
      </c>
      <c r="CM93" s="90"/>
      <c r="CN93" t="s">
        <v>1</v>
      </c>
      <c r="CO93" s="111" t="str">
        <f>IF(CM93="","",MAX(CO$10:CO92)+1)</f>
        <v/>
      </c>
      <c r="CP93" s="106" t="str">
        <f>IF(CM93="","",INDEX(imePrezime_id,MATCH(IF(IFERROR(SEARCH("–",CM93),0)&lt;&gt;0,CM93,SUBSTITUTE(CM93," "," – ",1)),imePrezime,0)))</f>
        <v/>
      </c>
      <c r="CR93" s="29" t="str">
        <f t="shared" si="203"/>
        <v/>
      </c>
      <c r="CS93" t="s">
        <v>1</v>
      </c>
      <c r="CT93" s="115" t="str">
        <f>IF(AND(CE93="NEMA",CI93=""),MAX(CT$10:CT92)+1,"")</f>
        <v/>
      </c>
      <c r="CU93" t="s">
        <v>1</v>
      </c>
      <c r="CV93" s="120" t="str">
        <f t="shared" si="186"/>
        <v>M</v>
      </c>
      <c r="CW93" t="s">
        <v>1</v>
      </c>
      <c r="CX93" s="105" t="str">
        <f>IF(CT93="","",IF(BO93&lt;&gt;"CRO","","INSERT INTO osoba (id,reg_broj,oib,spol_id,dat_rodjenja) VALUES ("&amp;CT93&amp;",(SELECT max(reg_broj)+1 FROM osoba),Null,'"&amp;CV93&amp;"',Null); INSERT INTO osoba_log (id,reg_broj,oib,spol_id,dat_rodjenja,dnevnik_id) SELECT id,reg_broj,oib,spol_id,dat_rodjenja,"&amp;CT$2&amp;" FROM osoba WHERE id = "&amp;CT93&amp;";"))</f>
        <v/>
      </c>
      <c r="CY93" s="125" t="str">
        <f>IF(CT93="","","INSERT INTO imeprezime (id,osoba_id,rbr,ime,prezime,klub_id,identitet_id,sintaksa_id,info,aktivno,dnevnik_id) VALUES ("&amp;CT93&amp;","&amp;IF(CX93="","Null",CT93)&amp;",1,'"&amp;BA93&amp;"','"&amp;BB93&amp;"',(SELECT id FROM klub WHERE naziv = '"&amp;BI93&amp;"'),Null,1,'',1,"&amp;CT$2&amp;");")</f>
        <v/>
      </c>
      <c r="CZ93" t="s">
        <v>1</v>
      </c>
      <c r="DA93" s="29" t="str">
        <f t="shared" si="204"/>
        <v/>
      </c>
      <c r="DB93" t="s">
        <v>1</v>
      </c>
      <c r="DC93" s="105" t="str">
        <f>IF(OR(BP93="",BP93&lt;&gt;"NEMA"),"",BO93)</f>
        <v/>
      </c>
      <c r="DD93" s="125" t="str">
        <f>IF(DC93="","",MAX(DD$10:DD92)+1)</f>
        <v/>
      </c>
      <c r="DE93" t="s">
        <v>1</v>
      </c>
      <c r="DF93" s="90"/>
      <c r="DG93" t="s">
        <v>1</v>
      </c>
      <c r="DH93" s="29" t="str">
        <f t="shared" si="187"/>
        <v/>
      </c>
      <c r="DI93" t="s">
        <v>1</v>
      </c>
      <c r="DJ93" s="166" t="str">
        <f>IF(BJ93&lt;&gt;"NEMA","",IF(IFERROR(MATCH(BI93,BI$10:BI92,0),0)&lt;&gt;0,"",BI93))</f>
        <v/>
      </c>
      <c r="DK93" t="s">
        <v>1</v>
      </c>
      <c r="DL93" s="90"/>
      <c r="DM93" t="s">
        <v>1</v>
      </c>
      <c r="DN93" s="105" t="str">
        <f t="shared" si="205"/>
        <v/>
      </c>
      <c r="DO93" s="73" t="str">
        <f>IF(DN93="","",MAX(DO$10:DO92)+1)</f>
        <v/>
      </c>
      <c r="DP93" s="73" t="str">
        <f>IF(DN93="","",IF(BP93="","",IF(BP93="NEMA",DD93,BP93)))</f>
        <v/>
      </c>
      <c r="DQ93" s="73" t="str">
        <f t="shared" si="206"/>
        <v/>
      </c>
      <c r="DR93" s="73" t="str">
        <f>IF(DL93="","",MAX(DR$10:DR92)+1)</f>
        <v/>
      </c>
      <c r="DS93" s="177" t="str">
        <f t="shared" si="188"/>
        <v/>
      </c>
      <c r="DT93" s="125" t="str">
        <f t="shared" si="207"/>
        <v/>
      </c>
      <c r="DU93" t="s">
        <v>1</v>
      </c>
      <c r="DV93" s="29" t="str">
        <f t="shared" si="208"/>
        <v/>
      </c>
      <c r="DW93" t="s">
        <v>1</v>
      </c>
      <c r="DX93" s="166" t="str">
        <f>IF(BX93="","",IF(BY93&lt;&gt;"NEMA","ime-pre-klu"&amp;IF(BJ93="","","(ali)")&amp;"-kat",IF(CB93&lt;&gt;"NEMA","ime-pre-klu"&amp;IF(BJ93="","","(ali)"),IF(CE93&lt;&gt;"NEMA","ime-pre",IF(CT93&lt;&gt;"","novo",""))))&amp;IF(AND(BE93="0",BD93&gt;max_minuta*60),"-ot",""))</f>
        <v>ime-pre-klu-kat</v>
      </c>
      <c r="DY93" t="s">
        <v>1</v>
      </c>
      <c r="DZ93" s="111"/>
      <c r="EA93" s="134"/>
      <c r="EB93" s="134"/>
      <c r="EC93" s="134"/>
      <c r="ED93" s="134"/>
      <c r="EE93" s="134"/>
      <c r="EF93" s="134"/>
      <c r="EG93" s="134"/>
      <c r="EH93" s="134"/>
      <c r="EI93" s="134"/>
      <c r="EJ93" s="106">
        <f t="shared" si="189"/>
        <v>1</v>
      </c>
      <c r="EK93" t="s">
        <v>1</v>
      </c>
    </row>
    <row r="94" spans="2:141" x14ac:dyDescent="0.25">
      <c r="B94" s="148" t="s">
        <v>1161</v>
      </c>
      <c r="C94" t="s">
        <v>1</v>
      </c>
      <c r="D94" s="159">
        <f t="shared" si="190"/>
        <v>0</v>
      </c>
      <c r="E94" s="160">
        <f t="shared" ref="E94:AW94" si="229">IF($B94="","",FIND(";",$B94,D94+1))</f>
        <v>1</v>
      </c>
      <c r="F94" s="160">
        <f t="shared" si="229"/>
        <v>9</v>
      </c>
      <c r="G94" s="160">
        <f t="shared" si="229"/>
        <v>15</v>
      </c>
      <c r="H94" s="160">
        <f t="shared" si="229"/>
        <v>24</v>
      </c>
      <c r="I94" s="160">
        <f t="shared" si="229"/>
        <v>33</v>
      </c>
      <c r="J94" s="160">
        <f t="shared" si="229"/>
        <v>34</v>
      </c>
      <c r="K94" s="160">
        <f t="shared" si="229"/>
        <v>36</v>
      </c>
      <c r="L94" s="160">
        <f t="shared" si="229"/>
        <v>37</v>
      </c>
      <c r="M94" s="160">
        <f t="shared" si="229"/>
        <v>39</v>
      </c>
      <c r="N94" s="160">
        <f t="shared" si="229"/>
        <v>45</v>
      </c>
      <c r="O94" s="160">
        <f t="shared" si="229"/>
        <v>52</v>
      </c>
      <c r="P94" s="160">
        <f t="shared" si="229"/>
        <v>58</v>
      </c>
      <c r="Q94" s="160">
        <f t="shared" si="229"/>
        <v>60</v>
      </c>
      <c r="R94" s="160">
        <f t="shared" si="229"/>
        <v>62</v>
      </c>
      <c r="S94" s="160">
        <f t="shared" si="229"/>
        <v>68</v>
      </c>
      <c r="T94" s="160">
        <f t="shared" si="229"/>
        <v>80</v>
      </c>
      <c r="U94" s="160">
        <f t="shared" si="229"/>
        <v>86</v>
      </c>
      <c r="V94" s="160">
        <f t="shared" si="229"/>
        <v>88</v>
      </c>
      <c r="W94" s="160">
        <f t="shared" si="229"/>
        <v>94</v>
      </c>
      <c r="X94" s="160">
        <f t="shared" si="229"/>
        <v>100</v>
      </c>
      <c r="Y94" s="160">
        <f t="shared" si="229"/>
        <v>101</v>
      </c>
      <c r="Z94" s="160">
        <f t="shared" si="229"/>
        <v>102</v>
      </c>
      <c r="AA94" s="160">
        <f t="shared" si="229"/>
        <v>103</v>
      </c>
      <c r="AB94" s="160">
        <f t="shared" si="229"/>
        <v>106</v>
      </c>
      <c r="AC94" s="160">
        <f t="shared" si="229"/>
        <v>109</v>
      </c>
      <c r="AD94" s="160">
        <f t="shared" si="229"/>
        <v>112</v>
      </c>
      <c r="AE94" s="160">
        <f t="shared" si="229"/>
        <v>115</v>
      </c>
      <c r="AF94" s="160">
        <f t="shared" si="229"/>
        <v>118</v>
      </c>
      <c r="AG94" s="160">
        <f t="shared" si="229"/>
        <v>121</v>
      </c>
      <c r="AH94" s="160">
        <f t="shared" si="229"/>
        <v>124</v>
      </c>
      <c r="AI94" s="160">
        <f t="shared" si="229"/>
        <v>127</v>
      </c>
      <c r="AJ94" s="160">
        <f t="shared" si="229"/>
        <v>130</v>
      </c>
      <c r="AK94" s="160">
        <f t="shared" si="229"/>
        <v>133</v>
      </c>
      <c r="AL94" s="160">
        <f t="shared" si="229"/>
        <v>136</v>
      </c>
      <c r="AM94" s="160">
        <f t="shared" si="229"/>
        <v>137</v>
      </c>
      <c r="AN94" s="160">
        <f t="shared" si="229"/>
        <v>139</v>
      </c>
      <c r="AO94" s="160">
        <f t="shared" si="229"/>
        <v>145</v>
      </c>
      <c r="AP94" s="160">
        <f t="shared" si="229"/>
        <v>147</v>
      </c>
      <c r="AQ94" s="160">
        <f t="shared" si="229"/>
        <v>149</v>
      </c>
      <c r="AR94" s="160">
        <f t="shared" si="229"/>
        <v>155</v>
      </c>
      <c r="AS94" s="160">
        <f t="shared" si="229"/>
        <v>162</v>
      </c>
      <c r="AT94" s="160">
        <f t="shared" si="229"/>
        <v>168</v>
      </c>
      <c r="AU94" s="160">
        <f t="shared" si="229"/>
        <v>171</v>
      </c>
      <c r="AV94" s="160">
        <f t="shared" si="229"/>
        <v>173</v>
      </c>
      <c r="AW94" s="161">
        <f t="shared" si="229"/>
        <v>174</v>
      </c>
      <c r="AX94" t="s">
        <v>1</v>
      </c>
      <c r="AY94" s="105" t="str">
        <f t="shared" si="192"/>
        <v>M45</v>
      </c>
      <c r="AZ94" s="134">
        <f t="shared" si="170"/>
        <v>106</v>
      </c>
      <c r="BA94" s="73" t="str">
        <f t="shared" si="193"/>
        <v>Vlatko</v>
      </c>
      <c r="BB94" s="73" t="str">
        <f t="shared" si="194"/>
        <v>Tounec</v>
      </c>
      <c r="BC94" s="134" t="str">
        <f t="shared" si="195"/>
        <v>53:11</v>
      </c>
      <c r="BD94" s="134">
        <f t="shared" si="196"/>
        <v>3191</v>
      </c>
      <c r="BE94" s="134" t="str">
        <f t="shared" si="197"/>
        <v>0</v>
      </c>
      <c r="BF94" s="134" t="str">
        <f t="shared" si="222"/>
        <v>0</v>
      </c>
      <c r="BG94" s="134">
        <f t="shared" si="171"/>
        <v>1</v>
      </c>
      <c r="BH94" s="73" t="str">
        <f t="shared" si="172"/>
        <v>KAP</v>
      </c>
      <c r="BI94" s="73" t="str">
        <f t="shared" si="218"/>
        <v>OK Kapela</v>
      </c>
      <c r="BJ94" s="134" t="str">
        <f t="shared" si="198"/>
        <v/>
      </c>
      <c r="BK94" s="73" t="str" cm="1">
        <f t="array" ref="BK94">IF(BJ94="",""&amp;BI94,IF(BJ94="NEMA",BI94,INDEX(klub_naziv,MATCH(INDEX(klubAlias_klubid,BJ94),klub_id,0))))</f>
        <v>OK Kapela</v>
      </c>
      <c r="BL94" s="73" t="str" cm="1">
        <f t="array" ref="BL94">IFERROR(INDEX(registarNatjecatelji,CE94,4),"")</f>
        <v>OK Kapela</v>
      </c>
      <c r="BM94" s="134" t="str">
        <f t="shared" si="173"/>
        <v/>
      </c>
      <c r="BN94" s="73" t="str">
        <f t="shared" si="199"/>
        <v>OK Kapela</v>
      </c>
      <c r="BO94" s="73" t="str">
        <f t="shared" si="212"/>
        <v>CRO</v>
      </c>
      <c r="BP94" s="134">
        <f t="shared" si="174"/>
        <v>1</v>
      </c>
      <c r="BQ94" s="73" t="str">
        <f t="shared" si="175"/>
        <v>M45</v>
      </c>
      <c r="BR94" s="73" t="str">
        <f t="shared" si="176"/>
        <v>M45-Ž20-Ž35</v>
      </c>
      <c r="BS94" s="134">
        <f t="shared" si="177"/>
        <v>1007</v>
      </c>
      <c r="BT94" s="74" t="str">
        <f t="shared" si="178"/>
        <v>3.56</v>
      </c>
      <c r="BU94" s="74" t="str">
        <f t="shared" si="179"/>
        <v>150</v>
      </c>
      <c r="BV94" s="75" t="str">
        <f t="shared" si="180"/>
        <v>11</v>
      </c>
      <c r="BW94" t="s">
        <v>1</v>
      </c>
      <c r="BX94" s="105" t="str">
        <f t="shared" si="181"/>
        <v>Vlatko – Tounec – OK Kapela – M45</v>
      </c>
      <c r="BY94" s="106">
        <f t="shared" si="182"/>
        <v>310</v>
      </c>
      <c r="BZ94" t="s">
        <v>1</v>
      </c>
      <c r="CA94" s="105" t="str">
        <f t="shared" si="183"/>
        <v>Vlatko – Tounec – OK Kapela</v>
      </c>
      <c r="CB94" s="106">
        <f t="shared" si="184"/>
        <v>310</v>
      </c>
      <c r="CC94" t="s">
        <v>1</v>
      </c>
      <c r="CD94" s="105" t="str">
        <f t="shared" si="185"/>
        <v>Vlatko – Tounec</v>
      </c>
      <c r="CE94" s="106">
        <f t="shared" si="200"/>
        <v>310</v>
      </c>
      <c r="CF94" t="s">
        <v>1</v>
      </c>
      <c r="CG94" s="111">
        <f t="shared" si="201"/>
        <v>310</v>
      </c>
      <c r="CH94" s="134" cm="1">
        <f t="array" ref="CH94">IF(CG94="","",INDEX(imePrezime_id,CG94,0))</f>
        <v>1072</v>
      </c>
      <c r="CI94" s="106" t="str">
        <f>IF(OR(CD94="",CE94&lt;&gt;"NEMA"),"",IFERROR(INDEX(imeprezimealias_imeprezimeid,MATCH(BA94&amp;" "&amp;BB94,imeprezimealias_alias,0)),""))</f>
        <v/>
      </c>
      <c r="CJ94" t="s">
        <v>1</v>
      </c>
      <c r="CK94" s="29" t="str">
        <f t="shared" si="202"/>
        <v/>
      </c>
      <c r="CL94" t="s">
        <v>1</v>
      </c>
      <c r="CM94" s="90"/>
      <c r="CN94" t="s">
        <v>1</v>
      </c>
      <c r="CO94" s="111" t="str">
        <f>IF(CM94="","",MAX(CO$10:CO93)+1)</f>
        <v/>
      </c>
      <c r="CP94" s="106" t="str">
        <f>IF(CM94="","",INDEX(imePrezime_id,MATCH(IF(IFERROR(SEARCH("–",CM94),0)&lt;&gt;0,CM94,SUBSTITUTE(CM94," "," – ",1)),imePrezime,0)))</f>
        <v/>
      </c>
      <c r="CR94" s="29" t="str">
        <f t="shared" si="203"/>
        <v/>
      </c>
      <c r="CS94" t="s">
        <v>1</v>
      </c>
      <c r="CT94" s="115" t="str">
        <f>IF(AND(CE94="NEMA",CI94=""),MAX(CT$10:CT93)+1,"")</f>
        <v/>
      </c>
      <c r="CU94" t="s">
        <v>1</v>
      </c>
      <c r="CV94" s="120" t="str">
        <f t="shared" si="186"/>
        <v>M</v>
      </c>
      <c r="CW94" t="s">
        <v>1</v>
      </c>
      <c r="CX94" s="105" t="str">
        <f>IF(CT94="","",IF(BO94&lt;&gt;"CRO","","INSERT INTO osoba (id,reg_broj,oib,spol_id,dat_rodjenja) VALUES ("&amp;CT94&amp;",(SELECT max(reg_broj)+1 FROM osoba),Null,'"&amp;CV94&amp;"',Null); INSERT INTO osoba_log (id,reg_broj,oib,spol_id,dat_rodjenja,dnevnik_id) SELECT id,reg_broj,oib,spol_id,dat_rodjenja,"&amp;CT$2&amp;" FROM osoba WHERE id = "&amp;CT94&amp;";"))</f>
        <v/>
      </c>
      <c r="CY94" s="125" t="str">
        <f>IF(CT94="","","INSERT INTO imeprezime (id,osoba_id,rbr,ime,prezime,klub_id,identitet_id,sintaksa_id,info,aktivno,dnevnik_id) VALUES ("&amp;CT94&amp;","&amp;IF(CX94="","Null",CT94)&amp;",1,'"&amp;BA94&amp;"','"&amp;BB94&amp;"',(SELECT id FROM klub WHERE naziv = '"&amp;BI94&amp;"'),Null,1,'',1,"&amp;CT$2&amp;");")</f>
        <v/>
      </c>
      <c r="CZ94" t="s">
        <v>1</v>
      </c>
      <c r="DA94" s="29" t="str">
        <f t="shared" si="204"/>
        <v/>
      </c>
      <c r="DB94" t="s">
        <v>1</v>
      </c>
      <c r="DC94" s="105" t="str">
        <f>IF(OR(BP94="",BP94&lt;&gt;"NEMA"),"",BO94)</f>
        <v/>
      </c>
      <c r="DD94" s="125" t="str">
        <f>IF(DC94="","",MAX(DD$10:DD93)+1)</f>
        <v/>
      </c>
      <c r="DE94" t="s">
        <v>1</v>
      </c>
      <c r="DF94" s="90"/>
      <c r="DG94" t="s">
        <v>1</v>
      </c>
      <c r="DH94" s="29" t="str">
        <f t="shared" si="187"/>
        <v/>
      </c>
      <c r="DI94" t="s">
        <v>1</v>
      </c>
      <c r="DJ94" s="166" t="str">
        <f>IF(BJ94&lt;&gt;"NEMA","",IF(IFERROR(MATCH(BI94,BI$10:BI93,0),0)&lt;&gt;0,"",BI94))</f>
        <v/>
      </c>
      <c r="DK94" t="s">
        <v>1</v>
      </c>
      <c r="DL94" s="90"/>
      <c r="DM94" t="s">
        <v>1</v>
      </c>
      <c r="DN94" s="105" t="str">
        <f t="shared" si="205"/>
        <v/>
      </c>
      <c r="DO94" s="73" t="str">
        <f>IF(DN94="","",MAX(DO$10:DO93)+1)</f>
        <v/>
      </c>
      <c r="DP94" s="73" t="str">
        <f>IF(DN94="","",IF(BP94="","",IF(BP94="NEMA",DD94,BP94)))</f>
        <v/>
      </c>
      <c r="DQ94" s="73" t="str">
        <f t="shared" si="206"/>
        <v/>
      </c>
      <c r="DR94" s="73" t="str">
        <f>IF(DL94="","",MAX(DR$10:DR93)+1)</f>
        <v/>
      </c>
      <c r="DS94" s="177" t="str">
        <f t="shared" si="188"/>
        <v/>
      </c>
      <c r="DT94" s="125" t="str">
        <f t="shared" si="207"/>
        <v/>
      </c>
      <c r="DU94" t="s">
        <v>1</v>
      </c>
      <c r="DV94" s="29" t="str">
        <f t="shared" si="208"/>
        <v/>
      </c>
      <c r="DW94" t="s">
        <v>1</v>
      </c>
      <c r="DX94" s="166" t="str">
        <f>IF(BX94="","",IF(BY94&lt;&gt;"NEMA","ime-pre-klu"&amp;IF(BJ94="","","(ali)")&amp;"-kat",IF(CB94&lt;&gt;"NEMA","ime-pre-klu"&amp;IF(BJ94="","","(ali)"),IF(CE94&lt;&gt;"NEMA","ime-pre",IF(CT94&lt;&gt;"","novo",""))))&amp;IF(AND(BE94="0",BD94&gt;max_minuta*60),"-ot",""))</f>
        <v>ime-pre-klu-kat</v>
      </c>
      <c r="DY94" t="s">
        <v>1</v>
      </c>
      <c r="DZ94" s="111"/>
      <c r="EA94" s="134"/>
      <c r="EB94" s="134"/>
      <c r="EC94" s="134"/>
      <c r="ED94" s="134"/>
      <c r="EE94" s="134"/>
      <c r="EF94" s="134"/>
      <c r="EG94" s="134"/>
      <c r="EH94" s="134"/>
      <c r="EI94" s="134"/>
      <c r="EJ94" s="106">
        <f t="shared" si="189"/>
        <v>1</v>
      </c>
      <c r="EK94" t="s">
        <v>1</v>
      </c>
    </row>
    <row r="95" spans="2:141" x14ac:dyDescent="0.25">
      <c r="B95" s="148" t="s">
        <v>1162</v>
      </c>
      <c r="C95" t="s">
        <v>1</v>
      </c>
      <c r="D95" s="159">
        <f t="shared" si="190"/>
        <v>0</v>
      </c>
      <c r="E95" s="160">
        <f t="shared" ref="E95:AW95" si="230">IF($B95="","",FIND(";",$B95,D95+1))</f>
        <v>1</v>
      </c>
      <c r="F95" s="160">
        <f t="shared" si="230"/>
        <v>9</v>
      </c>
      <c r="G95" s="160">
        <f t="shared" si="230"/>
        <v>15</v>
      </c>
      <c r="H95" s="160">
        <f t="shared" si="230"/>
        <v>26</v>
      </c>
      <c r="I95" s="160">
        <f t="shared" si="230"/>
        <v>33</v>
      </c>
      <c r="J95" s="160">
        <f t="shared" si="230"/>
        <v>34</v>
      </c>
      <c r="K95" s="160">
        <f t="shared" si="230"/>
        <v>36</v>
      </c>
      <c r="L95" s="160">
        <f t="shared" si="230"/>
        <v>37</v>
      </c>
      <c r="M95" s="160">
        <f t="shared" si="230"/>
        <v>39</v>
      </c>
      <c r="N95" s="160">
        <f t="shared" si="230"/>
        <v>45</v>
      </c>
      <c r="O95" s="160">
        <f t="shared" si="230"/>
        <v>52</v>
      </c>
      <c r="P95" s="160">
        <f t="shared" si="230"/>
        <v>58</v>
      </c>
      <c r="Q95" s="160">
        <f t="shared" si="230"/>
        <v>60</v>
      </c>
      <c r="R95" s="160">
        <f t="shared" si="230"/>
        <v>62</v>
      </c>
      <c r="S95" s="160">
        <f t="shared" si="230"/>
        <v>68</v>
      </c>
      <c r="T95" s="160">
        <f t="shared" si="230"/>
        <v>80</v>
      </c>
      <c r="U95" s="160">
        <f t="shared" si="230"/>
        <v>86</v>
      </c>
      <c r="V95" s="160">
        <f t="shared" si="230"/>
        <v>88</v>
      </c>
      <c r="W95" s="160">
        <f t="shared" si="230"/>
        <v>94</v>
      </c>
      <c r="X95" s="160">
        <f t="shared" si="230"/>
        <v>100</v>
      </c>
      <c r="Y95" s="160">
        <f t="shared" si="230"/>
        <v>101</v>
      </c>
      <c r="Z95" s="160">
        <f t="shared" si="230"/>
        <v>102</v>
      </c>
      <c r="AA95" s="160">
        <f t="shared" si="230"/>
        <v>103</v>
      </c>
      <c r="AB95" s="160">
        <f t="shared" si="230"/>
        <v>106</v>
      </c>
      <c r="AC95" s="160">
        <f t="shared" si="230"/>
        <v>109</v>
      </c>
      <c r="AD95" s="160">
        <f t="shared" si="230"/>
        <v>112</v>
      </c>
      <c r="AE95" s="160">
        <f t="shared" si="230"/>
        <v>115</v>
      </c>
      <c r="AF95" s="160">
        <f t="shared" si="230"/>
        <v>118</v>
      </c>
      <c r="AG95" s="160">
        <f t="shared" si="230"/>
        <v>121</v>
      </c>
      <c r="AH95" s="160">
        <f t="shared" si="230"/>
        <v>124</v>
      </c>
      <c r="AI95" s="160">
        <f t="shared" si="230"/>
        <v>127</v>
      </c>
      <c r="AJ95" s="160">
        <f t="shared" si="230"/>
        <v>130</v>
      </c>
      <c r="AK95" s="160">
        <f t="shared" si="230"/>
        <v>133</v>
      </c>
      <c r="AL95" s="160">
        <f t="shared" si="230"/>
        <v>136</v>
      </c>
      <c r="AM95" s="160">
        <f t="shared" si="230"/>
        <v>137</v>
      </c>
      <c r="AN95" s="160">
        <f t="shared" si="230"/>
        <v>139</v>
      </c>
      <c r="AO95" s="160">
        <f t="shared" si="230"/>
        <v>145</v>
      </c>
      <c r="AP95" s="160">
        <f t="shared" si="230"/>
        <v>147</v>
      </c>
      <c r="AQ95" s="160">
        <f t="shared" si="230"/>
        <v>149</v>
      </c>
      <c r="AR95" s="160">
        <f t="shared" si="230"/>
        <v>155</v>
      </c>
      <c r="AS95" s="160">
        <f t="shared" si="230"/>
        <v>162</v>
      </c>
      <c r="AT95" s="160">
        <f t="shared" si="230"/>
        <v>168</v>
      </c>
      <c r="AU95" s="160">
        <f t="shared" si="230"/>
        <v>171</v>
      </c>
      <c r="AV95" s="160">
        <f t="shared" si="230"/>
        <v>174</v>
      </c>
      <c r="AW95" s="161">
        <f t="shared" si="230"/>
        <v>175</v>
      </c>
      <c r="AX95" t="s">
        <v>1</v>
      </c>
      <c r="AY95" s="105" t="str">
        <f t="shared" si="192"/>
        <v>M45</v>
      </c>
      <c r="AZ95" s="134">
        <f t="shared" si="170"/>
        <v>106</v>
      </c>
      <c r="BA95" s="73" t="str">
        <f t="shared" si="193"/>
        <v>Ivan</v>
      </c>
      <c r="BB95" s="73" t="str">
        <f t="shared" si="194"/>
        <v>Posinjak</v>
      </c>
      <c r="BC95" s="134" t="str">
        <f t="shared" si="195"/>
        <v>54:37</v>
      </c>
      <c r="BD95" s="134">
        <f t="shared" si="196"/>
        <v>3277</v>
      </c>
      <c r="BE95" s="134" t="str">
        <f t="shared" si="197"/>
        <v>0</v>
      </c>
      <c r="BF95" s="134" t="str">
        <f t="shared" si="222"/>
        <v>0</v>
      </c>
      <c r="BG95" s="134">
        <f t="shared" si="171"/>
        <v>1</v>
      </c>
      <c r="BH95" s="73" t="str">
        <f t="shared" si="172"/>
        <v>KAP</v>
      </c>
      <c r="BI95" s="73" t="str">
        <f t="shared" si="218"/>
        <v>OK Kapela</v>
      </c>
      <c r="BJ95" s="134" t="str">
        <f t="shared" si="198"/>
        <v/>
      </c>
      <c r="BK95" s="73" t="str" cm="1">
        <f t="array" ref="BK95">IF(BJ95="",""&amp;BI95,IF(BJ95="NEMA",BI95,INDEX(klub_naziv,MATCH(INDEX(klubAlias_klubid,BJ95),klub_id,0))))</f>
        <v>OK Kapela</v>
      </c>
      <c r="BL95" s="73" t="str" cm="1">
        <f t="array" ref="BL95">IFERROR(INDEX(registarNatjecatelji,CE95,4),"")</f>
        <v>OK Kapela</v>
      </c>
      <c r="BM95" s="134" t="str">
        <f t="shared" si="173"/>
        <v/>
      </c>
      <c r="BN95" s="73" t="str">
        <f t="shared" si="199"/>
        <v>OK Kapela</v>
      </c>
      <c r="BO95" s="73" t="str">
        <f t="shared" si="212"/>
        <v>CRO</v>
      </c>
      <c r="BP95" s="134">
        <f t="shared" si="174"/>
        <v>1</v>
      </c>
      <c r="BQ95" s="73" t="str">
        <f t="shared" si="175"/>
        <v>M45</v>
      </c>
      <c r="BR95" s="73" t="str">
        <f t="shared" si="176"/>
        <v>M45-Ž20-Ž35</v>
      </c>
      <c r="BS95" s="134">
        <f t="shared" si="177"/>
        <v>1007</v>
      </c>
      <c r="BT95" s="74" t="str">
        <f t="shared" si="178"/>
        <v>3.56</v>
      </c>
      <c r="BU95" s="74" t="str">
        <f t="shared" si="179"/>
        <v>150</v>
      </c>
      <c r="BV95" s="75" t="str">
        <f t="shared" si="180"/>
        <v>11</v>
      </c>
      <c r="BW95" t="s">
        <v>1</v>
      </c>
      <c r="BX95" s="105" t="str">
        <f t="shared" si="181"/>
        <v>Ivan – Posinjak – OK Kapela – M45</v>
      </c>
      <c r="BY95" s="106">
        <f t="shared" si="182"/>
        <v>289</v>
      </c>
      <c r="BZ95" t="s">
        <v>1</v>
      </c>
      <c r="CA95" s="105" t="str">
        <f t="shared" si="183"/>
        <v>Ivan – Posinjak – OK Kapela</v>
      </c>
      <c r="CB95" s="106">
        <f t="shared" si="184"/>
        <v>289</v>
      </c>
      <c r="CC95" t="s">
        <v>1</v>
      </c>
      <c r="CD95" s="105" t="str">
        <f t="shared" si="185"/>
        <v>Ivan – Posinjak</v>
      </c>
      <c r="CE95" s="106">
        <f t="shared" si="200"/>
        <v>289</v>
      </c>
      <c r="CF95" t="s">
        <v>1</v>
      </c>
      <c r="CG95" s="111">
        <f t="shared" si="201"/>
        <v>289</v>
      </c>
      <c r="CH95" s="134" cm="1">
        <f t="array" ref="CH95">IF(CG95="","",INDEX(imePrezime_id,CG95,0))</f>
        <v>1500</v>
      </c>
      <c r="CI95" s="106" t="str">
        <f>IF(OR(CD95="",CE95&lt;&gt;"NEMA"),"",IFERROR(INDEX(imeprezimealias_imeprezimeid,MATCH(BA95&amp;" "&amp;BB95,imeprezimealias_alias,0)),""))</f>
        <v/>
      </c>
      <c r="CJ95" t="s">
        <v>1</v>
      </c>
      <c r="CK95" s="29" t="str">
        <f t="shared" si="202"/>
        <v/>
      </c>
      <c r="CL95" t="s">
        <v>1</v>
      </c>
      <c r="CM95" s="90"/>
      <c r="CN95" t="s">
        <v>1</v>
      </c>
      <c r="CO95" s="111" t="str">
        <f>IF(CM95="","",MAX(CO$10:CO94)+1)</f>
        <v/>
      </c>
      <c r="CP95" s="106" t="str">
        <f>IF(CM95="","",INDEX(imePrezime_id,MATCH(IF(IFERROR(SEARCH("–",CM95),0)&lt;&gt;0,CM95,SUBSTITUTE(CM95," "," – ",1)),imePrezime,0)))</f>
        <v/>
      </c>
      <c r="CR95" s="29" t="str">
        <f t="shared" si="203"/>
        <v/>
      </c>
      <c r="CS95" t="s">
        <v>1</v>
      </c>
      <c r="CT95" s="115" t="str">
        <f>IF(AND(CE95="NEMA",CI95=""),MAX(CT$10:CT94)+1,"")</f>
        <v/>
      </c>
      <c r="CU95" t="s">
        <v>1</v>
      </c>
      <c r="CV95" s="120" t="str">
        <f t="shared" si="186"/>
        <v>M</v>
      </c>
      <c r="CW95" t="s">
        <v>1</v>
      </c>
      <c r="CX95" s="105" t="str">
        <f>IF(CT95="","",IF(BO95&lt;&gt;"CRO","","INSERT INTO osoba (id,reg_broj,oib,spol_id,dat_rodjenja) VALUES ("&amp;CT95&amp;",(SELECT max(reg_broj)+1 FROM osoba),Null,'"&amp;CV95&amp;"',Null); INSERT INTO osoba_log (id,reg_broj,oib,spol_id,dat_rodjenja,dnevnik_id) SELECT id,reg_broj,oib,spol_id,dat_rodjenja,"&amp;CT$2&amp;" FROM osoba WHERE id = "&amp;CT95&amp;";"))</f>
        <v/>
      </c>
      <c r="CY95" s="125" t="str">
        <f>IF(CT95="","","INSERT INTO imeprezime (id,osoba_id,rbr,ime,prezime,klub_id,identitet_id,sintaksa_id,info,aktivno,dnevnik_id) VALUES ("&amp;CT95&amp;","&amp;IF(CX95="","Null",CT95)&amp;",1,'"&amp;BA95&amp;"','"&amp;BB95&amp;"',(SELECT id FROM klub WHERE naziv = '"&amp;BI95&amp;"'),Null,1,'',1,"&amp;CT$2&amp;");")</f>
        <v/>
      </c>
      <c r="CZ95" t="s">
        <v>1</v>
      </c>
      <c r="DA95" s="29" t="str">
        <f t="shared" si="204"/>
        <v/>
      </c>
      <c r="DB95" t="s">
        <v>1</v>
      </c>
      <c r="DC95" s="105" t="str">
        <f>IF(OR(BP95="",BP95&lt;&gt;"NEMA"),"",BO95)</f>
        <v/>
      </c>
      <c r="DD95" s="125" t="str">
        <f>IF(DC95="","",MAX(DD$10:DD94)+1)</f>
        <v/>
      </c>
      <c r="DE95" t="s">
        <v>1</v>
      </c>
      <c r="DF95" s="90"/>
      <c r="DG95" t="s">
        <v>1</v>
      </c>
      <c r="DH95" s="29" t="str">
        <f t="shared" si="187"/>
        <v/>
      </c>
      <c r="DI95" t="s">
        <v>1</v>
      </c>
      <c r="DJ95" s="166" t="str">
        <f>IF(BJ95&lt;&gt;"NEMA","",IF(IFERROR(MATCH(BI95,BI$10:BI94,0),0)&lt;&gt;0,"",BI95))</f>
        <v/>
      </c>
      <c r="DK95" t="s">
        <v>1</v>
      </c>
      <c r="DL95" s="90"/>
      <c r="DM95" t="s">
        <v>1</v>
      </c>
      <c r="DN95" s="105" t="str">
        <f t="shared" si="205"/>
        <v/>
      </c>
      <c r="DO95" s="73" t="str">
        <f>IF(DN95="","",MAX(DO$10:DO94)+1)</f>
        <v/>
      </c>
      <c r="DP95" s="73" t="str">
        <f>IF(DN95="","",IF(BP95="","",IF(BP95="NEMA",DD95,BP95)))</f>
        <v/>
      </c>
      <c r="DQ95" s="73" t="str">
        <f t="shared" si="206"/>
        <v/>
      </c>
      <c r="DR95" s="73" t="str">
        <f>IF(DL95="","",MAX(DR$10:DR94)+1)</f>
        <v/>
      </c>
      <c r="DS95" s="177" t="str">
        <f t="shared" si="188"/>
        <v/>
      </c>
      <c r="DT95" s="125" t="str">
        <f t="shared" si="207"/>
        <v/>
      </c>
      <c r="DU95" t="s">
        <v>1</v>
      </c>
      <c r="DV95" s="29" t="str">
        <f t="shared" si="208"/>
        <v/>
      </c>
      <c r="DW95" t="s">
        <v>1</v>
      </c>
      <c r="DX95" s="166" t="str">
        <f>IF(BX95="","",IF(BY95&lt;&gt;"NEMA","ime-pre-klu"&amp;IF(BJ95="","","(ali)")&amp;"-kat",IF(CB95&lt;&gt;"NEMA","ime-pre-klu"&amp;IF(BJ95="","","(ali)"),IF(CE95&lt;&gt;"NEMA","ime-pre",IF(CT95&lt;&gt;"","novo",""))))&amp;IF(AND(BE95="0",BD95&gt;max_minuta*60),"-ot",""))</f>
        <v>ime-pre-klu-kat</v>
      </c>
      <c r="DY95" t="s">
        <v>1</v>
      </c>
      <c r="DZ95" s="111"/>
      <c r="EA95" s="134"/>
      <c r="EB95" s="134"/>
      <c r="EC95" s="134"/>
      <c r="ED95" s="134"/>
      <c r="EE95" s="134"/>
      <c r="EF95" s="134"/>
      <c r="EG95" s="134"/>
      <c r="EH95" s="134"/>
      <c r="EI95" s="134"/>
      <c r="EJ95" s="106">
        <f t="shared" si="189"/>
        <v>1</v>
      </c>
      <c r="EK95" t="s">
        <v>1</v>
      </c>
    </row>
    <row r="96" spans="2:141" x14ac:dyDescent="0.25">
      <c r="B96" s="148" t="s">
        <v>1163</v>
      </c>
      <c r="C96" t="s">
        <v>1</v>
      </c>
      <c r="D96" s="159">
        <f t="shared" si="190"/>
        <v>0</v>
      </c>
      <c r="E96" s="160">
        <f t="shared" ref="E96:AW96" si="231">IF($B96="","",FIND(";",$B96,D96+1))</f>
        <v>1</v>
      </c>
      <c r="F96" s="160">
        <f t="shared" si="231"/>
        <v>8</v>
      </c>
      <c r="G96" s="160">
        <f t="shared" si="231"/>
        <v>14</v>
      </c>
      <c r="H96" s="160">
        <f t="shared" si="231"/>
        <v>24</v>
      </c>
      <c r="I96" s="160">
        <f t="shared" si="231"/>
        <v>33</v>
      </c>
      <c r="J96" s="160">
        <f t="shared" si="231"/>
        <v>34</v>
      </c>
      <c r="K96" s="160">
        <f t="shared" si="231"/>
        <v>36</v>
      </c>
      <c r="L96" s="160">
        <f t="shared" si="231"/>
        <v>37</v>
      </c>
      <c r="M96" s="160">
        <f t="shared" si="231"/>
        <v>39</v>
      </c>
      <c r="N96" s="160">
        <f t="shared" si="231"/>
        <v>45</v>
      </c>
      <c r="O96" s="160">
        <f t="shared" si="231"/>
        <v>52</v>
      </c>
      <c r="P96" s="160">
        <f t="shared" si="231"/>
        <v>58</v>
      </c>
      <c r="Q96" s="160">
        <f t="shared" si="231"/>
        <v>60</v>
      </c>
      <c r="R96" s="160">
        <f t="shared" si="231"/>
        <v>62</v>
      </c>
      <c r="S96" s="160">
        <f t="shared" si="231"/>
        <v>68</v>
      </c>
      <c r="T96" s="160">
        <f t="shared" si="231"/>
        <v>81</v>
      </c>
      <c r="U96" s="160">
        <f t="shared" si="231"/>
        <v>87</v>
      </c>
      <c r="V96" s="160">
        <f t="shared" si="231"/>
        <v>89</v>
      </c>
      <c r="W96" s="160">
        <f t="shared" si="231"/>
        <v>95</v>
      </c>
      <c r="X96" s="160">
        <f t="shared" si="231"/>
        <v>101</v>
      </c>
      <c r="Y96" s="160">
        <f t="shared" si="231"/>
        <v>102</v>
      </c>
      <c r="Z96" s="160">
        <f t="shared" si="231"/>
        <v>103</v>
      </c>
      <c r="AA96" s="160">
        <f t="shared" si="231"/>
        <v>104</v>
      </c>
      <c r="AB96" s="160">
        <f t="shared" si="231"/>
        <v>107</v>
      </c>
      <c r="AC96" s="160">
        <f t="shared" si="231"/>
        <v>110</v>
      </c>
      <c r="AD96" s="160">
        <f t="shared" si="231"/>
        <v>113</v>
      </c>
      <c r="AE96" s="160">
        <f t="shared" si="231"/>
        <v>116</v>
      </c>
      <c r="AF96" s="160">
        <f t="shared" si="231"/>
        <v>119</v>
      </c>
      <c r="AG96" s="160">
        <f t="shared" si="231"/>
        <v>122</v>
      </c>
      <c r="AH96" s="160">
        <f t="shared" si="231"/>
        <v>125</v>
      </c>
      <c r="AI96" s="160">
        <f t="shared" si="231"/>
        <v>128</v>
      </c>
      <c r="AJ96" s="160">
        <f t="shared" si="231"/>
        <v>131</v>
      </c>
      <c r="AK96" s="160">
        <f t="shared" si="231"/>
        <v>134</v>
      </c>
      <c r="AL96" s="160">
        <f t="shared" si="231"/>
        <v>137</v>
      </c>
      <c r="AM96" s="160">
        <f t="shared" si="231"/>
        <v>138</v>
      </c>
      <c r="AN96" s="160">
        <f t="shared" si="231"/>
        <v>140</v>
      </c>
      <c r="AO96" s="160">
        <f t="shared" si="231"/>
        <v>146</v>
      </c>
      <c r="AP96" s="160">
        <f t="shared" si="231"/>
        <v>148</v>
      </c>
      <c r="AQ96" s="160">
        <f t="shared" si="231"/>
        <v>150</v>
      </c>
      <c r="AR96" s="160">
        <f t="shared" si="231"/>
        <v>156</v>
      </c>
      <c r="AS96" s="160">
        <f t="shared" si="231"/>
        <v>163</v>
      </c>
      <c r="AT96" s="160">
        <f t="shared" si="231"/>
        <v>169</v>
      </c>
      <c r="AU96" s="160">
        <f t="shared" si="231"/>
        <v>172</v>
      </c>
      <c r="AV96" s="160">
        <f t="shared" si="231"/>
        <v>175</v>
      </c>
      <c r="AW96" s="161">
        <f t="shared" si="231"/>
        <v>176</v>
      </c>
      <c r="AX96" t="s">
        <v>1</v>
      </c>
      <c r="AY96" s="105" t="str">
        <f t="shared" si="192"/>
        <v>M45</v>
      </c>
      <c r="AZ96" s="134">
        <f t="shared" si="170"/>
        <v>106</v>
      </c>
      <c r="BA96" s="73" t="str">
        <f t="shared" si="193"/>
        <v>Hrvoje</v>
      </c>
      <c r="BB96" s="73" t="str">
        <f t="shared" si="194"/>
        <v>Jelinić</v>
      </c>
      <c r="BC96" s="134" t="str">
        <f t="shared" si="195"/>
        <v>57:30</v>
      </c>
      <c r="BD96" s="134">
        <f t="shared" si="196"/>
        <v>3450</v>
      </c>
      <c r="BE96" s="134" t="str">
        <f t="shared" si="197"/>
        <v>0</v>
      </c>
      <c r="BF96" s="134" t="str">
        <f t="shared" si="222"/>
        <v>0</v>
      </c>
      <c r="BG96" s="134">
        <f t="shared" si="171"/>
        <v>1</v>
      </c>
      <c r="BH96" s="73" t="str">
        <f t="shared" si="172"/>
        <v>JAP</v>
      </c>
      <c r="BI96" s="73" t="str">
        <f t="shared" si="218"/>
        <v>OK Japetic</v>
      </c>
      <c r="BJ96" s="134">
        <f t="shared" si="198"/>
        <v>1</v>
      </c>
      <c r="BK96" s="73" t="str" cm="1">
        <f t="array" ref="BK96">IF(BJ96="",""&amp;BI96,IF(BJ96="NEMA",BI96,INDEX(klub_naziv,MATCH(INDEX(klubAlias_klubid,BJ96),klub_id,0))))</f>
        <v>OK Japetić</v>
      </c>
      <c r="BL96" s="73" t="str" cm="1">
        <f t="array" ref="BL96">IFERROR(INDEX(registarNatjecatelji,CE96,4),"")</f>
        <v>OK Japetić</v>
      </c>
      <c r="BM96" s="134" t="str">
        <f t="shared" si="173"/>
        <v/>
      </c>
      <c r="BN96" s="73" t="str">
        <f t="shared" si="199"/>
        <v>OK Japetić</v>
      </c>
      <c r="BO96" s="73" t="str">
        <f t="shared" si="212"/>
        <v>CRO</v>
      </c>
      <c r="BP96" s="134">
        <f t="shared" si="174"/>
        <v>1</v>
      </c>
      <c r="BQ96" s="73" t="str">
        <f t="shared" si="175"/>
        <v>M45</v>
      </c>
      <c r="BR96" s="73" t="str">
        <f t="shared" si="176"/>
        <v>M45-Ž20-Ž35</v>
      </c>
      <c r="BS96" s="134">
        <f t="shared" si="177"/>
        <v>1007</v>
      </c>
      <c r="BT96" s="74" t="str">
        <f t="shared" si="178"/>
        <v>3.56</v>
      </c>
      <c r="BU96" s="74" t="str">
        <f t="shared" si="179"/>
        <v>150</v>
      </c>
      <c r="BV96" s="75" t="str">
        <f t="shared" si="180"/>
        <v>11</v>
      </c>
      <c r="BW96" t="s">
        <v>1</v>
      </c>
      <c r="BX96" s="105" t="str">
        <f t="shared" si="181"/>
        <v>Hrvoje – Jelinić – OK Japetić – M45</v>
      </c>
      <c r="BY96" s="106">
        <f t="shared" si="182"/>
        <v>92</v>
      </c>
      <c r="BZ96" t="s">
        <v>1</v>
      </c>
      <c r="CA96" s="105" t="str">
        <f t="shared" si="183"/>
        <v>Hrvoje – Jelinić – OK Japetić</v>
      </c>
      <c r="CB96" s="106">
        <f t="shared" si="184"/>
        <v>92</v>
      </c>
      <c r="CC96" t="s">
        <v>1</v>
      </c>
      <c r="CD96" s="105" t="str">
        <f t="shared" si="185"/>
        <v>Hrvoje – Jelinić</v>
      </c>
      <c r="CE96" s="106">
        <f t="shared" si="200"/>
        <v>92</v>
      </c>
      <c r="CF96" t="s">
        <v>1</v>
      </c>
      <c r="CG96" s="111">
        <f t="shared" si="201"/>
        <v>92</v>
      </c>
      <c r="CH96" s="134" cm="1">
        <f t="array" ref="CH96">IF(CG96="","",INDEX(imePrezime_id,CG96,0))</f>
        <v>1576</v>
      </c>
      <c r="CI96" s="106" t="str">
        <f>IF(OR(CD96="",CE96&lt;&gt;"NEMA"),"",IFERROR(INDEX(imeprezimealias_imeprezimeid,MATCH(BA96&amp;" "&amp;BB96,imeprezimealias_alias,0)),""))</f>
        <v/>
      </c>
      <c r="CJ96" t="s">
        <v>1</v>
      </c>
      <c r="CK96" s="29" t="str">
        <f t="shared" si="202"/>
        <v/>
      </c>
      <c r="CL96" t="s">
        <v>1</v>
      </c>
      <c r="CM96" s="90"/>
      <c r="CN96" t="s">
        <v>1</v>
      </c>
      <c r="CO96" s="111" t="str">
        <f>IF(CM96="","",MAX(CO$10:CO95)+1)</f>
        <v/>
      </c>
      <c r="CP96" s="106" t="str">
        <f>IF(CM96="","",INDEX(imePrezime_id,MATCH(IF(IFERROR(SEARCH("–",CM96),0)&lt;&gt;0,CM96,SUBSTITUTE(CM96," "," – ",1)),imePrezime,0)))</f>
        <v/>
      </c>
      <c r="CR96" s="29" t="str">
        <f t="shared" si="203"/>
        <v/>
      </c>
      <c r="CS96" t="s">
        <v>1</v>
      </c>
      <c r="CT96" s="115" t="str">
        <f>IF(AND(CE96="NEMA",CI96=""),MAX(CT$10:CT95)+1,"")</f>
        <v/>
      </c>
      <c r="CU96" t="s">
        <v>1</v>
      </c>
      <c r="CV96" s="120" t="str">
        <f t="shared" si="186"/>
        <v>M</v>
      </c>
      <c r="CW96" t="s">
        <v>1</v>
      </c>
      <c r="CX96" s="105" t="str">
        <f>IF(CT96="","",IF(BO96&lt;&gt;"CRO","","INSERT INTO osoba (id,reg_broj,oib,spol_id,dat_rodjenja) VALUES ("&amp;CT96&amp;",(SELECT max(reg_broj)+1 FROM osoba),Null,'"&amp;CV96&amp;"',Null); INSERT INTO osoba_log (id,reg_broj,oib,spol_id,dat_rodjenja,dnevnik_id) SELECT id,reg_broj,oib,spol_id,dat_rodjenja,"&amp;CT$2&amp;" FROM osoba WHERE id = "&amp;CT96&amp;";"))</f>
        <v/>
      </c>
      <c r="CY96" s="125" t="str">
        <f>IF(CT96="","","INSERT INTO imeprezime (id,osoba_id,rbr,ime,prezime,klub_id,identitet_id,sintaksa_id,info,aktivno,dnevnik_id) VALUES ("&amp;CT96&amp;","&amp;IF(CX96="","Null",CT96)&amp;",1,'"&amp;BA96&amp;"','"&amp;BB96&amp;"',(SELECT id FROM klub WHERE naziv = '"&amp;BI96&amp;"'),Null,1,'',1,"&amp;CT$2&amp;");")</f>
        <v/>
      </c>
      <c r="CZ96" t="s">
        <v>1</v>
      </c>
      <c r="DA96" s="29" t="str">
        <f t="shared" si="204"/>
        <v/>
      </c>
      <c r="DB96" t="s">
        <v>1</v>
      </c>
      <c r="DC96" s="105" t="str">
        <f>IF(OR(BP96="",BP96&lt;&gt;"NEMA"),"",BO96)</f>
        <v/>
      </c>
      <c r="DD96" s="125" t="str">
        <f>IF(DC96="","",MAX(DD$10:DD95)+1)</f>
        <v/>
      </c>
      <c r="DE96" t="s">
        <v>1</v>
      </c>
      <c r="DF96" s="90"/>
      <c r="DG96" t="s">
        <v>1</v>
      </c>
      <c r="DH96" s="29" t="str">
        <f t="shared" si="187"/>
        <v/>
      </c>
      <c r="DI96" t="s">
        <v>1</v>
      </c>
      <c r="DJ96" s="166" t="str">
        <f>IF(BJ96&lt;&gt;"NEMA","",IF(IFERROR(MATCH(BI96,BI$10:BI95,0),0)&lt;&gt;0,"",BI96))</f>
        <v/>
      </c>
      <c r="DK96" t="s">
        <v>1</v>
      </c>
      <c r="DL96" s="90"/>
      <c r="DM96" t="s">
        <v>1</v>
      </c>
      <c r="DN96" s="105" t="str">
        <f t="shared" si="205"/>
        <v/>
      </c>
      <c r="DO96" s="73" t="str">
        <f>IF(DN96="","",MAX(DO$10:DO95)+1)</f>
        <v/>
      </c>
      <c r="DP96" s="73" t="str">
        <f>IF(DN96="","",IF(BP96="","",IF(BP96="NEMA",DD96,BP96)))</f>
        <v/>
      </c>
      <c r="DQ96" s="73" t="str">
        <f t="shared" si="206"/>
        <v/>
      </c>
      <c r="DR96" s="73" t="str">
        <f>IF(DL96="","",MAX(DR$10:DR95)+1)</f>
        <v/>
      </c>
      <c r="DS96" s="177" t="str">
        <f t="shared" si="188"/>
        <v/>
      </c>
      <c r="DT96" s="125" t="str">
        <f t="shared" si="207"/>
        <v/>
      </c>
      <c r="DU96" t="s">
        <v>1</v>
      </c>
      <c r="DV96" s="29" t="str">
        <f t="shared" si="208"/>
        <v/>
      </c>
      <c r="DW96" t="s">
        <v>1</v>
      </c>
      <c r="DX96" s="166" t="str">
        <f>IF(BX96="","",IF(BY96&lt;&gt;"NEMA","ime-pre-klu"&amp;IF(BJ96="","","(ali)")&amp;"-kat",IF(CB96&lt;&gt;"NEMA","ime-pre-klu"&amp;IF(BJ96="","","(ali)"),IF(CE96&lt;&gt;"NEMA","ime-pre",IF(CT96&lt;&gt;"","novo",""))))&amp;IF(AND(BE96="0",BD96&gt;max_minuta*60),"-ot",""))</f>
        <v>ime-pre-klu(ali)-kat</v>
      </c>
      <c r="DY96" t="s">
        <v>1</v>
      </c>
      <c r="DZ96" s="111"/>
      <c r="EA96" s="134"/>
      <c r="EB96" s="134"/>
      <c r="EC96" s="134"/>
      <c r="ED96" s="134"/>
      <c r="EE96" s="134"/>
      <c r="EF96" s="134"/>
      <c r="EG96" s="134"/>
      <c r="EH96" s="134"/>
      <c r="EI96" s="134"/>
      <c r="EJ96" s="106">
        <f t="shared" si="189"/>
        <v>3</v>
      </c>
      <c r="EK96" t="s">
        <v>1</v>
      </c>
    </row>
    <row r="97" spans="2:141" x14ac:dyDescent="0.25">
      <c r="B97" s="148" t="s">
        <v>1164</v>
      </c>
      <c r="C97" t="s">
        <v>1</v>
      </c>
      <c r="D97" s="159">
        <f t="shared" si="190"/>
        <v>0</v>
      </c>
      <c r="E97" s="160">
        <f t="shared" ref="E97:AW97" si="232">IF($B97="","",FIND(";",$B97,D97+1))</f>
        <v>1</v>
      </c>
      <c r="F97" s="160">
        <f t="shared" si="232"/>
        <v>9</v>
      </c>
      <c r="G97" s="160">
        <f t="shared" si="232"/>
        <v>15</v>
      </c>
      <c r="H97" s="160">
        <f t="shared" si="232"/>
        <v>28</v>
      </c>
      <c r="I97" s="160">
        <f t="shared" si="232"/>
        <v>36</v>
      </c>
      <c r="J97" s="160">
        <f t="shared" si="232"/>
        <v>37</v>
      </c>
      <c r="K97" s="160">
        <f t="shared" si="232"/>
        <v>39</v>
      </c>
      <c r="L97" s="160">
        <f t="shared" si="232"/>
        <v>40</v>
      </c>
      <c r="M97" s="160">
        <f t="shared" si="232"/>
        <v>42</v>
      </c>
      <c r="N97" s="160">
        <f t="shared" si="232"/>
        <v>48</v>
      </c>
      <c r="O97" s="160">
        <f t="shared" si="232"/>
        <v>55</v>
      </c>
      <c r="P97" s="160">
        <f t="shared" si="232"/>
        <v>61</v>
      </c>
      <c r="Q97" s="160">
        <f t="shared" si="232"/>
        <v>63</v>
      </c>
      <c r="R97" s="160">
        <f t="shared" si="232"/>
        <v>65</v>
      </c>
      <c r="S97" s="160">
        <f t="shared" si="232"/>
        <v>71</v>
      </c>
      <c r="T97" s="160">
        <f t="shared" si="232"/>
        <v>83</v>
      </c>
      <c r="U97" s="160">
        <f t="shared" si="232"/>
        <v>89</v>
      </c>
      <c r="V97" s="160">
        <f t="shared" si="232"/>
        <v>91</v>
      </c>
      <c r="W97" s="160">
        <f t="shared" si="232"/>
        <v>97</v>
      </c>
      <c r="X97" s="160">
        <f t="shared" si="232"/>
        <v>103</v>
      </c>
      <c r="Y97" s="160">
        <f t="shared" si="232"/>
        <v>104</v>
      </c>
      <c r="Z97" s="160">
        <f t="shared" si="232"/>
        <v>105</v>
      </c>
      <c r="AA97" s="160">
        <f t="shared" si="232"/>
        <v>106</v>
      </c>
      <c r="AB97" s="160">
        <f t="shared" si="232"/>
        <v>109</v>
      </c>
      <c r="AC97" s="160">
        <f t="shared" si="232"/>
        <v>112</v>
      </c>
      <c r="AD97" s="160">
        <f t="shared" si="232"/>
        <v>115</v>
      </c>
      <c r="AE97" s="160">
        <f t="shared" si="232"/>
        <v>118</v>
      </c>
      <c r="AF97" s="160">
        <f t="shared" si="232"/>
        <v>121</v>
      </c>
      <c r="AG97" s="160">
        <f t="shared" si="232"/>
        <v>124</v>
      </c>
      <c r="AH97" s="160">
        <f t="shared" si="232"/>
        <v>127</v>
      </c>
      <c r="AI97" s="160">
        <f t="shared" si="232"/>
        <v>130</v>
      </c>
      <c r="AJ97" s="160">
        <f t="shared" si="232"/>
        <v>133</v>
      </c>
      <c r="AK97" s="160">
        <f t="shared" si="232"/>
        <v>136</v>
      </c>
      <c r="AL97" s="160">
        <f t="shared" si="232"/>
        <v>139</v>
      </c>
      <c r="AM97" s="160">
        <f t="shared" si="232"/>
        <v>140</v>
      </c>
      <c r="AN97" s="160">
        <f t="shared" si="232"/>
        <v>142</v>
      </c>
      <c r="AO97" s="160">
        <f t="shared" si="232"/>
        <v>148</v>
      </c>
      <c r="AP97" s="160">
        <f t="shared" si="232"/>
        <v>150</v>
      </c>
      <c r="AQ97" s="160">
        <f t="shared" si="232"/>
        <v>152</v>
      </c>
      <c r="AR97" s="160">
        <f t="shared" si="232"/>
        <v>158</v>
      </c>
      <c r="AS97" s="160">
        <f t="shared" si="232"/>
        <v>165</v>
      </c>
      <c r="AT97" s="160">
        <f t="shared" si="232"/>
        <v>171</v>
      </c>
      <c r="AU97" s="160">
        <f t="shared" si="232"/>
        <v>174</v>
      </c>
      <c r="AV97" s="160">
        <f t="shared" si="232"/>
        <v>177</v>
      </c>
      <c r="AW97" s="161">
        <f t="shared" si="232"/>
        <v>178</v>
      </c>
      <c r="AX97" t="s">
        <v>1</v>
      </c>
      <c r="AY97" s="105" t="str">
        <f t="shared" si="192"/>
        <v>M45</v>
      </c>
      <c r="AZ97" s="134">
        <f t="shared" si="170"/>
        <v>106</v>
      </c>
      <c r="BA97" s="73" t="str">
        <f t="shared" si="193"/>
        <v>Damir</v>
      </c>
      <c r="BB97" s="73" t="str">
        <f t="shared" si="194"/>
        <v>Hercigonja</v>
      </c>
      <c r="BC97" s="134" t="str">
        <f t="shared" si="195"/>
        <v>58:07</v>
      </c>
      <c r="BD97" s="134">
        <f t="shared" si="196"/>
        <v>3487</v>
      </c>
      <c r="BE97" s="134" t="str">
        <f t="shared" si="197"/>
        <v>0</v>
      </c>
      <c r="BF97" s="134" t="str">
        <f t="shared" si="222"/>
        <v>0</v>
      </c>
      <c r="BG97" s="134">
        <f t="shared" si="171"/>
        <v>1</v>
      </c>
      <c r="BH97" s="73" t="str">
        <f t="shared" si="172"/>
        <v>KAP</v>
      </c>
      <c r="BI97" s="73" t="str">
        <f t="shared" si="218"/>
        <v>OK Kapela</v>
      </c>
      <c r="BJ97" s="134" t="str">
        <f t="shared" si="198"/>
        <v/>
      </c>
      <c r="BK97" s="73" t="str" cm="1">
        <f t="array" ref="BK97">IF(BJ97="",""&amp;BI97,IF(BJ97="NEMA",BI97,INDEX(klub_naziv,MATCH(INDEX(klubAlias_klubid,BJ97),klub_id,0))))</f>
        <v>OK Kapela</v>
      </c>
      <c r="BL97" s="73" t="str" cm="1">
        <f t="array" ref="BL97">IFERROR(INDEX(registarNatjecatelji,CE97,4),"")</f>
        <v>OK Kapela</v>
      </c>
      <c r="BM97" s="134" t="str">
        <f t="shared" si="173"/>
        <v/>
      </c>
      <c r="BN97" s="73" t="str">
        <f t="shared" si="199"/>
        <v>OK Kapela</v>
      </c>
      <c r="BO97" s="73" t="str">
        <f t="shared" si="212"/>
        <v>CRO</v>
      </c>
      <c r="BP97" s="134">
        <f t="shared" si="174"/>
        <v>1</v>
      </c>
      <c r="BQ97" s="73" t="str">
        <f t="shared" si="175"/>
        <v>M45</v>
      </c>
      <c r="BR97" s="73" t="str">
        <f t="shared" si="176"/>
        <v>M45-Ž20-Ž35</v>
      </c>
      <c r="BS97" s="134">
        <f t="shared" si="177"/>
        <v>1007</v>
      </c>
      <c r="BT97" s="74" t="str">
        <f t="shared" si="178"/>
        <v>3.56</v>
      </c>
      <c r="BU97" s="74" t="str">
        <f t="shared" si="179"/>
        <v>150</v>
      </c>
      <c r="BV97" s="75" t="str">
        <f t="shared" si="180"/>
        <v>11</v>
      </c>
      <c r="BW97" t="s">
        <v>1</v>
      </c>
      <c r="BX97" s="105" t="str">
        <f t="shared" si="181"/>
        <v>Damir – Hercigonja – OK Kapela – M45</v>
      </c>
      <c r="BY97" s="106">
        <f t="shared" si="182"/>
        <v>246</v>
      </c>
      <c r="BZ97" t="s">
        <v>1</v>
      </c>
      <c r="CA97" s="105" t="str">
        <f t="shared" si="183"/>
        <v>Damir – Hercigonja – OK Kapela</v>
      </c>
      <c r="CB97" s="106">
        <f t="shared" si="184"/>
        <v>246</v>
      </c>
      <c r="CC97" t="s">
        <v>1</v>
      </c>
      <c r="CD97" s="105" t="str">
        <f t="shared" si="185"/>
        <v>Damir – Hercigonja</v>
      </c>
      <c r="CE97" s="106">
        <f t="shared" si="200"/>
        <v>246</v>
      </c>
      <c r="CF97" t="s">
        <v>1</v>
      </c>
      <c r="CG97" s="111">
        <f t="shared" si="201"/>
        <v>246</v>
      </c>
      <c r="CH97" s="134" cm="1">
        <f t="array" ref="CH97">IF(CG97="","",INDEX(imePrezime_id,CG97,0))</f>
        <v>1554</v>
      </c>
      <c r="CI97" s="106" t="str">
        <f>IF(OR(CD97="",CE97&lt;&gt;"NEMA"),"",IFERROR(INDEX(imeprezimealias_imeprezimeid,MATCH(BA97&amp;" "&amp;BB97,imeprezimealias_alias,0)),""))</f>
        <v/>
      </c>
      <c r="CJ97" t="s">
        <v>1</v>
      </c>
      <c r="CK97" s="29" t="str">
        <f t="shared" si="202"/>
        <v/>
      </c>
      <c r="CL97" t="s">
        <v>1</v>
      </c>
      <c r="CM97" s="90"/>
      <c r="CN97" t="s">
        <v>1</v>
      </c>
      <c r="CO97" s="111" t="str">
        <f>IF(CM97="","",MAX(CO$10:CO96)+1)</f>
        <v/>
      </c>
      <c r="CP97" s="106" t="str">
        <f>IF(CM97="","",INDEX(imePrezime_id,MATCH(IF(IFERROR(SEARCH("–",CM97),0)&lt;&gt;0,CM97,SUBSTITUTE(CM97," "," – ",1)),imePrezime,0)))</f>
        <v/>
      </c>
      <c r="CR97" s="29" t="str">
        <f t="shared" si="203"/>
        <v/>
      </c>
      <c r="CS97" t="s">
        <v>1</v>
      </c>
      <c r="CT97" s="115" t="str">
        <f>IF(AND(CE97="NEMA",CI97=""),MAX(CT$10:CT96)+1,"")</f>
        <v/>
      </c>
      <c r="CU97" t="s">
        <v>1</v>
      </c>
      <c r="CV97" s="120" t="str">
        <f t="shared" si="186"/>
        <v>M</v>
      </c>
      <c r="CW97" t="s">
        <v>1</v>
      </c>
      <c r="CX97" s="105" t="str">
        <f>IF(CT97="","",IF(BO97&lt;&gt;"CRO","","INSERT INTO osoba (id,reg_broj,oib,spol_id,dat_rodjenja) VALUES ("&amp;CT97&amp;",(SELECT max(reg_broj)+1 FROM osoba),Null,'"&amp;CV97&amp;"',Null); INSERT INTO osoba_log (id,reg_broj,oib,spol_id,dat_rodjenja,dnevnik_id) SELECT id,reg_broj,oib,spol_id,dat_rodjenja,"&amp;CT$2&amp;" FROM osoba WHERE id = "&amp;CT97&amp;";"))</f>
        <v/>
      </c>
      <c r="CY97" s="125" t="str">
        <f>IF(CT97="","","INSERT INTO imeprezime (id,osoba_id,rbr,ime,prezime,klub_id,identitet_id,sintaksa_id,info,aktivno,dnevnik_id) VALUES ("&amp;CT97&amp;","&amp;IF(CX97="","Null",CT97)&amp;",1,'"&amp;BA97&amp;"','"&amp;BB97&amp;"',(SELECT id FROM klub WHERE naziv = '"&amp;BI97&amp;"'),Null,1,'',1,"&amp;CT$2&amp;");")</f>
        <v/>
      </c>
      <c r="CZ97" t="s">
        <v>1</v>
      </c>
      <c r="DA97" s="29" t="str">
        <f t="shared" si="204"/>
        <v/>
      </c>
      <c r="DB97" t="s">
        <v>1</v>
      </c>
      <c r="DC97" s="105" t="str">
        <f>IF(OR(BP97="",BP97&lt;&gt;"NEMA"),"",BO97)</f>
        <v/>
      </c>
      <c r="DD97" s="125" t="str">
        <f>IF(DC97="","",MAX(DD$10:DD96)+1)</f>
        <v/>
      </c>
      <c r="DE97" t="s">
        <v>1</v>
      </c>
      <c r="DF97" s="90"/>
      <c r="DG97" t="s">
        <v>1</v>
      </c>
      <c r="DH97" s="29" t="str">
        <f t="shared" si="187"/>
        <v/>
      </c>
      <c r="DI97" t="s">
        <v>1</v>
      </c>
      <c r="DJ97" s="166" t="str">
        <f>IF(BJ97&lt;&gt;"NEMA","",IF(IFERROR(MATCH(BI97,BI$10:BI96,0),0)&lt;&gt;0,"",BI97))</f>
        <v/>
      </c>
      <c r="DK97" t="s">
        <v>1</v>
      </c>
      <c r="DL97" s="90"/>
      <c r="DM97" t="s">
        <v>1</v>
      </c>
      <c r="DN97" s="105" t="str">
        <f t="shared" si="205"/>
        <v/>
      </c>
      <c r="DO97" s="73" t="str">
        <f>IF(DN97="","",MAX(DO$10:DO96)+1)</f>
        <v/>
      </c>
      <c r="DP97" s="73" t="str">
        <f>IF(DN97="","",IF(BP97="","",IF(BP97="NEMA",DD97,BP97)))</f>
        <v/>
      </c>
      <c r="DQ97" s="73" t="str">
        <f t="shared" si="206"/>
        <v/>
      </c>
      <c r="DR97" s="73" t="str">
        <f>IF(DL97="","",MAX(DR$10:DR96)+1)</f>
        <v/>
      </c>
      <c r="DS97" s="177" t="str">
        <f t="shared" si="188"/>
        <v/>
      </c>
      <c r="DT97" s="125" t="str">
        <f t="shared" si="207"/>
        <v/>
      </c>
      <c r="DU97" t="s">
        <v>1</v>
      </c>
      <c r="DV97" s="29" t="str">
        <f t="shared" si="208"/>
        <v/>
      </c>
      <c r="DW97" t="s">
        <v>1</v>
      </c>
      <c r="DX97" s="166" t="str">
        <f>IF(BX97="","",IF(BY97&lt;&gt;"NEMA","ime-pre-klu"&amp;IF(BJ97="","","(ali)")&amp;"-kat",IF(CB97&lt;&gt;"NEMA","ime-pre-klu"&amp;IF(BJ97="","","(ali)"),IF(CE97&lt;&gt;"NEMA","ime-pre",IF(CT97&lt;&gt;"","novo",""))))&amp;IF(AND(BE97="0",BD97&gt;max_minuta*60),"-ot",""))</f>
        <v>ime-pre-klu-kat</v>
      </c>
      <c r="DY97" t="s">
        <v>1</v>
      </c>
      <c r="DZ97" s="111"/>
      <c r="EA97" s="134"/>
      <c r="EB97" s="134"/>
      <c r="EC97" s="134"/>
      <c r="ED97" s="134"/>
      <c r="EE97" s="134"/>
      <c r="EF97" s="134"/>
      <c r="EG97" s="134"/>
      <c r="EH97" s="134"/>
      <c r="EI97" s="134"/>
      <c r="EJ97" s="106">
        <f t="shared" si="189"/>
        <v>1</v>
      </c>
      <c r="EK97" t="s">
        <v>1</v>
      </c>
    </row>
    <row r="98" spans="2:141" x14ac:dyDescent="0.25">
      <c r="B98" s="148" t="s">
        <v>1165</v>
      </c>
      <c r="C98" t="s">
        <v>1</v>
      </c>
      <c r="D98" s="159">
        <f t="shared" si="190"/>
        <v>0</v>
      </c>
      <c r="E98" s="160">
        <f t="shared" ref="E98:AW98" si="233">IF($B98="","",FIND(";",$B98,D98+1))</f>
        <v>1</v>
      </c>
      <c r="F98" s="160">
        <f t="shared" si="233"/>
        <v>8</v>
      </c>
      <c r="G98" s="160">
        <f t="shared" si="233"/>
        <v>14</v>
      </c>
      <c r="H98" s="160">
        <f t="shared" si="233"/>
        <v>23</v>
      </c>
      <c r="I98" s="160">
        <f t="shared" si="233"/>
        <v>33</v>
      </c>
      <c r="J98" s="160">
        <f t="shared" si="233"/>
        <v>34</v>
      </c>
      <c r="K98" s="160">
        <f t="shared" si="233"/>
        <v>36</v>
      </c>
      <c r="L98" s="160">
        <f t="shared" si="233"/>
        <v>37</v>
      </c>
      <c r="M98" s="160">
        <f t="shared" si="233"/>
        <v>39</v>
      </c>
      <c r="N98" s="160">
        <f t="shared" si="233"/>
        <v>45</v>
      </c>
      <c r="O98" s="160">
        <f t="shared" si="233"/>
        <v>52</v>
      </c>
      <c r="P98" s="160">
        <f t="shared" si="233"/>
        <v>58</v>
      </c>
      <c r="Q98" s="160">
        <f t="shared" si="233"/>
        <v>60</v>
      </c>
      <c r="R98" s="160">
        <f t="shared" si="233"/>
        <v>62</v>
      </c>
      <c r="S98" s="160">
        <f t="shared" si="233"/>
        <v>73</v>
      </c>
      <c r="T98" s="160">
        <f t="shared" si="233"/>
        <v>84</v>
      </c>
      <c r="U98" s="160">
        <f t="shared" si="233"/>
        <v>90</v>
      </c>
      <c r="V98" s="160">
        <f t="shared" si="233"/>
        <v>92</v>
      </c>
      <c r="W98" s="160">
        <f t="shared" si="233"/>
        <v>98</v>
      </c>
      <c r="X98" s="160">
        <f t="shared" si="233"/>
        <v>104</v>
      </c>
      <c r="Y98" s="160">
        <f t="shared" si="233"/>
        <v>105</v>
      </c>
      <c r="Z98" s="160">
        <f t="shared" si="233"/>
        <v>106</v>
      </c>
      <c r="AA98" s="160">
        <f t="shared" si="233"/>
        <v>107</v>
      </c>
      <c r="AB98" s="160">
        <f t="shared" si="233"/>
        <v>110</v>
      </c>
      <c r="AC98" s="160">
        <f t="shared" si="233"/>
        <v>113</v>
      </c>
      <c r="AD98" s="160">
        <f t="shared" si="233"/>
        <v>116</v>
      </c>
      <c r="AE98" s="160">
        <f t="shared" si="233"/>
        <v>119</v>
      </c>
      <c r="AF98" s="160">
        <f t="shared" si="233"/>
        <v>122</v>
      </c>
      <c r="AG98" s="160">
        <f t="shared" si="233"/>
        <v>125</v>
      </c>
      <c r="AH98" s="160">
        <f t="shared" si="233"/>
        <v>128</v>
      </c>
      <c r="AI98" s="160">
        <f t="shared" si="233"/>
        <v>131</v>
      </c>
      <c r="AJ98" s="160">
        <f t="shared" si="233"/>
        <v>134</v>
      </c>
      <c r="AK98" s="160">
        <f t="shared" si="233"/>
        <v>137</v>
      </c>
      <c r="AL98" s="160">
        <f t="shared" si="233"/>
        <v>140</v>
      </c>
      <c r="AM98" s="160">
        <f t="shared" si="233"/>
        <v>141</v>
      </c>
      <c r="AN98" s="160">
        <f t="shared" si="233"/>
        <v>143</v>
      </c>
      <c r="AO98" s="160">
        <f t="shared" si="233"/>
        <v>149</v>
      </c>
      <c r="AP98" s="160">
        <f t="shared" si="233"/>
        <v>151</v>
      </c>
      <c r="AQ98" s="160">
        <f t="shared" si="233"/>
        <v>153</v>
      </c>
      <c r="AR98" s="160">
        <f t="shared" si="233"/>
        <v>159</v>
      </c>
      <c r="AS98" s="160">
        <f t="shared" si="233"/>
        <v>166</v>
      </c>
      <c r="AT98" s="160">
        <f t="shared" si="233"/>
        <v>172</v>
      </c>
      <c r="AU98" s="160">
        <f t="shared" si="233"/>
        <v>175</v>
      </c>
      <c r="AV98" s="160">
        <f t="shared" si="233"/>
        <v>178</v>
      </c>
      <c r="AW98" s="161">
        <f t="shared" si="233"/>
        <v>179</v>
      </c>
      <c r="AX98" t="s">
        <v>1</v>
      </c>
      <c r="AY98" s="105" t="str">
        <f t="shared" si="192"/>
        <v>M45</v>
      </c>
      <c r="AZ98" s="134">
        <f t="shared" si="170"/>
        <v>106</v>
      </c>
      <c r="BA98" s="73" t="str">
        <f t="shared" si="193"/>
        <v>Zdravko</v>
      </c>
      <c r="BB98" s="73" t="str">
        <f t="shared" si="194"/>
        <v>Šaflin</v>
      </c>
      <c r="BC98" s="134" t="str">
        <f t="shared" si="195"/>
        <v>61:39</v>
      </c>
      <c r="BD98" s="134">
        <f t="shared" si="196"/>
        <v>3699</v>
      </c>
      <c r="BE98" s="134" t="str">
        <f t="shared" si="197"/>
        <v>0</v>
      </c>
      <c r="BF98" s="134" t="str">
        <f t="shared" si="222"/>
        <v>0</v>
      </c>
      <c r="BG98" s="134">
        <f t="shared" si="171"/>
        <v>1</v>
      </c>
      <c r="BH98" s="73" t="str">
        <f t="shared" si="172"/>
        <v>OK Jelen</v>
      </c>
      <c r="BI98" s="73" t="str">
        <f t="shared" si="218"/>
        <v>OK Jelen</v>
      </c>
      <c r="BJ98" s="134" t="str">
        <f t="shared" si="198"/>
        <v/>
      </c>
      <c r="BK98" s="73" t="str" cm="1">
        <f t="array" ref="BK98">IF(BJ98="",""&amp;BI98,IF(BJ98="NEMA",BI98,INDEX(klub_naziv,MATCH(INDEX(klubAlias_klubid,BJ98),klub_id,0))))</f>
        <v>OK Jelen</v>
      </c>
      <c r="BL98" s="73" t="str" cm="1">
        <f t="array" ref="BL98">IFERROR(INDEX(registarNatjecatelji,CE98,4),"")</f>
        <v>OK Jelen</v>
      </c>
      <c r="BM98" s="134" t="str">
        <f t="shared" si="173"/>
        <v/>
      </c>
      <c r="BN98" s="73" t="str">
        <f t="shared" si="199"/>
        <v>OK Jelen</v>
      </c>
      <c r="BO98" s="73" t="str">
        <f t="shared" si="212"/>
        <v>CRO</v>
      </c>
      <c r="BP98" s="134">
        <f t="shared" si="174"/>
        <v>1</v>
      </c>
      <c r="BQ98" s="73" t="str">
        <f t="shared" si="175"/>
        <v>M45</v>
      </c>
      <c r="BR98" s="73" t="str">
        <f t="shared" si="176"/>
        <v>M45-Ž20-Ž35</v>
      </c>
      <c r="BS98" s="134">
        <f t="shared" si="177"/>
        <v>1007</v>
      </c>
      <c r="BT98" s="74" t="str">
        <f t="shared" si="178"/>
        <v>3.56</v>
      </c>
      <c r="BU98" s="74" t="str">
        <f t="shared" si="179"/>
        <v>150</v>
      </c>
      <c r="BV98" s="75" t="str">
        <f t="shared" si="180"/>
        <v>11</v>
      </c>
      <c r="BW98" t="s">
        <v>1</v>
      </c>
      <c r="BX98" s="105" t="str">
        <f t="shared" si="181"/>
        <v>Zdravko – Šaflin – OK Jelen – M45</v>
      </c>
      <c r="BY98" s="106">
        <f t="shared" si="182"/>
        <v>182</v>
      </c>
      <c r="BZ98" t="s">
        <v>1</v>
      </c>
      <c r="CA98" s="105" t="str">
        <f t="shared" si="183"/>
        <v>Zdravko – Šaflin – OK Jelen</v>
      </c>
      <c r="CB98" s="106">
        <f t="shared" si="184"/>
        <v>182</v>
      </c>
      <c r="CC98" t="s">
        <v>1</v>
      </c>
      <c r="CD98" s="105" t="str">
        <f t="shared" si="185"/>
        <v>Zdravko – Šaflin</v>
      </c>
      <c r="CE98" s="106">
        <f t="shared" si="200"/>
        <v>182</v>
      </c>
      <c r="CF98" t="s">
        <v>1</v>
      </c>
      <c r="CG98" s="111">
        <f t="shared" si="201"/>
        <v>182</v>
      </c>
      <c r="CH98" s="134" cm="1">
        <f t="array" ref="CH98">IF(CG98="","",INDEX(imePrezime_id,CG98,0))</f>
        <v>1505</v>
      </c>
      <c r="CI98" s="106" t="str">
        <f>IF(OR(CD98="",CE98&lt;&gt;"NEMA"),"",IFERROR(INDEX(imeprezimealias_imeprezimeid,MATCH(BA98&amp;" "&amp;BB98,imeprezimealias_alias,0)),""))</f>
        <v/>
      </c>
      <c r="CJ98" t="s">
        <v>1</v>
      </c>
      <c r="CK98" s="29" t="str">
        <f t="shared" si="202"/>
        <v/>
      </c>
      <c r="CL98" t="s">
        <v>1</v>
      </c>
      <c r="CM98" s="90"/>
      <c r="CN98" t="s">
        <v>1</v>
      </c>
      <c r="CO98" s="111" t="str">
        <f>IF(CM98="","",MAX(CO$10:CO97)+1)</f>
        <v/>
      </c>
      <c r="CP98" s="106" t="str">
        <f>IF(CM98="","",INDEX(imePrezime_id,MATCH(IF(IFERROR(SEARCH("–",CM98),0)&lt;&gt;0,CM98,SUBSTITUTE(CM98," "," – ",1)),imePrezime,0)))</f>
        <v/>
      </c>
      <c r="CR98" s="29" t="str">
        <f t="shared" si="203"/>
        <v/>
      </c>
      <c r="CS98" t="s">
        <v>1</v>
      </c>
      <c r="CT98" s="115" t="str">
        <f>IF(AND(CE98="NEMA",CI98=""),MAX(CT$10:CT97)+1,"")</f>
        <v/>
      </c>
      <c r="CU98" t="s">
        <v>1</v>
      </c>
      <c r="CV98" s="120" t="str">
        <f t="shared" si="186"/>
        <v>M</v>
      </c>
      <c r="CW98" t="s">
        <v>1</v>
      </c>
      <c r="CX98" s="105" t="str">
        <f>IF(CT98="","",IF(BO98&lt;&gt;"CRO","","INSERT INTO osoba (id,reg_broj,oib,spol_id,dat_rodjenja) VALUES ("&amp;CT98&amp;",(SELECT max(reg_broj)+1 FROM osoba),Null,'"&amp;CV98&amp;"',Null); INSERT INTO osoba_log (id,reg_broj,oib,spol_id,dat_rodjenja,dnevnik_id) SELECT id,reg_broj,oib,spol_id,dat_rodjenja,"&amp;CT$2&amp;" FROM osoba WHERE id = "&amp;CT98&amp;";"))</f>
        <v/>
      </c>
      <c r="CY98" s="125" t="str">
        <f>IF(CT98="","","INSERT INTO imeprezime (id,osoba_id,rbr,ime,prezime,klub_id,identitet_id,sintaksa_id,info,aktivno,dnevnik_id) VALUES ("&amp;CT98&amp;","&amp;IF(CX98="","Null",CT98)&amp;",1,'"&amp;BA98&amp;"','"&amp;BB98&amp;"',(SELECT id FROM klub WHERE naziv = '"&amp;BI98&amp;"'),Null,1,'',1,"&amp;CT$2&amp;");")</f>
        <v/>
      </c>
      <c r="CZ98" t="s">
        <v>1</v>
      </c>
      <c r="DA98" s="29" t="str">
        <f t="shared" si="204"/>
        <v/>
      </c>
      <c r="DB98" t="s">
        <v>1</v>
      </c>
      <c r="DC98" s="105" t="str">
        <f>IF(OR(BP98="",BP98&lt;&gt;"NEMA"),"",BO98)</f>
        <v/>
      </c>
      <c r="DD98" s="125" t="str">
        <f>IF(DC98="","",MAX(DD$10:DD97)+1)</f>
        <v/>
      </c>
      <c r="DE98" t="s">
        <v>1</v>
      </c>
      <c r="DF98" s="90"/>
      <c r="DG98" t="s">
        <v>1</v>
      </c>
      <c r="DH98" s="29" t="str">
        <f t="shared" si="187"/>
        <v/>
      </c>
      <c r="DI98" t="s">
        <v>1</v>
      </c>
      <c r="DJ98" s="166" t="str">
        <f>IF(BJ98&lt;&gt;"NEMA","",IF(IFERROR(MATCH(BI98,BI$10:BI97,0),0)&lt;&gt;0,"",BI98))</f>
        <v/>
      </c>
      <c r="DK98" t="s">
        <v>1</v>
      </c>
      <c r="DL98" s="90"/>
      <c r="DM98" t="s">
        <v>1</v>
      </c>
      <c r="DN98" s="105" t="str">
        <f t="shared" si="205"/>
        <v/>
      </c>
      <c r="DO98" s="73" t="str">
        <f>IF(DN98="","",MAX(DO$10:DO97)+1)</f>
        <v/>
      </c>
      <c r="DP98" s="73" t="str">
        <f>IF(DN98="","",IF(BP98="","",IF(BP98="NEMA",DD98,BP98)))</f>
        <v/>
      </c>
      <c r="DQ98" s="73" t="str">
        <f t="shared" si="206"/>
        <v/>
      </c>
      <c r="DR98" s="73" t="str">
        <f>IF(DL98="","",MAX(DR$10:DR97)+1)</f>
        <v/>
      </c>
      <c r="DS98" s="177" t="str">
        <f t="shared" si="188"/>
        <v/>
      </c>
      <c r="DT98" s="125" t="str">
        <f t="shared" si="207"/>
        <v/>
      </c>
      <c r="DU98" t="s">
        <v>1</v>
      </c>
      <c r="DV98" s="29" t="str">
        <f t="shared" si="208"/>
        <v/>
      </c>
      <c r="DW98" t="s">
        <v>1</v>
      </c>
      <c r="DX98" s="166" t="str">
        <f>IF(BX98="","",IF(BY98&lt;&gt;"NEMA","ime-pre-klu"&amp;IF(BJ98="","","(ali)")&amp;"-kat",IF(CB98&lt;&gt;"NEMA","ime-pre-klu"&amp;IF(BJ98="","","(ali)"),IF(CE98&lt;&gt;"NEMA","ime-pre",IF(CT98&lt;&gt;"","novo",""))))&amp;IF(AND(BE98="0",BD98&gt;max_minuta*60),"-ot",""))</f>
        <v>ime-pre-klu-kat</v>
      </c>
      <c r="DY98" t="s">
        <v>1</v>
      </c>
      <c r="DZ98" s="111"/>
      <c r="EA98" s="134"/>
      <c r="EB98" s="134"/>
      <c r="EC98" s="134"/>
      <c r="ED98" s="134"/>
      <c r="EE98" s="134"/>
      <c r="EF98" s="134"/>
      <c r="EG98" s="134"/>
      <c r="EH98" s="134"/>
      <c r="EI98" s="134"/>
      <c r="EJ98" s="106">
        <f t="shared" si="189"/>
        <v>1</v>
      </c>
      <c r="EK98" t="s">
        <v>1</v>
      </c>
    </row>
    <row r="99" spans="2:141" x14ac:dyDescent="0.25">
      <c r="B99" s="148" t="s">
        <v>1166</v>
      </c>
      <c r="C99" t="s">
        <v>1</v>
      </c>
      <c r="D99" s="159">
        <f t="shared" si="190"/>
        <v>0</v>
      </c>
      <c r="E99" s="160">
        <f t="shared" ref="E99:AW99" si="234">IF($B99="","",FIND(";",$B99,D99+1))</f>
        <v>1</v>
      </c>
      <c r="F99" s="160">
        <f t="shared" si="234"/>
        <v>2</v>
      </c>
      <c r="G99" s="160">
        <f t="shared" si="234"/>
        <v>8</v>
      </c>
      <c r="H99" s="160">
        <f t="shared" si="234"/>
        <v>11</v>
      </c>
      <c r="I99" s="160">
        <f t="shared" si="234"/>
        <v>20</v>
      </c>
      <c r="J99" s="160">
        <f t="shared" si="234"/>
        <v>21</v>
      </c>
      <c r="K99" s="160">
        <f t="shared" si="234"/>
        <v>23</v>
      </c>
      <c r="L99" s="160">
        <f t="shared" si="234"/>
        <v>24</v>
      </c>
      <c r="M99" s="160">
        <f t="shared" si="234"/>
        <v>26</v>
      </c>
      <c r="N99" s="160">
        <f t="shared" si="234"/>
        <v>32</v>
      </c>
      <c r="O99" s="160">
        <f t="shared" si="234"/>
        <v>33</v>
      </c>
      <c r="P99" s="160">
        <f t="shared" si="234"/>
        <v>34</v>
      </c>
      <c r="Q99" s="160">
        <f t="shared" si="234"/>
        <v>36</v>
      </c>
      <c r="R99" s="160">
        <f t="shared" si="234"/>
        <v>37</v>
      </c>
      <c r="S99" s="160">
        <f t="shared" si="234"/>
        <v>40</v>
      </c>
      <c r="T99" s="160">
        <f t="shared" si="234"/>
        <v>43</v>
      </c>
      <c r="U99" s="160">
        <f t="shared" si="234"/>
        <v>46</v>
      </c>
      <c r="V99" s="160">
        <f t="shared" si="234"/>
        <v>48</v>
      </c>
      <c r="W99" s="160">
        <f t="shared" si="234"/>
        <v>54</v>
      </c>
      <c r="X99" s="160">
        <f t="shared" si="234"/>
        <v>60</v>
      </c>
      <c r="Y99" s="160">
        <f t="shared" si="234"/>
        <v>61</v>
      </c>
      <c r="Z99" s="160">
        <f t="shared" si="234"/>
        <v>62</v>
      </c>
      <c r="AA99" s="160">
        <f t="shared" si="234"/>
        <v>63</v>
      </c>
      <c r="AB99" s="160">
        <f t="shared" si="234"/>
        <v>66</v>
      </c>
      <c r="AC99" s="160">
        <f t="shared" si="234"/>
        <v>69</v>
      </c>
      <c r="AD99" s="160">
        <f t="shared" si="234"/>
        <v>72</v>
      </c>
      <c r="AE99" s="160">
        <f t="shared" si="234"/>
        <v>75</v>
      </c>
      <c r="AF99" s="160">
        <f t="shared" si="234"/>
        <v>78</v>
      </c>
      <c r="AG99" s="160">
        <f t="shared" si="234"/>
        <v>81</v>
      </c>
      <c r="AH99" s="160">
        <f t="shared" si="234"/>
        <v>84</v>
      </c>
      <c r="AI99" s="160">
        <f t="shared" si="234"/>
        <v>87</v>
      </c>
      <c r="AJ99" s="160">
        <f t="shared" si="234"/>
        <v>90</v>
      </c>
      <c r="AK99" s="160">
        <f t="shared" si="234"/>
        <v>93</v>
      </c>
      <c r="AL99" s="160">
        <f t="shared" si="234"/>
        <v>96</v>
      </c>
      <c r="AM99" s="160">
        <f t="shared" si="234"/>
        <v>97</v>
      </c>
      <c r="AN99" s="160">
        <f t="shared" si="234"/>
        <v>99</v>
      </c>
      <c r="AO99" s="160">
        <f t="shared" si="234"/>
        <v>105</v>
      </c>
      <c r="AP99" s="160">
        <f t="shared" si="234"/>
        <v>107</v>
      </c>
      <c r="AQ99" s="160">
        <f t="shared" si="234"/>
        <v>109</v>
      </c>
      <c r="AR99" s="160">
        <f t="shared" si="234"/>
        <v>115</v>
      </c>
      <c r="AS99" s="160">
        <f t="shared" si="234"/>
        <v>122</v>
      </c>
      <c r="AT99" s="160">
        <f t="shared" si="234"/>
        <v>128</v>
      </c>
      <c r="AU99" s="160">
        <f t="shared" si="234"/>
        <v>131</v>
      </c>
      <c r="AV99" s="160">
        <f t="shared" si="234"/>
        <v>132</v>
      </c>
      <c r="AW99" s="161">
        <f t="shared" si="234"/>
        <v>133</v>
      </c>
      <c r="AX99" t="s">
        <v>1</v>
      </c>
      <c r="AY99" s="105" t="str">
        <f t="shared" si="192"/>
        <v>M45</v>
      </c>
      <c r="AZ99" s="134">
        <f t="shared" si="170"/>
        <v>106</v>
      </c>
      <c r="BA99" s="73" t="str">
        <f t="shared" si="193"/>
        <v>Vacant</v>
      </c>
      <c r="BB99" s="73" t="str">
        <f t="shared" si="194"/>
        <v/>
      </c>
      <c r="BC99" s="134" t="str">
        <f t="shared" si="195"/>
        <v/>
      </c>
      <c r="BD99" s="134" t="str">
        <f t="shared" si="196"/>
        <v/>
      </c>
      <c r="BE99" s="134" t="str">
        <f t="shared" si="197"/>
        <v>0</v>
      </c>
      <c r="BF99" s="134" t="str">
        <f t="shared" si="222"/>
        <v/>
      </c>
      <c r="BG99" s="134" t="str">
        <f t="shared" si="171"/>
        <v/>
      </c>
      <c r="BH99" s="73" t="str">
        <f t="shared" si="172"/>
        <v/>
      </c>
      <c r="BI99" s="73" t="str">
        <f t="shared" si="218"/>
        <v/>
      </c>
      <c r="BJ99" s="134" t="str">
        <f t="shared" si="198"/>
        <v/>
      </c>
      <c r="BK99" s="73" t="str" cm="1">
        <f t="array" ref="BK99">IF(BJ99="",""&amp;BI99,IF(BJ99="NEMA",BI99,INDEX(klub_naziv,MATCH(INDEX(klubAlias_klubid,BJ99),klub_id,0))))</f>
        <v/>
      </c>
      <c r="BL99" s="73" t="str" cm="1">
        <f t="array" ref="BL99">IFERROR(INDEX(registarNatjecatelji,CE99,4),"")</f>
        <v/>
      </c>
      <c r="BM99" s="134" t="str">
        <f t="shared" si="173"/>
        <v/>
      </c>
      <c r="BN99" s="73" t="str">
        <f t="shared" si="199"/>
        <v/>
      </c>
      <c r="BO99" s="73" t="str">
        <f t="shared" si="212"/>
        <v/>
      </c>
      <c r="BP99" s="134" t="str">
        <f t="shared" si="174"/>
        <v/>
      </c>
      <c r="BQ99" s="73" t="str">
        <f t="shared" si="175"/>
        <v>M45</v>
      </c>
      <c r="BR99" s="73" t="str">
        <f t="shared" si="176"/>
        <v>M45-Ž20-Ž35</v>
      </c>
      <c r="BS99" s="134">
        <f t="shared" si="177"/>
        <v>1007</v>
      </c>
      <c r="BT99" s="74" t="str">
        <f t="shared" si="178"/>
        <v>3.56</v>
      </c>
      <c r="BU99" s="74" t="str">
        <f t="shared" si="179"/>
        <v>150</v>
      </c>
      <c r="BV99" s="75" t="str">
        <f t="shared" si="180"/>
        <v>11</v>
      </c>
      <c r="BW99" t="s">
        <v>1</v>
      </c>
      <c r="BX99" s="105" t="str">
        <f t="shared" si="181"/>
        <v/>
      </c>
      <c r="BY99" s="106" t="str">
        <f t="shared" si="182"/>
        <v/>
      </c>
      <c r="BZ99" t="s">
        <v>1</v>
      </c>
      <c r="CA99" s="105" t="str">
        <f t="shared" si="183"/>
        <v/>
      </c>
      <c r="CB99" s="106" t="str">
        <f t="shared" si="184"/>
        <v/>
      </c>
      <c r="CC99" t="s">
        <v>1</v>
      </c>
      <c r="CD99" s="105" t="str">
        <f t="shared" si="185"/>
        <v/>
      </c>
      <c r="CE99" s="106" t="str">
        <f t="shared" si="200"/>
        <v/>
      </c>
      <c r="CF99" t="s">
        <v>1</v>
      </c>
      <c r="CG99" s="111" t="str">
        <f t="shared" si="201"/>
        <v/>
      </c>
      <c r="CH99" s="134" t="str" cm="1">
        <f t="array" ref="CH99">IF(CG99="","",INDEX(imePrezime_id,CG99,0))</f>
        <v/>
      </c>
      <c r="CI99" s="106" t="str">
        <f>IF(OR(CD99="",CE99&lt;&gt;"NEMA"),"",IFERROR(INDEX(imeprezimealias_imeprezimeid,MATCH(BA99&amp;" "&amp;BB99,imeprezimealias_alias,0)),""))</f>
        <v/>
      </c>
      <c r="CJ99" t="s">
        <v>1</v>
      </c>
      <c r="CK99" s="29" t="str">
        <f t="shared" si="202"/>
        <v/>
      </c>
      <c r="CL99" t="s">
        <v>1</v>
      </c>
      <c r="CM99" s="90"/>
      <c r="CN99" t="s">
        <v>1</v>
      </c>
      <c r="CO99" s="111" t="str">
        <f>IF(CM99="","",MAX(CO$10:CO98)+1)</f>
        <v/>
      </c>
      <c r="CP99" s="106" t="str">
        <f>IF(CM99="","",INDEX(imePrezime_id,MATCH(IF(IFERROR(SEARCH("–",CM99),0)&lt;&gt;0,CM99,SUBSTITUTE(CM99," "," – ",1)),imePrezime,0)))</f>
        <v/>
      </c>
      <c r="CR99" s="29" t="str">
        <f t="shared" si="203"/>
        <v/>
      </c>
      <c r="CS99" t="s">
        <v>1</v>
      </c>
      <c r="CT99" s="115" t="str">
        <f>IF(AND(CE99="NEMA",CI99=""),MAX(CT$10:CT98)+1,"")</f>
        <v/>
      </c>
      <c r="CU99" t="s">
        <v>1</v>
      </c>
      <c r="CV99" s="120" t="str">
        <f t="shared" si="186"/>
        <v>M</v>
      </c>
      <c r="CW99" t="s">
        <v>1</v>
      </c>
      <c r="CX99" s="105" t="str">
        <f>IF(CT99="","",IF(BO99&lt;&gt;"CRO","","INSERT INTO osoba (id,reg_broj,oib,spol_id,dat_rodjenja) VALUES ("&amp;CT99&amp;",(SELECT max(reg_broj)+1 FROM osoba),Null,'"&amp;CV99&amp;"',Null); INSERT INTO osoba_log (id,reg_broj,oib,spol_id,dat_rodjenja,dnevnik_id) SELECT id,reg_broj,oib,spol_id,dat_rodjenja,"&amp;CT$2&amp;" FROM osoba WHERE id = "&amp;CT99&amp;";"))</f>
        <v/>
      </c>
      <c r="CY99" s="125" t="str">
        <f>IF(CT99="","","INSERT INTO imeprezime (id,osoba_id,rbr,ime,prezime,klub_id,identitet_id,sintaksa_id,info,aktivno,dnevnik_id) VALUES ("&amp;CT99&amp;","&amp;IF(CX99="","Null",CT99)&amp;",1,'"&amp;BA99&amp;"','"&amp;BB99&amp;"',(SELECT id FROM klub WHERE naziv = '"&amp;BI99&amp;"'),Null,1,'',1,"&amp;CT$2&amp;");")</f>
        <v/>
      </c>
      <c r="CZ99" t="s">
        <v>1</v>
      </c>
      <c r="DA99" s="29" t="str">
        <f t="shared" si="204"/>
        <v/>
      </c>
      <c r="DB99" t="s">
        <v>1</v>
      </c>
      <c r="DC99" s="105" t="str">
        <f>IF(OR(BP99="",BP99&lt;&gt;"NEMA"),"",BO99)</f>
        <v/>
      </c>
      <c r="DD99" s="125" t="str">
        <f>IF(DC99="","",MAX(DD$10:DD98)+1)</f>
        <v/>
      </c>
      <c r="DE99" t="s">
        <v>1</v>
      </c>
      <c r="DF99" s="90"/>
      <c r="DG99" t="s">
        <v>1</v>
      </c>
      <c r="DH99" s="29" t="str">
        <f t="shared" si="187"/>
        <v/>
      </c>
      <c r="DI99" t="s">
        <v>1</v>
      </c>
      <c r="DJ99" s="166" t="str">
        <f>IF(BJ99&lt;&gt;"NEMA","",IF(IFERROR(MATCH(BI99,BI$10:BI98,0),0)&lt;&gt;0,"",BI99))</f>
        <v/>
      </c>
      <c r="DK99" t="s">
        <v>1</v>
      </c>
      <c r="DL99" s="90"/>
      <c r="DM99" t="s">
        <v>1</v>
      </c>
      <c r="DN99" s="105" t="str">
        <f t="shared" si="205"/>
        <v/>
      </c>
      <c r="DO99" s="73" t="str">
        <f>IF(DN99="","",MAX(DO$10:DO98)+1)</f>
        <v/>
      </c>
      <c r="DP99" s="73" t="str">
        <f>IF(DN99="","",IF(BP99="","",IF(BP99="NEMA",DD99,BP99)))</f>
        <v/>
      </c>
      <c r="DQ99" s="73" t="str">
        <f t="shared" si="206"/>
        <v/>
      </c>
      <c r="DR99" s="73" t="str">
        <f>IF(DL99="","",MAX(DR$10:DR98)+1)</f>
        <v/>
      </c>
      <c r="DS99" s="177" t="str">
        <f t="shared" si="188"/>
        <v/>
      </c>
      <c r="DT99" s="125" t="str">
        <f t="shared" si="207"/>
        <v/>
      </c>
      <c r="DU99" t="s">
        <v>1</v>
      </c>
      <c r="DV99" s="29" t="str">
        <f t="shared" si="208"/>
        <v/>
      </c>
      <c r="DW99" t="s">
        <v>1</v>
      </c>
      <c r="DX99" s="166" t="str">
        <f>IF(BX99="","",IF(BY99&lt;&gt;"NEMA","ime-pre-klu"&amp;IF(BJ99="","","(ali)")&amp;"-kat",IF(CB99&lt;&gt;"NEMA","ime-pre-klu"&amp;IF(BJ99="","","(ali)"),IF(CE99&lt;&gt;"NEMA","ime-pre",IF(CT99&lt;&gt;"","novo",""))))&amp;IF(AND(BE99="0",BD99&gt;max_minuta*60),"-ot",""))</f>
        <v/>
      </c>
      <c r="DY99" t="s">
        <v>1</v>
      </c>
      <c r="DZ99" s="111"/>
      <c r="EA99" s="134"/>
      <c r="EB99" s="134"/>
      <c r="EC99" s="134"/>
      <c r="ED99" s="134"/>
      <c r="EE99" s="134"/>
      <c r="EF99" s="134"/>
      <c r="EG99" s="134"/>
      <c r="EH99" s="134"/>
      <c r="EI99" s="134"/>
      <c r="EJ99" s="106" t="str">
        <f t="shared" si="189"/>
        <v/>
      </c>
      <c r="EK99" t="s">
        <v>1</v>
      </c>
    </row>
    <row r="100" spans="2:141" x14ac:dyDescent="0.25">
      <c r="B100" s="148" t="s">
        <v>1167</v>
      </c>
      <c r="C100" t="s">
        <v>1</v>
      </c>
      <c r="D100" s="159">
        <f t="shared" si="190"/>
        <v>0</v>
      </c>
      <c r="E100" s="160">
        <f t="shared" ref="E100:AW100" si="235">IF($B100="","",FIND(";",$B100,D100+1))</f>
        <v>1</v>
      </c>
      <c r="F100" s="160">
        <f t="shared" si="235"/>
        <v>2</v>
      </c>
      <c r="G100" s="160">
        <f t="shared" si="235"/>
        <v>8</v>
      </c>
      <c r="H100" s="160">
        <f t="shared" si="235"/>
        <v>11</v>
      </c>
      <c r="I100" s="160">
        <f t="shared" si="235"/>
        <v>20</v>
      </c>
      <c r="J100" s="160">
        <f t="shared" si="235"/>
        <v>21</v>
      </c>
      <c r="K100" s="160">
        <f t="shared" si="235"/>
        <v>23</v>
      </c>
      <c r="L100" s="160">
        <f t="shared" si="235"/>
        <v>24</v>
      </c>
      <c r="M100" s="160">
        <f t="shared" si="235"/>
        <v>26</v>
      </c>
      <c r="N100" s="160">
        <f t="shared" si="235"/>
        <v>32</v>
      </c>
      <c r="O100" s="160">
        <f t="shared" si="235"/>
        <v>33</v>
      </c>
      <c r="P100" s="160">
        <f t="shared" si="235"/>
        <v>34</v>
      </c>
      <c r="Q100" s="160">
        <f t="shared" si="235"/>
        <v>36</v>
      </c>
      <c r="R100" s="160">
        <f t="shared" si="235"/>
        <v>37</v>
      </c>
      <c r="S100" s="160">
        <f t="shared" si="235"/>
        <v>40</v>
      </c>
      <c r="T100" s="160">
        <f t="shared" si="235"/>
        <v>43</v>
      </c>
      <c r="U100" s="160">
        <f t="shared" si="235"/>
        <v>46</v>
      </c>
      <c r="V100" s="160">
        <f t="shared" si="235"/>
        <v>48</v>
      </c>
      <c r="W100" s="160">
        <f t="shared" si="235"/>
        <v>54</v>
      </c>
      <c r="X100" s="160">
        <f t="shared" si="235"/>
        <v>60</v>
      </c>
      <c r="Y100" s="160">
        <f t="shared" si="235"/>
        <v>61</v>
      </c>
      <c r="Z100" s="160">
        <f t="shared" si="235"/>
        <v>62</v>
      </c>
      <c r="AA100" s="160">
        <f t="shared" si="235"/>
        <v>63</v>
      </c>
      <c r="AB100" s="160">
        <f t="shared" si="235"/>
        <v>66</v>
      </c>
      <c r="AC100" s="160">
        <f t="shared" si="235"/>
        <v>69</v>
      </c>
      <c r="AD100" s="160">
        <f t="shared" si="235"/>
        <v>72</v>
      </c>
      <c r="AE100" s="160">
        <f t="shared" si="235"/>
        <v>75</v>
      </c>
      <c r="AF100" s="160">
        <f t="shared" si="235"/>
        <v>78</v>
      </c>
      <c r="AG100" s="160">
        <f t="shared" si="235"/>
        <v>81</v>
      </c>
      <c r="AH100" s="160">
        <f t="shared" si="235"/>
        <v>84</v>
      </c>
      <c r="AI100" s="160">
        <f t="shared" si="235"/>
        <v>87</v>
      </c>
      <c r="AJ100" s="160">
        <f t="shared" si="235"/>
        <v>90</v>
      </c>
      <c r="AK100" s="160">
        <f t="shared" si="235"/>
        <v>93</v>
      </c>
      <c r="AL100" s="160">
        <f t="shared" si="235"/>
        <v>96</v>
      </c>
      <c r="AM100" s="160">
        <f t="shared" si="235"/>
        <v>97</v>
      </c>
      <c r="AN100" s="160">
        <f t="shared" si="235"/>
        <v>99</v>
      </c>
      <c r="AO100" s="160">
        <f t="shared" si="235"/>
        <v>105</v>
      </c>
      <c r="AP100" s="160">
        <f t="shared" si="235"/>
        <v>107</v>
      </c>
      <c r="AQ100" s="160">
        <f t="shared" si="235"/>
        <v>109</v>
      </c>
      <c r="AR100" s="160">
        <f t="shared" si="235"/>
        <v>115</v>
      </c>
      <c r="AS100" s="160">
        <f t="shared" si="235"/>
        <v>122</v>
      </c>
      <c r="AT100" s="160">
        <f t="shared" si="235"/>
        <v>128</v>
      </c>
      <c r="AU100" s="160">
        <f t="shared" si="235"/>
        <v>131</v>
      </c>
      <c r="AV100" s="160">
        <f t="shared" si="235"/>
        <v>132</v>
      </c>
      <c r="AW100" s="161">
        <f t="shared" si="235"/>
        <v>133</v>
      </c>
      <c r="AX100" t="s">
        <v>1</v>
      </c>
      <c r="AY100" s="105" t="str">
        <f t="shared" si="192"/>
        <v>M45</v>
      </c>
      <c r="AZ100" s="134">
        <f t="shared" si="170"/>
        <v>106</v>
      </c>
      <c r="BA100" s="73" t="str">
        <f t="shared" si="193"/>
        <v>Vacant</v>
      </c>
      <c r="BB100" s="73" t="str">
        <f t="shared" si="194"/>
        <v/>
      </c>
      <c r="BC100" s="134" t="str">
        <f t="shared" si="195"/>
        <v/>
      </c>
      <c r="BD100" s="134" t="str">
        <f t="shared" si="196"/>
        <v/>
      </c>
      <c r="BE100" s="134" t="str">
        <f t="shared" si="197"/>
        <v>0</v>
      </c>
      <c r="BF100" s="134" t="str">
        <f t="shared" si="222"/>
        <v/>
      </c>
      <c r="BG100" s="134" t="str">
        <f t="shared" si="171"/>
        <v/>
      </c>
      <c r="BH100" s="73" t="str">
        <f t="shared" si="172"/>
        <v/>
      </c>
      <c r="BI100" s="73" t="str">
        <f t="shared" si="218"/>
        <v/>
      </c>
      <c r="BJ100" s="134" t="str">
        <f t="shared" si="198"/>
        <v/>
      </c>
      <c r="BK100" s="73" t="str" cm="1">
        <f t="array" ref="BK100">IF(BJ100="",""&amp;BI100,IF(BJ100="NEMA",BI100,INDEX(klub_naziv,MATCH(INDEX(klubAlias_klubid,BJ100),klub_id,0))))</f>
        <v/>
      </c>
      <c r="BL100" s="73" t="str" cm="1">
        <f t="array" ref="BL100">IFERROR(INDEX(registarNatjecatelji,CE100,4),"")</f>
        <v/>
      </c>
      <c r="BM100" s="134" t="str">
        <f t="shared" si="173"/>
        <v/>
      </c>
      <c r="BN100" s="73" t="str">
        <f t="shared" si="199"/>
        <v/>
      </c>
      <c r="BO100" s="73" t="str">
        <f t="shared" si="212"/>
        <v/>
      </c>
      <c r="BP100" s="134" t="str">
        <f t="shared" si="174"/>
        <v/>
      </c>
      <c r="BQ100" s="73" t="str">
        <f t="shared" si="175"/>
        <v>M45</v>
      </c>
      <c r="BR100" s="73" t="str">
        <f t="shared" si="176"/>
        <v>M45-Ž20-Ž35</v>
      </c>
      <c r="BS100" s="134">
        <f t="shared" si="177"/>
        <v>1007</v>
      </c>
      <c r="BT100" s="74" t="str">
        <f t="shared" si="178"/>
        <v>3.56</v>
      </c>
      <c r="BU100" s="74" t="str">
        <f t="shared" si="179"/>
        <v>150</v>
      </c>
      <c r="BV100" s="75" t="str">
        <f t="shared" si="180"/>
        <v>11</v>
      </c>
      <c r="BW100" t="s">
        <v>1</v>
      </c>
      <c r="BX100" s="105" t="str">
        <f t="shared" si="181"/>
        <v/>
      </c>
      <c r="BY100" s="106" t="str">
        <f t="shared" si="182"/>
        <v/>
      </c>
      <c r="BZ100" t="s">
        <v>1</v>
      </c>
      <c r="CA100" s="105" t="str">
        <f t="shared" si="183"/>
        <v/>
      </c>
      <c r="CB100" s="106" t="str">
        <f t="shared" si="184"/>
        <v/>
      </c>
      <c r="CC100" t="s">
        <v>1</v>
      </c>
      <c r="CD100" s="105" t="str">
        <f t="shared" si="185"/>
        <v/>
      </c>
      <c r="CE100" s="106" t="str">
        <f t="shared" si="200"/>
        <v/>
      </c>
      <c r="CF100" t="s">
        <v>1</v>
      </c>
      <c r="CG100" s="111" t="str">
        <f t="shared" si="201"/>
        <v/>
      </c>
      <c r="CH100" s="134" t="str" cm="1">
        <f t="array" ref="CH100">IF(CG100="","",INDEX(imePrezime_id,CG100,0))</f>
        <v/>
      </c>
      <c r="CI100" s="106" t="str">
        <f>IF(OR(CD100="",CE100&lt;&gt;"NEMA"),"",IFERROR(INDEX(imeprezimealias_imeprezimeid,MATCH(BA100&amp;" "&amp;BB100,imeprezimealias_alias,0)),""))</f>
        <v/>
      </c>
      <c r="CJ100" t="s">
        <v>1</v>
      </c>
      <c r="CK100" s="29" t="str">
        <f t="shared" si="202"/>
        <v/>
      </c>
      <c r="CL100" t="s">
        <v>1</v>
      </c>
      <c r="CM100" s="90"/>
      <c r="CN100" t="s">
        <v>1</v>
      </c>
      <c r="CO100" s="111" t="str">
        <f>IF(CM100="","",MAX(CO$10:CO99)+1)</f>
        <v/>
      </c>
      <c r="CP100" s="106" t="str">
        <f>IF(CM100="","",INDEX(imePrezime_id,MATCH(IF(IFERROR(SEARCH("–",CM100),0)&lt;&gt;0,CM100,SUBSTITUTE(CM100," "," – ",1)),imePrezime,0)))</f>
        <v/>
      </c>
      <c r="CR100" s="29" t="str">
        <f t="shared" si="203"/>
        <v/>
      </c>
      <c r="CS100" t="s">
        <v>1</v>
      </c>
      <c r="CT100" s="115" t="str">
        <f>IF(AND(CE100="NEMA",CI100=""),MAX(CT$10:CT99)+1,"")</f>
        <v/>
      </c>
      <c r="CU100" t="s">
        <v>1</v>
      </c>
      <c r="CV100" s="120" t="str">
        <f t="shared" si="186"/>
        <v>M</v>
      </c>
      <c r="CW100" t="s">
        <v>1</v>
      </c>
      <c r="CX100" s="105" t="str">
        <f>IF(CT100="","",IF(BO100&lt;&gt;"CRO","","INSERT INTO osoba (id,reg_broj,oib,spol_id,dat_rodjenja) VALUES ("&amp;CT100&amp;",(SELECT max(reg_broj)+1 FROM osoba),Null,'"&amp;CV100&amp;"',Null); INSERT INTO osoba_log (id,reg_broj,oib,spol_id,dat_rodjenja,dnevnik_id) SELECT id,reg_broj,oib,spol_id,dat_rodjenja,"&amp;CT$2&amp;" FROM osoba WHERE id = "&amp;CT100&amp;";"))</f>
        <v/>
      </c>
      <c r="CY100" s="125" t="str">
        <f>IF(CT100="","","INSERT INTO imeprezime (id,osoba_id,rbr,ime,prezime,klub_id,identitet_id,sintaksa_id,info,aktivno,dnevnik_id) VALUES ("&amp;CT100&amp;","&amp;IF(CX100="","Null",CT100)&amp;",1,'"&amp;BA100&amp;"','"&amp;BB100&amp;"',(SELECT id FROM klub WHERE naziv = '"&amp;BI100&amp;"'),Null,1,'',1,"&amp;CT$2&amp;");")</f>
        <v/>
      </c>
      <c r="CZ100" t="s">
        <v>1</v>
      </c>
      <c r="DA100" s="29" t="str">
        <f t="shared" si="204"/>
        <v/>
      </c>
      <c r="DB100" t="s">
        <v>1</v>
      </c>
      <c r="DC100" s="105" t="str">
        <f>IF(OR(BP100="",BP100&lt;&gt;"NEMA"),"",BO100)</f>
        <v/>
      </c>
      <c r="DD100" s="125" t="str">
        <f>IF(DC100="","",MAX(DD$10:DD99)+1)</f>
        <v/>
      </c>
      <c r="DE100" t="s">
        <v>1</v>
      </c>
      <c r="DF100" s="90"/>
      <c r="DG100" t="s">
        <v>1</v>
      </c>
      <c r="DH100" s="29" t="str">
        <f t="shared" si="187"/>
        <v/>
      </c>
      <c r="DI100" t="s">
        <v>1</v>
      </c>
      <c r="DJ100" s="166" t="str">
        <f>IF(BJ100&lt;&gt;"NEMA","",IF(IFERROR(MATCH(BI100,BI$10:BI99,0),0)&lt;&gt;0,"",BI100))</f>
        <v/>
      </c>
      <c r="DK100" t="s">
        <v>1</v>
      </c>
      <c r="DL100" s="90"/>
      <c r="DM100" t="s">
        <v>1</v>
      </c>
      <c r="DN100" s="105" t="str">
        <f t="shared" si="205"/>
        <v/>
      </c>
      <c r="DO100" s="73" t="str">
        <f>IF(DN100="","",MAX(DO$10:DO99)+1)</f>
        <v/>
      </c>
      <c r="DP100" s="73" t="str">
        <f>IF(DN100="","",IF(BP100="","",IF(BP100="NEMA",DD100,BP100)))</f>
        <v/>
      </c>
      <c r="DQ100" s="73" t="str">
        <f t="shared" si="206"/>
        <v/>
      </c>
      <c r="DR100" s="73" t="str">
        <f>IF(DL100="","",MAX(DR$10:DR99)+1)</f>
        <v/>
      </c>
      <c r="DS100" s="177" t="str">
        <f t="shared" si="188"/>
        <v/>
      </c>
      <c r="DT100" s="125" t="str">
        <f t="shared" si="207"/>
        <v/>
      </c>
      <c r="DU100" t="s">
        <v>1</v>
      </c>
      <c r="DV100" s="29" t="str">
        <f t="shared" si="208"/>
        <v/>
      </c>
      <c r="DW100" t="s">
        <v>1</v>
      </c>
      <c r="DX100" s="166" t="str">
        <f>IF(BX100="","",IF(BY100&lt;&gt;"NEMA","ime-pre-klu"&amp;IF(BJ100="","","(ali)")&amp;"-kat",IF(CB100&lt;&gt;"NEMA","ime-pre-klu"&amp;IF(BJ100="","","(ali)"),IF(CE100&lt;&gt;"NEMA","ime-pre",IF(CT100&lt;&gt;"","novo",""))))&amp;IF(AND(BE100="0",BD100&gt;max_minuta*60),"-ot",""))</f>
        <v/>
      </c>
      <c r="DY100" t="s">
        <v>1</v>
      </c>
      <c r="DZ100" s="111"/>
      <c r="EA100" s="134"/>
      <c r="EB100" s="134"/>
      <c r="EC100" s="134"/>
      <c r="ED100" s="134"/>
      <c r="EE100" s="134"/>
      <c r="EF100" s="134"/>
      <c r="EG100" s="134"/>
      <c r="EH100" s="134"/>
      <c r="EI100" s="134"/>
      <c r="EJ100" s="106" t="str">
        <f t="shared" si="189"/>
        <v/>
      </c>
      <c r="EK100" t="s">
        <v>1</v>
      </c>
    </row>
    <row r="101" spans="2:141" x14ac:dyDescent="0.25">
      <c r="B101" s="148" t="s">
        <v>1168</v>
      </c>
      <c r="C101" t="s">
        <v>1</v>
      </c>
      <c r="D101" s="159">
        <f t="shared" si="190"/>
        <v>0</v>
      </c>
      <c r="E101" s="160">
        <f t="shared" ref="E101:AW101" si="236">IF($B101="","",FIND(";",$B101,D101+1))</f>
        <v>1</v>
      </c>
      <c r="F101" s="160">
        <f t="shared" si="236"/>
        <v>9</v>
      </c>
      <c r="G101" s="160">
        <f t="shared" si="236"/>
        <v>15</v>
      </c>
      <c r="H101" s="160">
        <f t="shared" si="236"/>
        <v>25</v>
      </c>
      <c r="I101" s="160">
        <f t="shared" si="236"/>
        <v>33</v>
      </c>
      <c r="J101" s="160">
        <f t="shared" si="236"/>
        <v>34</v>
      </c>
      <c r="K101" s="160">
        <f t="shared" si="236"/>
        <v>36</v>
      </c>
      <c r="L101" s="160">
        <f t="shared" si="236"/>
        <v>37</v>
      </c>
      <c r="M101" s="160">
        <f t="shared" si="236"/>
        <v>39</v>
      </c>
      <c r="N101" s="160">
        <f t="shared" si="236"/>
        <v>45</v>
      </c>
      <c r="O101" s="160">
        <f t="shared" si="236"/>
        <v>52</v>
      </c>
      <c r="P101" s="160">
        <f t="shared" si="236"/>
        <v>58</v>
      </c>
      <c r="Q101" s="160">
        <f t="shared" si="236"/>
        <v>60</v>
      </c>
      <c r="R101" s="160">
        <f t="shared" si="236"/>
        <v>62</v>
      </c>
      <c r="S101" s="160">
        <f t="shared" si="236"/>
        <v>73</v>
      </c>
      <c r="T101" s="160">
        <f t="shared" si="236"/>
        <v>87</v>
      </c>
      <c r="U101" s="160">
        <f t="shared" si="236"/>
        <v>93</v>
      </c>
      <c r="V101" s="160">
        <f t="shared" si="236"/>
        <v>95</v>
      </c>
      <c r="W101" s="160">
        <f t="shared" si="236"/>
        <v>101</v>
      </c>
      <c r="X101" s="160">
        <f t="shared" si="236"/>
        <v>107</v>
      </c>
      <c r="Y101" s="160">
        <f t="shared" si="236"/>
        <v>108</v>
      </c>
      <c r="Z101" s="160">
        <f t="shared" si="236"/>
        <v>109</v>
      </c>
      <c r="AA101" s="160">
        <f t="shared" si="236"/>
        <v>110</v>
      </c>
      <c r="AB101" s="160">
        <f t="shared" si="236"/>
        <v>113</v>
      </c>
      <c r="AC101" s="160">
        <f t="shared" si="236"/>
        <v>116</v>
      </c>
      <c r="AD101" s="160">
        <f t="shared" si="236"/>
        <v>119</v>
      </c>
      <c r="AE101" s="160">
        <f t="shared" si="236"/>
        <v>122</v>
      </c>
      <c r="AF101" s="160">
        <f t="shared" si="236"/>
        <v>125</v>
      </c>
      <c r="AG101" s="160">
        <f t="shared" si="236"/>
        <v>128</v>
      </c>
      <c r="AH101" s="160">
        <f t="shared" si="236"/>
        <v>131</v>
      </c>
      <c r="AI101" s="160">
        <f t="shared" si="236"/>
        <v>134</v>
      </c>
      <c r="AJ101" s="160">
        <f t="shared" si="236"/>
        <v>137</v>
      </c>
      <c r="AK101" s="160">
        <f t="shared" si="236"/>
        <v>140</v>
      </c>
      <c r="AL101" s="160">
        <f t="shared" si="236"/>
        <v>143</v>
      </c>
      <c r="AM101" s="160">
        <f t="shared" si="236"/>
        <v>144</v>
      </c>
      <c r="AN101" s="160">
        <f t="shared" si="236"/>
        <v>146</v>
      </c>
      <c r="AO101" s="160">
        <f t="shared" si="236"/>
        <v>152</v>
      </c>
      <c r="AP101" s="160">
        <f t="shared" si="236"/>
        <v>154</v>
      </c>
      <c r="AQ101" s="160">
        <f t="shared" si="236"/>
        <v>157</v>
      </c>
      <c r="AR101" s="160">
        <f t="shared" si="236"/>
        <v>163</v>
      </c>
      <c r="AS101" s="160">
        <f t="shared" si="236"/>
        <v>169</v>
      </c>
      <c r="AT101" s="160">
        <f t="shared" si="236"/>
        <v>175</v>
      </c>
      <c r="AU101" s="160">
        <f t="shared" si="236"/>
        <v>178</v>
      </c>
      <c r="AV101" s="160">
        <f t="shared" si="236"/>
        <v>180</v>
      </c>
      <c r="AW101" s="161">
        <f t="shared" si="236"/>
        <v>181</v>
      </c>
      <c r="AX101" t="s">
        <v>1</v>
      </c>
      <c r="AY101" s="105" t="str">
        <f t="shared" si="192"/>
        <v>M55</v>
      </c>
      <c r="AZ101" s="134">
        <f t="shared" si="170"/>
        <v>105</v>
      </c>
      <c r="BA101" s="73" t="str">
        <f t="shared" si="193"/>
        <v>Darko</v>
      </c>
      <c r="BB101" s="73" t="str">
        <f t="shared" si="194"/>
        <v>Merunka</v>
      </c>
      <c r="BC101" s="134" t="str">
        <f t="shared" si="195"/>
        <v>34:11</v>
      </c>
      <c r="BD101" s="134">
        <f t="shared" si="196"/>
        <v>2051</v>
      </c>
      <c r="BE101" s="134" t="str">
        <f t="shared" si="197"/>
        <v>0</v>
      </c>
      <c r="BF101" s="134" t="str">
        <f t="shared" si="222"/>
        <v>0</v>
      </c>
      <c r="BG101" s="134">
        <f t="shared" si="171"/>
        <v>1</v>
      </c>
      <c r="BH101" s="73" t="str">
        <f t="shared" si="172"/>
        <v>Maksimir</v>
      </c>
      <c r="BI101" s="73" t="str">
        <f t="shared" si="218"/>
        <v>OK Maksimir</v>
      </c>
      <c r="BJ101" s="134" t="str">
        <f t="shared" si="198"/>
        <v/>
      </c>
      <c r="BK101" s="73" t="str" cm="1">
        <f t="array" ref="BK101">IF(BJ101="",""&amp;BI101,IF(BJ101="NEMA",BI101,INDEX(klub_naziv,MATCH(INDEX(klubAlias_klubid,BJ101),klub_id,0))))</f>
        <v>OK Maksimir</v>
      </c>
      <c r="BL101" s="73" t="str" cm="1">
        <f t="array" ref="BL101">IFERROR(INDEX(registarNatjecatelji,CE101,4),"")</f>
        <v>OK Maksimir</v>
      </c>
      <c r="BM101" s="134" t="str">
        <f t="shared" si="173"/>
        <v/>
      </c>
      <c r="BN101" s="73" t="str">
        <f t="shared" si="199"/>
        <v>OK Maksimir</v>
      </c>
      <c r="BO101" s="73" t="str">
        <f t="shared" si="212"/>
        <v>CRO</v>
      </c>
      <c r="BP101" s="134">
        <f t="shared" si="174"/>
        <v>1</v>
      </c>
      <c r="BQ101" s="73" t="str">
        <f t="shared" si="175"/>
        <v>M55</v>
      </c>
      <c r="BR101" s="73" t="str">
        <f t="shared" si="176"/>
        <v>M55-Ž45</v>
      </c>
      <c r="BS101" s="134">
        <f t="shared" si="177"/>
        <v>1008</v>
      </c>
      <c r="BT101" s="74" t="str">
        <f t="shared" si="178"/>
        <v>3.2</v>
      </c>
      <c r="BU101" s="74" t="str">
        <f t="shared" si="179"/>
        <v>125</v>
      </c>
      <c r="BV101" s="75" t="str">
        <f t="shared" si="180"/>
        <v>11</v>
      </c>
      <c r="BW101" t="s">
        <v>1</v>
      </c>
      <c r="BX101" s="105" t="str">
        <f t="shared" si="181"/>
        <v>Darko – Merunka – OK Maksimir – M55</v>
      </c>
      <c r="BY101" s="106">
        <f t="shared" si="182"/>
        <v>356</v>
      </c>
      <c r="BZ101" t="s">
        <v>1</v>
      </c>
      <c r="CA101" s="105" t="str">
        <f t="shared" si="183"/>
        <v>Darko – Merunka – OK Maksimir</v>
      </c>
      <c r="CB101" s="106">
        <f t="shared" si="184"/>
        <v>356</v>
      </c>
      <c r="CC101" t="s">
        <v>1</v>
      </c>
      <c r="CD101" s="105" t="str">
        <f t="shared" si="185"/>
        <v>Darko – Merunka</v>
      </c>
      <c r="CE101" s="106">
        <f t="shared" si="200"/>
        <v>356</v>
      </c>
      <c r="CF101" t="s">
        <v>1</v>
      </c>
      <c r="CG101" s="111">
        <f t="shared" si="201"/>
        <v>356</v>
      </c>
      <c r="CH101" s="134" cm="1">
        <f t="array" ref="CH101">IF(CG101="","",INDEX(imePrezime_id,CG101,0))</f>
        <v>1562</v>
      </c>
      <c r="CI101" s="106" t="str">
        <f>IF(OR(CD101="",CE101&lt;&gt;"NEMA"),"",IFERROR(INDEX(imeprezimealias_imeprezimeid,MATCH(BA101&amp;" "&amp;BB101,imeprezimealias_alias,0)),""))</f>
        <v/>
      </c>
      <c r="CJ101" t="s">
        <v>1</v>
      </c>
      <c r="CK101" s="29" t="str">
        <f t="shared" si="202"/>
        <v/>
      </c>
      <c r="CL101" t="s">
        <v>1</v>
      </c>
      <c r="CM101" s="90"/>
      <c r="CN101" t="s">
        <v>1</v>
      </c>
      <c r="CO101" s="111" t="str">
        <f>IF(CM101="","",MAX(CO$10:CO100)+1)</f>
        <v/>
      </c>
      <c r="CP101" s="106" t="str">
        <f>IF(CM101="","",INDEX(imePrezime_id,MATCH(IF(IFERROR(SEARCH("–",CM101),0)&lt;&gt;0,CM101,SUBSTITUTE(CM101," "," – ",1)),imePrezime,0)))</f>
        <v/>
      </c>
      <c r="CR101" s="29" t="str">
        <f t="shared" si="203"/>
        <v/>
      </c>
      <c r="CS101" t="s">
        <v>1</v>
      </c>
      <c r="CT101" s="115" t="str">
        <f>IF(AND(CE101="NEMA",CI101=""),MAX(CT$10:CT100)+1,"")</f>
        <v/>
      </c>
      <c r="CU101" t="s">
        <v>1</v>
      </c>
      <c r="CV101" s="120" t="str">
        <f t="shared" si="186"/>
        <v>M</v>
      </c>
      <c r="CW101" t="s">
        <v>1</v>
      </c>
      <c r="CX101" s="105" t="str">
        <f>IF(CT101="","",IF(BO101&lt;&gt;"CRO","","INSERT INTO osoba (id,reg_broj,oib,spol_id,dat_rodjenja) VALUES ("&amp;CT101&amp;",(SELECT max(reg_broj)+1 FROM osoba),Null,'"&amp;CV101&amp;"',Null); INSERT INTO osoba_log (id,reg_broj,oib,spol_id,dat_rodjenja,dnevnik_id) SELECT id,reg_broj,oib,spol_id,dat_rodjenja,"&amp;CT$2&amp;" FROM osoba WHERE id = "&amp;CT101&amp;";"))</f>
        <v/>
      </c>
      <c r="CY101" s="125" t="str">
        <f>IF(CT101="","","INSERT INTO imeprezime (id,osoba_id,rbr,ime,prezime,klub_id,identitet_id,sintaksa_id,info,aktivno,dnevnik_id) VALUES ("&amp;CT101&amp;","&amp;IF(CX101="","Null",CT101)&amp;",1,'"&amp;BA101&amp;"','"&amp;BB101&amp;"',(SELECT id FROM klub WHERE naziv = '"&amp;BI101&amp;"'),Null,1,'',1,"&amp;CT$2&amp;");")</f>
        <v/>
      </c>
      <c r="CZ101" t="s">
        <v>1</v>
      </c>
      <c r="DA101" s="29" t="str">
        <f t="shared" si="204"/>
        <v/>
      </c>
      <c r="DB101" t="s">
        <v>1</v>
      </c>
      <c r="DC101" s="105" t="str">
        <f>IF(OR(BP101="",BP101&lt;&gt;"NEMA"),"",BO101)</f>
        <v/>
      </c>
      <c r="DD101" s="125" t="str">
        <f>IF(DC101="","",MAX(DD$10:DD100)+1)</f>
        <v/>
      </c>
      <c r="DE101" t="s">
        <v>1</v>
      </c>
      <c r="DF101" s="90"/>
      <c r="DG101" t="s">
        <v>1</v>
      </c>
      <c r="DH101" s="29" t="str">
        <f t="shared" si="187"/>
        <v/>
      </c>
      <c r="DI101" t="s">
        <v>1</v>
      </c>
      <c r="DJ101" s="166" t="str">
        <f>IF(BJ101&lt;&gt;"NEMA","",IF(IFERROR(MATCH(BI101,BI$10:BI100,0),0)&lt;&gt;0,"",BI101))</f>
        <v/>
      </c>
      <c r="DK101" t="s">
        <v>1</v>
      </c>
      <c r="DL101" s="90"/>
      <c r="DM101" t="s">
        <v>1</v>
      </c>
      <c r="DN101" s="105" t="str">
        <f t="shared" si="205"/>
        <v/>
      </c>
      <c r="DO101" s="73" t="str">
        <f>IF(DN101="","",MAX(DO$10:DO100)+1)</f>
        <v/>
      </c>
      <c r="DP101" s="73" t="str">
        <f>IF(DN101="","",IF(BP101="","",IF(BP101="NEMA",DD101,BP101)))</f>
        <v/>
      </c>
      <c r="DQ101" s="73" t="str">
        <f t="shared" si="206"/>
        <v/>
      </c>
      <c r="DR101" s="73" t="str">
        <f>IF(DL101="","",MAX(DR$10:DR100)+1)</f>
        <v/>
      </c>
      <c r="DS101" s="177" t="str">
        <f t="shared" si="188"/>
        <v/>
      </c>
      <c r="DT101" s="125" t="str">
        <f t="shared" si="207"/>
        <v/>
      </c>
      <c r="DU101" t="s">
        <v>1</v>
      </c>
      <c r="DV101" s="29" t="str">
        <f t="shared" si="208"/>
        <v/>
      </c>
      <c r="DW101" t="s">
        <v>1</v>
      </c>
      <c r="DX101" s="166" t="str">
        <f>IF(BX101="","",IF(BY101&lt;&gt;"NEMA","ime-pre-klu"&amp;IF(BJ101="","","(ali)")&amp;"-kat",IF(CB101&lt;&gt;"NEMA","ime-pre-klu"&amp;IF(BJ101="","","(ali)"),IF(CE101&lt;&gt;"NEMA","ime-pre",IF(CT101&lt;&gt;"","novo",""))))&amp;IF(AND(BE101="0",BD101&gt;max_minuta*60),"-ot",""))</f>
        <v>ime-pre-klu-kat</v>
      </c>
      <c r="DY101" t="s">
        <v>1</v>
      </c>
      <c r="DZ101" s="111"/>
      <c r="EA101" s="134"/>
      <c r="EB101" s="134"/>
      <c r="EC101" s="134"/>
      <c r="ED101" s="134"/>
      <c r="EE101" s="134"/>
      <c r="EF101" s="134"/>
      <c r="EG101" s="134"/>
      <c r="EH101" s="134"/>
      <c r="EI101" s="134"/>
      <c r="EJ101" s="106">
        <f t="shared" si="189"/>
        <v>1</v>
      </c>
      <c r="EK101" t="s">
        <v>1</v>
      </c>
    </row>
    <row r="102" spans="2:141" x14ac:dyDescent="0.25">
      <c r="B102" s="148" t="s">
        <v>1169</v>
      </c>
      <c r="C102" t="s">
        <v>1</v>
      </c>
      <c r="D102" s="159">
        <f t="shared" si="190"/>
        <v>0</v>
      </c>
      <c r="E102" s="160">
        <f t="shared" ref="E102:AW102" si="237">IF($B102="","",FIND(";",$B102,D102+1))</f>
        <v>1</v>
      </c>
      <c r="F102" s="160">
        <f t="shared" si="237"/>
        <v>9</v>
      </c>
      <c r="G102" s="160">
        <f t="shared" si="237"/>
        <v>15</v>
      </c>
      <c r="H102" s="160">
        <f t="shared" si="237"/>
        <v>24</v>
      </c>
      <c r="I102" s="160">
        <f t="shared" si="237"/>
        <v>31</v>
      </c>
      <c r="J102" s="160">
        <f t="shared" si="237"/>
        <v>32</v>
      </c>
      <c r="K102" s="160">
        <f t="shared" si="237"/>
        <v>34</v>
      </c>
      <c r="L102" s="160">
        <f t="shared" si="237"/>
        <v>35</v>
      </c>
      <c r="M102" s="160">
        <f t="shared" si="237"/>
        <v>37</v>
      </c>
      <c r="N102" s="160">
        <f t="shared" si="237"/>
        <v>43</v>
      </c>
      <c r="O102" s="160">
        <f t="shared" si="237"/>
        <v>50</v>
      </c>
      <c r="P102" s="160">
        <f t="shared" si="237"/>
        <v>56</v>
      </c>
      <c r="Q102" s="160">
        <f t="shared" si="237"/>
        <v>58</v>
      </c>
      <c r="R102" s="160">
        <f t="shared" si="237"/>
        <v>60</v>
      </c>
      <c r="S102" s="160">
        <f t="shared" si="237"/>
        <v>71</v>
      </c>
      <c r="T102" s="160">
        <f t="shared" si="237"/>
        <v>85</v>
      </c>
      <c r="U102" s="160">
        <f t="shared" si="237"/>
        <v>91</v>
      </c>
      <c r="V102" s="160">
        <f t="shared" si="237"/>
        <v>93</v>
      </c>
      <c r="W102" s="160">
        <f t="shared" si="237"/>
        <v>99</v>
      </c>
      <c r="X102" s="160">
        <f t="shared" si="237"/>
        <v>105</v>
      </c>
      <c r="Y102" s="160">
        <f t="shared" si="237"/>
        <v>106</v>
      </c>
      <c r="Z102" s="160">
        <f t="shared" si="237"/>
        <v>107</v>
      </c>
      <c r="AA102" s="160">
        <f t="shared" si="237"/>
        <v>108</v>
      </c>
      <c r="AB102" s="160">
        <f t="shared" si="237"/>
        <v>111</v>
      </c>
      <c r="AC102" s="160">
        <f t="shared" si="237"/>
        <v>114</v>
      </c>
      <c r="AD102" s="160">
        <f t="shared" si="237"/>
        <v>117</v>
      </c>
      <c r="AE102" s="160">
        <f t="shared" si="237"/>
        <v>120</v>
      </c>
      <c r="AF102" s="160">
        <f t="shared" si="237"/>
        <v>123</v>
      </c>
      <c r="AG102" s="160">
        <f t="shared" si="237"/>
        <v>126</v>
      </c>
      <c r="AH102" s="160">
        <f t="shared" si="237"/>
        <v>129</v>
      </c>
      <c r="AI102" s="160">
        <f t="shared" si="237"/>
        <v>132</v>
      </c>
      <c r="AJ102" s="160">
        <f t="shared" si="237"/>
        <v>135</v>
      </c>
      <c r="AK102" s="160">
        <f t="shared" si="237"/>
        <v>138</v>
      </c>
      <c r="AL102" s="160">
        <f t="shared" si="237"/>
        <v>141</v>
      </c>
      <c r="AM102" s="160">
        <f t="shared" si="237"/>
        <v>142</v>
      </c>
      <c r="AN102" s="160">
        <f t="shared" si="237"/>
        <v>144</v>
      </c>
      <c r="AO102" s="160">
        <f t="shared" si="237"/>
        <v>150</v>
      </c>
      <c r="AP102" s="160">
        <f t="shared" si="237"/>
        <v>152</v>
      </c>
      <c r="AQ102" s="160">
        <f t="shared" si="237"/>
        <v>155</v>
      </c>
      <c r="AR102" s="160">
        <f t="shared" si="237"/>
        <v>161</v>
      </c>
      <c r="AS102" s="160">
        <f t="shared" si="237"/>
        <v>167</v>
      </c>
      <c r="AT102" s="160">
        <f t="shared" si="237"/>
        <v>173</v>
      </c>
      <c r="AU102" s="160">
        <f t="shared" si="237"/>
        <v>176</v>
      </c>
      <c r="AV102" s="160">
        <f t="shared" si="237"/>
        <v>178</v>
      </c>
      <c r="AW102" s="161">
        <f t="shared" si="237"/>
        <v>179</v>
      </c>
      <c r="AX102" t="s">
        <v>1</v>
      </c>
      <c r="AY102" s="105" t="str">
        <f t="shared" si="192"/>
        <v>M55</v>
      </c>
      <c r="AZ102" s="134">
        <f t="shared" si="170"/>
        <v>105</v>
      </c>
      <c r="BA102" s="73" t="str">
        <f t="shared" si="193"/>
        <v>Saša</v>
      </c>
      <c r="BB102" s="73" t="str">
        <f t="shared" si="194"/>
        <v>Horvat</v>
      </c>
      <c r="BC102" s="134" t="str">
        <f t="shared" si="195"/>
        <v>36:32</v>
      </c>
      <c r="BD102" s="134">
        <f t="shared" si="196"/>
        <v>2192</v>
      </c>
      <c r="BE102" s="134" t="str">
        <f t="shared" si="197"/>
        <v>0</v>
      </c>
      <c r="BF102" s="134" t="str">
        <f t="shared" si="222"/>
        <v>0</v>
      </c>
      <c r="BG102" s="134">
        <f t="shared" si="171"/>
        <v>1</v>
      </c>
      <c r="BH102" s="73" t="str">
        <f t="shared" si="172"/>
        <v>Maksimir</v>
      </c>
      <c r="BI102" s="73" t="str">
        <f t="shared" si="218"/>
        <v>OK Maksimir</v>
      </c>
      <c r="BJ102" s="134" t="str">
        <f t="shared" si="198"/>
        <v/>
      </c>
      <c r="BK102" s="73" t="str" cm="1">
        <f t="array" ref="BK102">IF(BJ102="",""&amp;BI102,IF(BJ102="NEMA",BI102,INDEX(klub_naziv,MATCH(INDEX(klubAlias_klubid,BJ102),klub_id,0))))</f>
        <v>OK Maksimir</v>
      </c>
      <c r="BL102" s="73" t="str" cm="1">
        <f t="array" ref="BL102">IFERROR(INDEX(registarNatjecatelji,CE102,4),"")</f>
        <v>OK Maksimir</v>
      </c>
      <c r="BM102" s="134" t="str">
        <f t="shared" si="173"/>
        <v/>
      </c>
      <c r="BN102" s="73" t="str">
        <f t="shared" si="199"/>
        <v>OK Maksimir</v>
      </c>
      <c r="BO102" s="73" t="str">
        <f t="shared" si="212"/>
        <v>CRO</v>
      </c>
      <c r="BP102" s="134">
        <f t="shared" si="174"/>
        <v>1</v>
      </c>
      <c r="BQ102" s="73" t="str">
        <f t="shared" si="175"/>
        <v>M55</v>
      </c>
      <c r="BR102" s="73" t="str">
        <f t="shared" si="176"/>
        <v>M55-Ž45</v>
      </c>
      <c r="BS102" s="134">
        <f t="shared" si="177"/>
        <v>1008</v>
      </c>
      <c r="BT102" s="74" t="str">
        <f t="shared" si="178"/>
        <v>3.2</v>
      </c>
      <c r="BU102" s="74" t="str">
        <f t="shared" si="179"/>
        <v>125</v>
      </c>
      <c r="BV102" s="75" t="str">
        <f t="shared" si="180"/>
        <v>11</v>
      </c>
      <c r="BW102" t="s">
        <v>1</v>
      </c>
      <c r="BX102" s="105" t="str">
        <f t="shared" si="181"/>
        <v>Saša – Horvat – OK Maksimir – M55</v>
      </c>
      <c r="BY102" s="106">
        <f t="shared" si="182"/>
        <v>339</v>
      </c>
      <c r="BZ102" t="s">
        <v>1</v>
      </c>
      <c r="CA102" s="105" t="str">
        <f t="shared" si="183"/>
        <v>Saša – Horvat – OK Maksimir</v>
      </c>
      <c r="CB102" s="106">
        <f t="shared" si="184"/>
        <v>339</v>
      </c>
      <c r="CC102" t="s">
        <v>1</v>
      </c>
      <c r="CD102" s="105" t="str">
        <f t="shared" si="185"/>
        <v>Saša – Horvat</v>
      </c>
      <c r="CE102" s="106">
        <f t="shared" si="200"/>
        <v>339</v>
      </c>
      <c r="CF102" t="s">
        <v>1</v>
      </c>
      <c r="CG102" s="111">
        <f t="shared" si="201"/>
        <v>339</v>
      </c>
      <c r="CH102" s="134" cm="1">
        <f t="array" ref="CH102">IF(CG102="","",INDEX(imePrezime_id,CG102,0))</f>
        <v>1109</v>
      </c>
      <c r="CI102" s="106" t="str">
        <f>IF(OR(CD102="",CE102&lt;&gt;"NEMA"),"",IFERROR(INDEX(imeprezimealias_imeprezimeid,MATCH(BA102&amp;" "&amp;BB102,imeprezimealias_alias,0)),""))</f>
        <v/>
      </c>
      <c r="CJ102" t="s">
        <v>1</v>
      </c>
      <c r="CK102" s="29" t="str">
        <f t="shared" si="202"/>
        <v/>
      </c>
      <c r="CL102" t="s">
        <v>1</v>
      </c>
      <c r="CM102" s="90"/>
      <c r="CN102" t="s">
        <v>1</v>
      </c>
      <c r="CO102" s="111" t="str">
        <f>IF(CM102="","",MAX(CO$10:CO101)+1)</f>
        <v/>
      </c>
      <c r="CP102" s="106" t="str">
        <f>IF(CM102="","",INDEX(imePrezime_id,MATCH(IF(IFERROR(SEARCH("–",CM102),0)&lt;&gt;0,CM102,SUBSTITUTE(CM102," "," – ",1)),imePrezime,0)))</f>
        <v/>
      </c>
      <c r="CR102" s="29" t="str">
        <f t="shared" si="203"/>
        <v/>
      </c>
      <c r="CS102" t="s">
        <v>1</v>
      </c>
      <c r="CT102" s="115" t="str">
        <f>IF(AND(CE102="NEMA",CI102=""),MAX(CT$10:CT101)+1,"")</f>
        <v/>
      </c>
      <c r="CU102" t="s">
        <v>1</v>
      </c>
      <c r="CV102" s="120" t="str">
        <f t="shared" si="186"/>
        <v>M</v>
      </c>
      <c r="CW102" t="s">
        <v>1</v>
      </c>
      <c r="CX102" s="105" t="str">
        <f>IF(CT102="","",IF(BO102&lt;&gt;"CRO","","INSERT INTO osoba (id,reg_broj,oib,spol_id,dat_rodjenja) VALUES ("&amp;CT102&amp;",(SELECT max(reg_broj)+1 FROM osoba),Null,'"&amp;CV102&amp;"',Null); INSERT INTO osoba_log (id,reg_broj,oib,spol_id,dat_rodjenja,dnevnik_id) SELECT id,reg_broj,oib,spol_id,dat_rodjenja,"&amp;CT$2&amp;" FROM osoba WHERE id = "&amp;CT102&amp;";"))</f>
        <v/>
      </c>
      <c r="CY102" s="125" t="str">
        <f>IF(CT102="","","INSERT INTO imeprezime (id,osoba_id,rbr,ime,prezime,klub_id,identitet_id,sintaksa_id,info,aktivno,dnevnik_id) VALUES ("&amp;CT102&amp;","&amp;IF(CX102="","Null",CT102)&amp;",1,'"&amp;BA102&amp;"','"&amp;BB102&amp;"',(SELECT id FROM klub WHERE naziv = '"&amp;BI102&amp;"'),Null,1,'',1,"&amp;CT$2&amp;");")</f>
        <v/>
      </c>
      <c r="CZ102" t="s">
        <v>1</v>
      </c>
      <c r="DA102" s="29" t="str">
        <f t="shared" si="204"/>
        <v/>
      </c>
      <c r="DB102" t="s">
        <v>1</v>
      </c>
      <c r="DC102" s="105" t="str">
        <f>IF(OR(BP102="",BP102&lt;&gt;"NEMA"),"",BO102)</f>
        <v/>
      </c>
      <c r="DD102" s="125" t="str">
        <f>IF(DC102="","",MAX(DD$10:DD101)+1)</f>
        <v/>
      </c>
      <c r="DE102" t="s">
        <v>1</v>
      </c>
      <c r="DF102" s="90"/>
      <c r="DG102" t="s">
        <v>1</v>
      </c>
      <c r="DH102" s="29" t="str">
        <f t="shared" si="187"/>
        <v/>
      </c>
      <c r="DI102" t="s">
        <v>1</v>
      </c>
      <c r="DJ102" s="166" t="str">
        <f>IF(BJ102&lt;&gt;"NEMA","",IF(IFERROR(MATCH(BI102,BI$10:BI101,0),0)&lt;&gt;0,"",BI102))</f>
        <v/>
      </c>
      <c r="DK102" t="s">
        <v>1</v>
      </c>
      <c r="DL102" s="90"/>
      <c r="DM102" t="s">
        <v>1</v>
      </c>
      <c r="DN102" s="105" t="str">
        <f t="shared" si="205"/>
        <v/>
      </c>
      <c r="DO102" s="73" t="str">
        <f>IF(DN102="","",MAX(DO$10:DO101)+1)</f>
        <v/>
      </c>
      <c r="DP102" s="73" t="str">
        <f>IF(DN102="","",IF(BP102="","",IF(BP102="NEMA",DD102,BP102)))</f>
        <v/>
      </c>
      <c r="DQ102" s="73" t="str">
        <f t="shared" si="206"/>
        <v/>
      </c>
      <c r="DR102" s="73" t="str">
        <f>IF(DL102="","",MAX(DR$10:DR101)+1)</f>
        <v/>
      </c>
      <c r="DS102" s="177" t="str">
        <f t="shared" si="188"/>
        <v/>
      </c>
      <c r="DT102" s="125" t="str">
        <f t="shared" si="207"/>
        <v/>
      </c>
      <c r="DU102" t="s">
        <v>1</v>
      </c>
      <c r="DV102" s="29" t="str">
        <f t="shared" si="208"/>
        <v/>
      </c>
      <c r="DW102" t="s">
        <v>1</v>
      </c>
      <c r="DX102" s="166" t="str">
        <f>IF(BX102="","",IF(BY102&lt;&gt;"NEMA","ime-pre-klu"&amp;IF(BJ102="","","(ali)")&amp;"-kat",IF(CB102&lt;&gt;"NEMA","ime-pre-klu"&amp;IF(BJ102="","","(ali)"),IF(CE102&lt;&gt;"NEMA","ime-pre",IF(CT102&lt;&gt;"","novo",""))))&amp;IF(AND(BE102="0",BD102&gt;max_minuta*60),"-ot",""))</f>
        <v>ime-pre-klu-kat</v>
      </c>
      <c r="DY102" t="s">
        <v>1</v>
      </c>
      <c r="DZ102" s="111"/>
      <c r="EA102" s="134"/>
      <c r="EB102" s="134"/>
      <c r="EC102" s="134"/>
      <c r="ED102" s="134"/>
      <c r="EE102" s="134"/>
      <c r="EF102" s="134"/>
      <c r="EG102" s="134"/>
      <c r="EH102" s="134"/>
      <c r="EI102" s="134"/>
      <c r="EJ102" s="106">
        <f t="shared" si="189"/>
        <v>1</v>
      </c>
      <c r="EK102" t="s">
        <v>1</v>
      </c>
    </row>
    <row r="103" spans="2:141" x14ac:dyDescent="0.25">
      <c r="B103" s="148" t="s">
        <v>1170</v>
      </c>
      <c r="C103" t="s">
        <v>1</v>
      </c>
      <c r="D103" s="159">
        <f t="shared" si="190"/>
        <v>0</v>
      </c>
      <c r="E103" s="160">
        <f t="shared" ref="E103:AW103" si="238">IF($B103="","",FIND(";",$B103,D103+1))</f>
        <v>1</v>
      </c>
      <c r="F103" s="160">
        <f t="shared" si="238"/>
        <v>9</v>
      </c>
      <c r="G103" s="160">
        <f t="shared" si="238"/>
        <v>15</v>
      </c>
      <c r="H103" s="160">
        <f t="shared" si="238"/>
        <v>26</v>
      </c>
      <c r="I103" s="160">
        <f t="shared" si="238"/>
        <v>34</v>
      </c>
      <c r="J103" s="160">
        <f t="shared" si="238"/>
        <v>35</v>
      </c>
      <c r="K103" s="160">
        <f t="shared" si="238"/>
        <v>37</v>
      </c>
      <c r="L103" s="160">
        <f t="shared" si="238"/>
        <v>38</v>
      </c>
      <c r="M103" s="160">
        <f t="shared" si="238"/>
        <v>40</v>
      </c>
      <c r="N103" s="160">
        <f t="shared" si="238"/>
        <v>46</v>
      </c>
      <c r="O103" s="160">
        <f t="shared" si="238"/>
        <v>52</v>
      </c>
      <c r="P103" s="160">
        <f t="shared" si="238"/>
        <v>58</v>
      </c>
      <c r="Q103" s="160">
        <f t="shared" si="238"/>
        <v>60</v>
      </c>
      <c r="R103" s="160">
        <f t="shared" si="238"/>
        <v>62</v>
      </c>
      <c r="S103" s="160">
        <f t="shared" si="238"/>
        <v>73</v>
      </c>
      <c r="T103" s="160">
        <f t="shared" si="238"/>
        <v>87</v>
      </c>
      <c r="U103" s="160">
        <f t="shared" si="238"/>
        <v>93</v>
      </c>
      <c r="V103" s="160">
        <f t="shared" si="238"/>
        <v>95</v>
      </c>
      <c r="W103" s="160">
        <f t="shared" si="238"/>
        <v>101</v>
      </c>
      <c r="X103" s="160">
        <f t="shared" si="238"/>
        <v>107</v>
      </c>
      <c r="Y103" s="160">
        <f t="shared" si="238"/>
        <v>108</v>
      </c>
      <c r="Z103" s="160">
        <f t="shared" si="238"/>
        <v>109</v>
      </c>
      <c r="AA103" s="160">
        <f t="shared" si="238"/>
        <v>110</v>
      </c>
      <c r="AB103" s="160">
        <f t="shared" si="238"/>
        <v>113</v>
      </c>
      <c r="AC103" s="160">
        <f t="shared" si="238"/>
        <v>116</v>
      </c>
      <c r="AD103" s="160">
        <f t="shared" si="238"/>
        <v>119</v>
      </c>
      <c r="AE103" s="160">
        <f t="shared" si="238"/>
        <v>122</v>
      </c>
      <c r="AF103" s="160">
        <f t="shared" si="238"/>
        <v>125</v>
      </c>
      <c r="AG103" s="160">
        <f t="shared" si="238"/>
        <v>128</v>
      </c>
      <c r="AH103" s="160">
        <f t="shared" si="238"/>
        <v>131</v>
      </c>
      <c r="AI103" s="160">
        <f t="shared" si="238"/>
        <v>134</v>
      </c>
      <c r="AJ103" s="160">
        <f t="shared" si="238"/>
        <v>137</v>
      </c>
      <c r="AK103" s="160">
        <f t="shared" si="238"/>
        <v>140</v>
      </c>
      <c r="AL103" s="160">
        <f t="shared" si="238"/>
        <v>143</v>
      </c>
      <c r="AM103" s="160">
        <f t="shared" si="238"/>
        <v>144</v>
      </c>
      <c r="AN103" s="160">
        <f t="shared" si="238"/>
        <v>146</v>
      </c>
      <c r="AO103" s="160">
        <f t="shared" si="238"/>
        <v>152</v>
      </c>
      <c r="AP103" s="160">
        <f t="shared" si="238"/>
        <v>154</v>
      </c>
      <c r="AQ103" s="160">
        <f t="shared" si="238"/>
        <v>157</v>
      </c>
      <c r="AR103" s="160">
        <f t="shared" si="238"/>
        <v>163</v>
      </c>
      <c r="AS103" s="160">
        <f t="shared" si="238"/>
        <v>169</v>
      </c>
      <c r="AT103" s="160">
        <f t="shared" si="238"/>
        <v>175</v>
      </c>
      <c r="AU103" s="160">
        <f t="shared" si="238"/>
        <v>178</v>
      </c>
      <c r="AV103" s="160">
        <f t="shared" si="238"/>
        <v>180</v>
      </c>
      <c r="AW103" s="161">
        <f t="shared" si="238"/>
        <v>181</v>
      </c>
      <c r="AX103" t="s">
        <v>1</v>
      </c>
      <c r="AY103" s="105" t="str">
        <f t="shared" si="192"/>
        <v>M55</v>
      </c>
      <c r="AZ103" s="134">
        <f t="shared" si="170"/>
        <v>105</v>
      </c>
      <c r="BA103" s="73" t="str">
        <f t="shared" si="193"/>
        <v>Petar</v>
      </c>
      <c r="BB103" s="73" t="str">
        <f t="shared" si="194"/>
        <v>Strmečki</v>
      </c>
      <c r="BC103" s="134" t="str">
        <f t="shared" si="195"/>
        <v>36:34</v>
      </c>
      <c r="BD103" s="134">
        <f t="shared" si="196"/>
        <v>2194</v>
      </c>
      <c r="BE103" s="134" t="str">
        <f t="shared" si="197"/>
        <v>0</v>
      </c>
      <c r="BF103" s="134" t="str">
        <f t="shared" si="222"/>
        <v>0</v>
      </c>
      <c r="BG103" s="134">
        <f t="shared" si="171"/>
        <v>1</v>
      </c>
      <c r="BH103" s="73" t="str">
        <f t="shared" si="172"/>
        <v>Maksimir</v>
      </c>
      <c r="BI103" s="73" t="str">
        <f t="shared" si="218"/>
        <v>OK Maksimir</v>
      </c>
      <c r="BJ103" s="134" t="str">
        <f t="shared" si="198"/>
        <v/>
      </c>
      <c r="BK103" s="73" t="str" cm="1">
        <f t="array" ref="BK103">IF(BJ103="",""&amp;BI103,IF(BJ103="NEMA",BI103,INDEX(klub_naziv,MATCH(INDEX(klubAlias_klubid,BJ103),klub_id,0))))</f>
        <v>OK Maksimir</v>
      </c>
      <c r="BL103" s="73" t="str" cm="1">
        <f t="array" ref="BL103">IFERROR(INDEX(registarNatjecatelji,CE103,4),"")</f>
        <v>OK Maksimir</v>
      </c>
      <c r="BM103" s="134" t="str">
        <f t="shared" si="173"/>
        <v/>
      </c>
      <c r="BN103" s="73" t="str">
        <f t="shared" si="199"/>
        <v>OK Maksimir</v>
      </c>
      <c r="BO103" s="73" t="str">
        <f t="shared" si="212"/>
        <v>CRO</v>
      </c>
      <c r="BP103" s="134">
        <f t="shared" si="174"/>
        <v>1</v>
      </c>
      <c r="BQ103" s="73" t="str">
        <f t="shared" si="175"/>
        <v>M55</v>
      </c>
      <c r="BR103" s="73" t="str">
        <f t="shared" si="176"/>
        <v>M55-Ž45</v>
      </c>
      <c r="BS103" s="134">
        <f t="shared" si="177"/>
        <v>1008</v>
      </c>
      <c r="BT103" s="74" t="str">
        <f t="shared" si="178"/>
        <v>3.2</v>
      </c>
      <c r="BU103" s="74" t="str">
        <f t="shared" si="179"/>
        <v>125</v>
      </c>
      <c r="BV103" s="75" t="str">
        <f t="shared" si="180"/>
        <v>11</v>
      </c>
      <c r="BW103" t="s">
        <v>1</v>
      </c>
      <c r="BX103" s="105" t="str">
        <f t="shared" si="181"/>
        <v>Petar – Strmečki – OK Maksimir – M55</v>
      </c>
      <c r="BY103" s="106">
        <f t="shared" si="182"/>
        <v>371</v>
      </c>
      <c r="BZ103" t="s">
        <v>1</v>
      </c>
      <c r="CA103" s="105" t="str">
        <f t="shared" si="183"/>
        <v>Petar – Strmečki – OK Maksimir</v>
      </c>
      <c r="CB103" s="106">
        <f t="shared" si="184"/>
        <v>371</v>
      </c>
      <c r="CC103" t="s">
        <v>1</v>
      </c>
      <c r="CD103" s="105" t="str">
        <f t="shared" si="185"/>
        <v>Petar – Strmečki</v>
      </c>
      <c r="CE103" s="106">
        <f t="shared" si="200"/>
        <v>371</v>
      </c>
      <c r="CF103" t="s">
        <v>1</v>
      </c>
      <c r="CG103" s="111">
        <f t="shared" si="201"/>
        <v>371</v>
      </c>
      <c r="CH103" s="134" cm="1">
        <f t="array" ref="CH103">IF(CG103="","",INDEX(imePrezime_id,CG103,0))</f>
        <v>1257</v>
      </c>
      <c r="CI103" s="106" t="str">
        <f>IF(OR(CD103="",CE103&lt;&gt;"NEMA"),"",IFERROR(INDEX(imeprezimealias_imeprezimeid,MATCH(BA103&amp;" "&amp;BB103,imeprezimealias_alias,0)),""))</f>
        <v/>
      </c>
      <c r="CJ103" t="s">
        <v>1</v>
      </c>
      <c r="CK103" s="29" t="str">
        <f t="shared" si="202"/>
        <v/>
      </c>
      <c r="CL103" t="s">
        <v>1</v>
      </c>
      <c r="CM103" s="90"/>
      <c r="CN103" t="s">
        <v>1</v>
      </c>
      <c r="CO103" s="111" t="str">
        <f>IF(CM103="","",MAX(CO$10:CO102)+1)</f>
        <v/>
      </c>
      <c r="CP103" s="106" t="str">
        <f>IF(CM103="","",INDEX(imePrezime_id,MATCH(IF(IFERROR(SEARCH("–",CM103),0)&lt;&gt;0,CM103,SUBSTITUTE(CM103," "," – ",1)),imePrezime,0)))</f>
        <v/>
      </c>
      <c r="CR103" s="29" t="str">
        <f t="shared" si="203"/>
        <v/>
      </c>
      <c r="CS103" t="s">
        <v>1</v>
      </c>
      <c r="CT103" s="115" t="str">
        <f>IF(AND(CE103="NEMA",CI103=""),MAX(CT$10:CT102)+1,"")</f>
        <v/>
      </c>
      <c r="CU103" t="s">
        <v>1</v>
      </c>
      <c r="CV103" s="120" t="str">
        <f t="shared" si="186"/>
        <v>M</v>
      </c>
      <c r="CW103" t="s">
        <v>1</v>
      </c>
      <c r="CX103" s="105" t="str">
        <f>IF(CT103="","",IF(BO103&lt;&gt;"CRO","","INSERT INTO osoba (id,reg_broj,oib,spol_id,dat_rodjenja) VALUES ("&amp;CT103&amp;",(SELECT max(reg_broj)+1 FROM osoba),Null,'"&amp;CV103&amp;"',Null); INSERT INTO osoba_log (id,reg_broj,oib,spol_id,dat_rodjenja,dnevnik_id) SELECT id,reg_broj,oib,spol_id,dat_rodjenja,"&amp;CT$2&amp;" FROM osoba WHERE id = "&amp;CT103&amp;";"))</f>
        <v/>
      </c>
      <c r="CY103" s="125" t="str">
        <f>IF(CT103="","","INSERT INTO imeprezime (id,osoba_id,rbr,ime,prezime,klub_id,identitet_id,sintaksa_id,info,aktivno,dnevnik_id) VALUES ("&amp;CT103&amp;","&amp;IF(CX103="","Null",CT103)&amp;",1,'"&amp;BA103&amp;"','"&amp;BB103&amp;"',(SELECT id FROM klub WHERE naziv = '"&amp;BI103&amp;"'),Null,1,'',1,"&amp;CT$2&amp;");")</f>
        <v/>
      </c>
      <c r="CZ103" t="s">
        <v>1</v>
      </c>
      <c r="DA103" s="29" t="str">
        <f t="shared" si="204"/>
        <v/>
      </c>
      <c r="DB103" t="s">
        <v>1</v>
      </c>
      <c r="DC103" s="105" t="str">
        <f>IF(OR(BP103="",BP103&lt;&gt;"NEMA"),"",BO103)</f>
        <v/>
      </c>
      <c r="DD103" s="125" t="str">
        <f>IF(DC103="","",MAX(DD$10:DD102)+1)</f>
        <v/>
      </c>
      <c r="DE103" t="s">
        <v>1</v>
      </c>
      <c r="DF103" s="90"/>
      <c r="DG103" t="s">
        <v>1</v>
      </c>
      <c r="DH103" s="29" t="str">
        <f t="shared" si="187"/>
        <v/>
      </c>
      <c r="DI103" t="s">
        <v>1</v>
      </c>
      <c r="DJ103" s="166" t="str">
        <f>IF(BJ103&lt;&gt;"NEMA","",IF(IFERROR(MATCH(BI103,BI$10:BI102,0),0)&lt;&gt;0,"",BI103))</f>
        <v/>
      </c>
      <c r="DK103" t="s">
        <v>1</v>
      </c>
      <c r="DL103" s="90"/>
      <c r="DM103" t="s">
        <v>1</v>
      </c>
      <c r="DN103" s="105" t="str">
        <f t="shared" si="205"/>
        <v/>
      </c>
      <c r="DO103" s="73" t="str">
        <f>IF(DN103="","",MAX(DO$10:DO102)+1)</f>
        <v/>
      </c>
      <c r="DP103" s="73" t="str">
        <f>IF(DN103="","",IF(BP103="","",IF(BP103="NEMA",DD103,BP103)))</f>
        <v/>
      </c>
      <c r="DQ103" s="73" t="str">
        <f t="shared" si="206"/>
        <v/>
      </c>
      <c r="DR103" s="73" t="str">
        <f>IF(DL103="","",MAX(DR$10:DR102)+1)</f>
        <v/>
      </c>
      <c r="DS103" s="177" t="str">
        <f t="shared" si="188"/>
        <v/>
      </c>
      <c r="DT103" s="125" t="str">
        <f t="shared" si="207"/>
        <v/>
      </c>
      <c r="DU103" t="s">
        <v>1</v>
      </c>
      <c r="DV103" s="29" t="str">
        <f t="shared" si="208"/>
        <v/>
      </c>
      <c r="DW103" t="s">
        <v>1</v>
      </c>
      <c r="DX103" s="166" t="str">
        <f>IF(BX103="","",IF(BY103&lt;&gt;"NEMA","ime-pre-klu"&amp;IF(BJ103="","","(ali)")&amp;"-kat",IF(CB103&lt;&gt;"NEMA","ime-pre-klu"&amp;IF(BJ103="","","(ali)"),IF(CE103&lt;&gt;"NEMA","ime-pre",IF(CT103&lt;&gt;"","novo",""))))&amp;IF(AND(BE103="0",BD103&gt;max_minuta*60),"-ot",""))</f>
        <v>ime-pre-klu-kat</v>
      </c>
      <c r="DY103" t="s">
        <v>1</v>
      </c>
      <c r="DZ103" s="111"/>
      <c r="EA103" s="134"/>
      <c r="EB103" s="134"/>
      <c r="EC103" s="134"/>
      <c r="ED103" s="134"/>
      <c r="EE103" s="134"/>
      <c r="EF103" s="134"/>
      <c r="EG103" s="134"/>
      <c r="EH103" s="134"/>
      <c r="EI103" s="134"/>
      <c r="EJ103" s="106">
        <f t="shared" si="189"/>
        <v>1</v>
      </c>
      <c r="EK103" t="s">
        <v>1</v>
      </c>
    </row>
    <row r="104" spans="2:141" x14ac:dyDescent="0.25">
      <c r="B104" s="148" t="s">
        <v>1171</v>
      </c>
      <c r="C104" t="s">
        <v>1</v>
      </c>
      <c r="D104" s="159">
        <f t="shared" si="190"/>
        <v>0</v>
      </c>
      <c r="E104" s="160">
        <f t="shared" ref="E104:AW104" si="239">IF($B104="","",FIND(";",$B104,D104+1))</f>
        <v>1</v>
      </c>
      <c r="F104" s="160">
        <f t="shared" si="239"/>
        <v>9</v>
      </c>
      <c r="G104" s="160">
        <f t="shared" si="239"/>
        <v>15</v>
      </c>
      <c r="H104" s="160">
        <f t="shared" si="239"/>
        <v>25</v>
      </c>
      <c r="I104" s="160">
        <f t="shared" si="239"/>
        <v>33</v>
      </c>
      <c r="J104" s="160">
        <f t="shared" si="239"/>
        <v>34</v>
      </c>
      <c r="K104" s="160">
        <f t="shared" si="239"/>
        <v>36</v>
      </c>
      <c r="L104" s="160">
        <f t="shared" si="239"/>
        <v>37</v>
      </c>
      <c r="M104" s="160">
        <f t="shared" si="239"/>
        <v>39</v>
      </c>
      <c r="N104" s="160">
        <f t="shared" si="239"/>
        <v>45</v>
      </c>
      <c r="O104" s="160">
        <f t="shared" si="239"/>
        <v>51</v>
      </c>
      <c r="P104" s="160">
        <f t="shared" si="239"/>
        <v>57</v>
      </c>
      <c r="Q104" s="160">
        <f t="shared" si="239"/>
        <v>59</v>
      </c>
      <c r="R104" s="160">
        <f t="shared" si="239"/>
        <v>61</v>
      </c>
      <c r="S104" s="160">
        <f t="shared" si="239"/>
        <v>75</v>
      </c>
      <c r="T104" s="160">
        <f t="shared" si="239"/>
        <v>90</v>
      </c>
      <c r="U104" s="160">
        <f t="shared" si="239"/>
        <v>96</v>
      </c>
      <c r="V104" s="160">
        <f t="shared" si="239"/>
        <v>98</v>
      </c>
      <c r="W104" s="160">
        <f t="shared" si="239"/>
        <v>104</v>
      </c>
      <c r="X104" s="160">
        <f t="shared" si="239"/>
        <v>110</v>
      </c>
      <c r="Y104" s="160">
        <f t="shared" si="239"/>
        <v>111</v>
      </c>
      <c r="Z104" s="160">
        <f t="shared" si="239"/>
        <v>112</v>
      </c>
      <c r="AA104" s="160">
        <f t="shared" si="239"/>
        <v>113</v>
      </c>
      <c r="AB104" s="160">
        <f t="shared" si="239"/>
        <v>116</v>
      </c>
      <c r="AC104" s="160">
        <f t="shared" si="239"/>
        <v>119</v>
      </c>
      <c r="AD104" s="160">
        <f t="shared" si="239"/>
        <v>122</v>
      </c>
      <c r="AE104" s="160">
        <f t="shared" si="239"/>
        <v>125</v>
      </c>
      <c r="AF104" s="160">
        <f t="shared" si="239"/>
        <v>128</v>
      </c>
      <c r="AG104" s="160">
        <f t="shared" si="239"/>
        <v>131</v>
      </c>
      <c r="AH104" s="160">
        <f t="shared" si="239"/>
        <v>134</v>
      </c>
      <c r="AI104" s="160">
        <f t="shared" si="239"/>
        <v>137</v>
      </c>
      <c r="AJ104" s="160">
        <f t="shared" si="239"/>
        <v>140</v>
      </c>
      <c r="AK104" s="160">
        <f t="shared" si="239"/>
        <v>143</v>
      </c>
      <c r="AL104" s="160">
        <f t="shared" si="239"/>
        <v>146</v>
      </c>
      <c r="AM104" s="160">
        <f t="shared" si="239"/>
        <v>147</v>
      </c>
      <c r="AN104" s="160">
        <f t="shared" si="239"/>
        <v>149</v>
      </c>
      <c r="AO104" s="160">
        <f t="shared" si="239"/>
        <v>155</v>
      </c>
      <c r="AP104" s="160">
        <f t="shared" si="239"/>
        <v>157</v>
      </c>
      <c r="AQ104" s="160">
        <f t="shared" si="239"/>
        <v>160</v>
      </c>
      <c r="AR104" s="160">
        <f t="shared" si="239"/>
        <v>166</v>
      </c>
      <c r="AS104" s="160">
        <f t="shared" si="239"/>
        <v>172</v>
      </c>
      <c r="AT104" s="160">
        <f t="shared" si="239"/>
        <v>178</v>
      </c>
      <c r="AU104" s="160">
        <f t="shared" si="239"/>
        <v>181</v>
      </c>
      <c r="AV104" s="160">
        <f t="shared" si="239"/>
        <v>183</v>
      </c>
      <c r="AW104" s="161">
        <f t="shared" si="239"/>
        <v>184</v>
      </c>
      <c r="AX104" t="s">
        <v>1</v>
      </c>
      <c r="AY104" s="105" t="str">
        <f t="shared" si="192"/>
        <v>M55</v>
      </c>
      <c r="AZ104" s="134">
        <f t="shared" si="170"/>
        <v>105</v>
      </c>
      <c r="BA104" s="73" t="str">
        <f t="shared" si="193"/>
        <v>Dario</v>
      </c>
      <c r="BB104" s="73" t="str">
        <f t="shared" si="194"/>
        <v>Štambuk</v>
      </c>
      <c r="BC104" s="134" t="str">
        <f t="shared" si="195"/>
        <v>41:46</v>
      </c>
      <c r="BD104" s="134">
        <f t="shared" si="196"/>
        <v>2506</v>
      </c>
      <c r="BE104" s="134" t="str">
        <f t="shared" si="197"/>
        <v>0</v>
      </c>
      <c r="BF104" s="134" t="str">
        <f t="shared" si="222"/>
        <v>0</v>
      </c>
      <c r="BG104" s="134">
        <f t="shared" si="171"/>
        <v>1</v>
      </c>
      <c r="BH104" s="73" t="str">
        <f t="shared" si="172"/>
        <v>OK MERZ CRO</v>
      </c>
      <c r="BI104" s="73" t="str">
        <f t="shared" si="218"/>
        <v>OK Ivan Merz</v>
      </c>
      <c r="BJ104" s="134" t="str">
        <f t="shared" si="198"/>
        <v/>
      </c>
      <c r="BK104" s="73" t="str" cm="1">
        <f t="array" ref="BK104">IF(BJ104="",""&amp;BI104,IF(BJ104="NEMA",BI104,INDEX(klub_naziv,MATCH(INDEX(klubAlias_klubid,BJ104),klub_id,0))))</f>
        <v>OK Ivan Merz</v>
      </c>
      <c r="BL104" s="73" t="str" cm="1">
        <f t="array" ref="BL104">IFERROR(INDEX(registarNatjecatelji,CE104,4),"")</f>
        <v>OK Ivan Merz</v>
      </c>
      <c r="BM104" s="134" t="str">
        <f t="shared" si="173"/>
        <v/>
      </c>
      <c r="BN104" s="73" t="str">
        <f t="shared" si="199"/>
        <v>OK Ivan Merz</v>
      </c>
      <c r="BO104" s="73" t="str">
        <f t="shared" si="212"/>
        <v>CRO</v>
      </c>
      <c r="BP104" s="134">
        <f t="shared" si="174"/>
        <v>1</v>
      </c>
      <c r="BQ104" s="73" t="str">
        <f t="shared" si="175"/>
        <v>M55</v>
      </c>
      <c r="BR104" s="73" t="str">
        <f t="shared" si="176"/>
        <v>M55-Ž45</v>
      </c>
      <c r="BS104" s="134">
        <f t="shared" si="177"/>
        <v>1008</v>
      </c>
      <c r="BT104" s="74" t="str">
        <f t="shared" si="178"/>
        <v>3.2</v>
      </c>
      <c r="BU104" s="74" t="str">
        <f t="shared" si="179"/>
        <v>125</v>
      </c>
      <c r="BV104" s="75" t="str">
        <f t="shared" si="180"/>
        <v>11</v>
      </c>
      <c r="BW104" t="s">
        <v>1</v>
      </c>
      <c r="BX104" s="105" t="str">
        <f t="shared" si="181"/>
        <v>Dario – Štambuk – OK Ivan Merz – M55</v>
      </c>
      <c r="BY104" s="106">
        <f t="shared" si="182"/>
        <v>64</v>
      </c>
      <c r="BZ104" t="s">
        <v>1</v>
      </c>
      <c r="CA104" s="105" t="str">
        <f t="shared" si="183"/>
        <v>Dario – Štambuk – OK Ivan Merz</v>
      </c>
      <c r="CB104" s="106">
        <f t="shared" si="184"/>
        <v>64</v>
      </c>
      <c r="CC104" t="s">
        <v>1</v>
      </c>
      <c r="CD104" s="105" t="str">
        <f t="shared" si="185"/>
        <v>Dario – Štambuk</v>
      </c>
      <c r="CE104" s="106">
        <f t="shared" si="200"/>
        <v>64</v>
      </c>
      <c r="CF104" t="s">
        <v>1</v>
      </c>
      <c r="CG104" s="111">
        <f t="shared" si="201"/>
        <v>64</v>
      </c>
      <c r="CH104" s="134" cm="1">
        <f t="array" ref="CH104">IF(CG104="","",INDEX(imePrezime_id,CG104,0))</f>
        <v>1563</v>
      </c>
      <c r="CI104" s="106" t="str">
        <f>IF(OR(CD104="",CE104&lt;&gt;"NEMA"),"",IFERROR(INDEX(imeprezimealias_imeprezimeid,MATCH(BA104&amp;" "&amp;BB104,imeprezimealias_alias,0)),""))</f>
        <v/>
      </c>
      <c r="CJ104" t="s">
        <v>1</v>
      </c>
      <c r="CK104" s="29" t="str">
        <f t="shared" si="202"/>
        <v/>
      </c>
      <c r="CL104" t="s">
        <v>1</v>
      </c>
      <c r="CM104" s="90"/>
      <c r="CN104" t="s">
        <v>1</v>
      </c>
      <c r="CO104" s="111" t="str">
        <f>IF(CM104="","",MAX(CO$10:CO103)+1)</f>
        <v/>
      </c>
      <c r="CP104" s="106" t="str">
        <f>IF(CM104="","",INDEX(imePrezime_id,MATCH(IF(IFERROR(SEARCH("–",CM104),0)&lt;&gt;0,CM104,SUBSTITUTE(CM104," "," – ",1)),imePrezime,0)))</f>
        <v/>
      </c>
      <c r="CR104" s="29" t="str">
        <f t="shared" si="203"/>
        <v/>
      </c>
      <c r="CS104" t="s">
        <v>1</v>
      </c>
      <c r="CT104" s="115" t="str">
        <f>IF(AND(CE104="NEMA",CI104=""),MAX(CT$10:CT103)+1,"")</f>
        <v/>
      </c>
      <c r="CU104" t="s">
        <v>1</v>
      </c>
      <c r="CV104" s="120" t="str">
        <f t="shared" si="186"/>
        <v>M</v>
      </c>
      <c r="CW104" t="s">
        <v>1</v>
      </c>
      <c r="CX104" s="105" t="str">
        <f>IF(CT104="","",IF(BO104&lt;&gt;"CRO","","INSERT INTO osoba (id,reg_broj,oib,spol_id,dat_rodjenja) VALUES ("&amp;CT104&amp;",(SELECT max(reg_broj)+1 FROM osoba),Null,'"&amp;CV104&amp;"',Null); INSERT INTO osoba_log (id,reg_broj,oib,spol_id,dat_rodjenja,dnevnik_id) SELECT id,reg_broj,oib,spol_id,dat_rodjenja,"&amp;CT$2&amp;" FROM osoba WHERE id = "&amp;CT104&amp;";"))</f>
        <v/>
      </c>
      <c r="CY104" s="125" t="str">
        <f>IF(CT104="","","INSERT INTO imeprezime (id,osoba_id,rbr,ime,prezime,klub_id,identitet_id,sintaksa_id,info,aktivno,dnevnik_id) VALUES ("&amp;CT104&amp;","&amp;IF(CX104="","Null",CT104)&amp;",1,'"&amp;BA104&amp;"','"&amp;BB104&amp;"',(SELECT id FROM klub WHERE naziv = '"&amp;BI104&amp;"'),Null,1,'',1,"&amp;CT$2&amp;");")</f>
        <v/>
      </c>
      <c r="CZ104" t="s">
        <v>1</v>
      </c>
      <c r="DA104" s="29" t="str">
        <f t="shared" si="204"/>
        <v/>
      </c>
      <c r="DB104" t="s">
        <v>1</v>
      </c>
      <c r="DC104" s="105" t="str">
        <f>IF(OR(BP104="",BP104&lt;&gt;"NEMA"),"",BO104)</f>
        <v/>
      </c>
      <c r="DD104" s="125" t="str">
        <f>IF(DC104="","",MAX(DD$10:DD103)+1)</f>
        <v/>
      </c>
      <c r="DE104" t="s">
        <v>1</v>
      </c>
      <c r="DF104" s="90"/>
      <c r="DG104" t="s">
        <v>1</v>
      </c>
      <c r="DH104" s="29" t="str">
        <f t="shared" si="187"/>
        <v/>
      </c>
      <c r="DI104" t="s">
        <v>1</v>
      </c>
      <c r="DJ104" s="166" t="str">
        <f>IF(BJ104&lt;&gt;"NEMA","",IF(IFERROR(MATCH(BI104,BI$10:BI103,0),0)&lt;&gt;0,"",BI104))</f>
        <v/>
      </c>
      <c r="DK104" t="s">
        <v>1</v>
      </c>
      <c r="DL104" s="90"/>
      <c r="DM104" t="s">
        <v>1</v>
      </c>
      <c r="DN104" s="105" t="str">
        <f t="shared" si="205"/>
        <v/>
      </c>
      <c r="DO104" s="73" t="str">
        <f>IF(DN104="","",MAX(DO$10:DO103)+1)</f>
        <v/>
      </c>
      <c r="DP104" s="73" t="str">
        <f>IF(DN104="","",IF(BP104="","",IF(BP104="NEMA",DD104,BP104)))</f>
        <v/>
      </c>
      <c r="DQ104" s="73" t="str">
        <f t="shared" si="206"/>
        <v/>
      </c>
      <c r="DR104" s="73" t="str">
        <f>IF(DL104="","",MAX(DR$10:DR103)+1)</f>
        <v/>
      </c>
      <c r="DS104" s="177" t="str">
        <f t="shared" si="188"/>
        <v/>
      </c>
      <c r="DT104" s="125" t="str">
        <f t="shared" si="207"/>
        <v/>
      </c>
      <c r="DU104" t="s">
        <v>1</v>
      </c>
      <c r="DV104" s="29" t="str">
        <f t="shared" si="208"/>
        <v/>
      </c>
      <c r="DW104" t="s">
        <v>1</v>
      </c>
      <c r="DX104" s="166" t="str">
        <f>IF(BX104="","",IF(BY104&lt;&gt;"NEMA","ime-pre-klu"&amp;IF(BJ104="","","(ali)")&amp;"-kat",IF(CB104&lt;&gt;"NEMA","ime-pre-klu"&amp;IF(BJ104="","","(ali)"),IF(CE104&lt;&gt;"NEMA","ime-pre",IF(CT104&lt;&gt;"","novo",""))))&amp;IF(AND(BE104="0",BD104&gt;max_minuta*60),"-ot",""))</f>
        <v>ime-pre-klu-kat</v>
      </c>
      <c r="DY104" t="s">
        <v>1</v>
      </c>
      <c r="DZ104" s="111"/>
      <c r="EA104" s="134"/>
      <c r="EB104" s="134"/>
      <c r="EC104" s="134"/>
      <c r="ED104" s="134"/>
      <c r="EE104" s="134"/>
      <c r="EF104" s="134"/>
      <c r="EG104" s="134"/>
      <c r="EH104" s="134"/>
      <c r="EI104" s="134"/>
      <c r="EJ104" s="106">
        <f t="shared" si="189"/>
        <v>1</v>
      </c>
      <c r="EK104" t="s">
        <v>1</v>
      </c>
    </row>
    <row r="105" spans="2:141" x14ac:dyDescent="0.25">
      <c r="B105" s="148" t="s">
        <v>1172</v>
      </c>
      <c r="C105" t="s">
        <v>1</v>
      </c>
      <c r="D105" s="159">
        <f t="shared" si="190"/>
        <v>0</v>
      </c>
      <c r="E105" s="160">
        <f t="shared" ref="E105:AW105" si="240">IF($B105="","",FIND(";",$B105,D105+1))</f>
        <v>1</v>
      </c>
      <c r="F105" s="160">
        <f t="shared" si="240"/>
        <v>9</v>
      </c>
      <c r="G105" s="160">
        <f t="shared" si="240"/>
        <v>15</v>
      </c>
      <c r="H105" s="160">
        <f t="shared" si="240"/>
        <v>26</v>
      </c>
      <c r="I105" s="160">
        <f t="shared" si="240"/>
        <v>33</v>
      </c>
      <c r="J105" s="160">
        <f t="shared" si="240"/>
        <v>34</v>
      </c>
      <c r="K105" s="160">
        <f t="shared" si="240"/>
        <v>36</v>
      </c>
      <c r="L105" s="160">
        <f t="shared" si="240"/>
        <v>37</v>
      </c>
      <c r="M105" s="160">
        <f t="shared" si="240"/>
        <v>39</v>
      </c>
      <c r="N105" s="160">
        <f t="shared" si="240"/>
        <v>45</v>
      </c>
      <c r="O105" s="160">
        <f t="shared" si="240"/>
        <v>52</v>
      </c>
      <c r="P105" s="160">
        <f t="shared" si="240"/>
        <v>58</v>
      </c>
      <c r="Q105" s="160">
        <f t="shared" si="240"/>
        <v>60</v>
      </c>
      <c r="R105" s="160">
        <f t="shared" si="240"/>
        <v>62</v>
      </c>
      <c r="S105" s="160">
        <f t="shared" si="240"/>
        <v>68</v>
      </c>
      <c r="T105" s="160">
        <f t="shared" si="240"/>
        <v>80</v>
      </c>
      <c r="U105" s="160">
        <f t="shared" si="240"/>
        <v>86</v>
      </c>
      <c r="V105" s="160">
        <f t="shared" si="240"/>
        <v>88</v>
      </c>
      <c r="W105" s="160">
        <f t="shared" si="240"/>
        <v>94</v>
      </c>
      <c r="X105" s="160">
        <f t="shared" si="240"/>
        <v>100</v>
      </c>
      <c r="Y105" s="160">
        <f t="shared" si="240"/>
        <v>101</v>
      </c>
      <c r="Z105" s="160">
        <f t="shared" si="240"/>
        <v>102</v>
      </c>
      <c r="AA105" s="160">
        <f t="shared" si="240"/>
        <v>103</v>
      </c>
      <c r="AB105" s="160">
        <f t="shared" si="240"/>
        <v>106</v>
      </c>
      <c r="AC105" s="160">
        <f t="shared" si="240"/>
        <v>109</v>
      </c>
      <c r="AD105" s="160">
        <f t="shared" si="240"/>
        <v>112</v>
      </c>
      <c r="AE105" s="160">
        <f t="shared" si="240"/>
        <v>115</v>
      </c>
      <c r="AF105" s="160">
        <f t="shared" si="240"/>
        <v>118</v>
      </c>
      <c r="AG105" s="160">
        <f t="shared" si="240"/>
        <v>121</v>
      </c>
      <c r="AH105" s="160">
        <f t="shared" si="240"/>
        <v>124</v>
      </c>
      <c r="AI105" s="160">
        <f t="shared" si="240"/>
        <v>127</v>
      </c>
      <c r="AJ105" s="160">
        <f t="shared" si="240"/>
        <v>130</v>
      </c>
      <c r="AK105" s="160">
        <f t="shared" si="240"/>
        <v>133</v>
      </c>
      <c r="AL105" s="160">
        <f t="shared" si="240"/>
        <v>136</v>
      </c>
      <c r="AM105" s="160">
        <f t="shared" si="240"/>
        <v>137</v>
      </c>
      <c r="AN105" s="160">
        <f t="shared" si="240"/>
        <v>139</v>
      </c>
      <c r="AO105" s="160">
        <f t="shared" si="240"/>
        <v>145</v>
      </c>
      <c r="AP105" s="160">
        <f t="shared" si="240"/>
        <v>147</v>
      </c>
      <c r="AQ105" s="160">
        <f t="shared" si="240"/>
        <v>150</v>
      </c>
      <c r="AR105" s="160">
        <f t="shared" si="240"/>
        <v>156</v>
      </c>
      <c r="AS105" s="160">
        <f t="shared" si="240"/>
        <v>162</v>
      </c>
      <c r="AT105" s="160">
        <f t="shared" si="240"/>
        <v>168</v>
      </c>
      <c r="AU105" s="160">
        <f t="shared" si="240"/>
        <v>171</v>
      </c>
      <c r="AV105" s="160">
        <f t="shared" si="240"/>
        <v>173</v>
      </c>
      <c r="AW105" s="161">
        <f t="shared" si="240"/>
        <v>174</v>
      </c>
      <c r="AX105" t="s">
        <v>1</v>
      </c>
      <c r="AY105" s="105" t="str">
        <f t="shared" si="192"/>
        <v>M55</v>
      </c>
      <c r="AZ105" s="134">
        <f t="shared" si="170"/>
        <v>105</v>
      </c>
      <c r="BA105" s="73" t="str">
        <f t="shared" si="193"/>
        <v>Mile</v>
      </c>
      <c r="BB105" s="73" t="str">
        <f t="shared" si="194"/>
        <v>Mioković</v>
      </c>
      <c r="BC105" s="134" t="str">
        <f t="shared" si="195"/>
        <v>44:11</v>
      </c>
      <c r="BD105" s="134">
        <f t="shared" si="196"/>
        <v>2651</v>
      </c>
      <c r="BE105" s="134" t="str">
        <f t="shared" si="197"/>
        <v>0</v>
      </c>
      <c r="BF105" s="134" t="str">
        <f t="shared" si="222"/>
        <v>0</v>
      </c>
      <c r="BG105" s="134">
        <f t="shared" si="171"/>
        <v>1</v>
      </c>
      <c r="BH105" s="73" t="str">
        <f t="shared" si="172"/>
        <v>KAP</v>
      </c>
      <c r="BI105" s="73" t="str">
        <f t="shared" si="218"/>
        <v>OK Kapela</v>
      </c>
      <c r="BJ105" s="134" t="str">
        <f t="shared" si="198"/>
        <v/>
      </c>
      <c r="BK105" s="73" t="str" cm="1">
        <f t="array" ref="BK105">IF(BJ105="",""&amp;BI105,IF(BJ105="NEMA",BI105,INDEX(klub_naziv,MATCH(INDEX(klubAlias_klubid,BJ105),klub_id,0))))</f>
        <v>OK Kapela</v>
      </c>
      <c r="BL105" s="73" t="str" cm="1">
        <f t="array" ref="BL105">IFERROR(INDEX(registarNatjecatelji,CE105,4),"")</f>
        <v>OK Kapela</v>
      </c>
      <c r="BM105" s="134" t="str">
        <f t="shared" si="173"/>
        <v/>
      </c>
      <c r="BN105" s="73" t="str">
        <f t="shared" si="199"/>
        <v>OK Kapela</v>
      </c>
      <c r="BO105" s="73" t="str">
        <f t="shared" si="212"/>
        <v>CRO</v>
      </c>
      <c r="BP105" s="134">
        <f t="shared" si="174"/>
        <v>1</v>
      </c>
      <c r="BQ105" s="73" t="str">
        <f t="shared" si="175"/>
        <v>M55</v>
      </c>
      <c r="BR105" s="73" t="str">
        <f t="shared" si="176"/>
        <v>M55-Ž45</v>
      </c>
      <c r="BS105" s="134">
        <f t="shared" si="177"/>
        <v>1008</v>
      </c>
      <c r="BT105" s="74" t="str">
        <f t="shared" si="178"/>
        <v>3.2</v>
      </c>
      <c r="BU105" s="74" t="str">
        <f t="shared" si="179"/>
        <v>125</v>
      </c>
      <c r="BV105" s="75" t="str">
        <f t="shared" si="180"/>
        <v>11</v>
      </c>
      <c r="BW105" t="s">
        <v>1</v>
      </c>
      <c r="BX105" s="105" t="str">
        <f t="shared" si="181"/>
        <v>Mile – Mioković – OK Kapela – M55</v>
      </c>
      <c r="BY105" s="106">
        <f t="shared" si="182"/>
        <v>277</v>
      </c>
      <c r="BZ105" t="s">
        <v>1</v>
      </c>
      <c r="CA105" s="105" t="str">
        <f t="shared" si="183"/>
        <v>Mile – Mioković – OK Kapela</v>
      </c>
      <c r="CB105" s="106">
        <f t="shared" si="184"/>
        <v>277</v>
      </c>
      <c r="CC105" t="s">
        <v>1</v>
      </c>
      <c r="CD105" s="105" t="str">
        <f t="shared" si="185"/>
        <v>Mile – Mioković</v>
      </c>
      <c r="CE105" s="106">
        <f t="shared" si="200"/>
        <v>277</v>
      </c>
      <c r="CF105" t="s">
        <v>1</v>
      </c>
      <c r="CG105" s="111">
        <f t="shared" si="201"/>
        <v>277</v>
      </c>
      <c r="CH105" s="134" cm="1">
        <f t="array" ref="CH105">IF(CG105="","",INDEX(imePrezime_id,CG105,0))</f>
        <v>1430</v>
      </c>
      <c r="CI105" s="106" t="str">
        <f>IF(OR(CD105="",CE105&lt;&gt;"NEMA"),"",IFERROR(INDEX(imeprezimealias_imeprezimeid,MATCH(BA105&amp;" "&amp;BB105,imeprezimealias_alias,0)),""))</f>
        <v/>
      </c>
      <c r="CJ105" t="s">
        <v>1</v>
      </c>
      <c r="CK105" s="29" t="str">
        <f t="shared" si="202"/>
        <v/>
      </c>
      <c r="CL105" t="s">
        <v>1</v>
      </c>
      <c r="CM105" s="90"/>
      <c r="CN105" t="s">
        <v>1</v>
      </c>
      <c r="CO105" s="111" t="str">
        <f>IF(CM105="","",MAX(CO$10:CO104)+1)</f>
        <v/>
      </c>
      <c r="CP105" s="106" t="str">
        <f>IF(CM105="","",INDEX(imePrezime_id,MATCH(IF(IFERROR(SEARCH("–",CM105),0)&lt;&gt;0,CM105,SUBSTITUTE(CM105," "," – ",1)),imePrezime,0)))</f>
        <v/>
      </c>
      <c r="CR105" s="29" t="str">
        <f t="shared" si="203"/>
        <v/>
      </c>
      <c r="CS105" t="s">
        <v>1</v>
      </c>
      <c r="CT105" s="115" t="str">
        <f>IF(AND(CE105="NEMA",CI105=""),MAX(CT$10:CT104)+1,"")</f>
        <v/>
      </c>
      <c r="CU105" t="s">
        <v>1</v>
      </c>
      <c r="CV105" s="120" t="str">
        <f t="shared" si="186"/>
        <v>M</v>
      </c>
      <c r="CW105" t="s">
        <v>1</v>
      </c>
      <c r="CX105" s="105" t="str">
        <f>IF(CT105="","",IF(BO105&lt;&gt;"CRO","","INSERT INTO osoba (id,reg_broj,oib,spol_id,dat_rodjenja) VALUES ("&amp;CT105&amp;",(SELECT max(reg_broj)+1 FROM osoba),Null,'"&amp;CV105&amp;"',Null); INSERT INTO osoba_log (id,reg_broj,oib,spol_id,dat_rodjenja,dnevnik_id) SELECT id,reg_broj,oib,spol_id,dat_rodjenja,"&amp;CT$2&amp;" FROM osoba WHERE id = "&amp;CT105&amp;";"))</f>
        <v/>
      </c>
      <c r="CY105" s="125" t="str">
        <f>IF(CT105="","","INSERT INTO imeprezime (id,osoba_id,rbr,ime,prezime,klub_id,identitet_id,sintaksa_id,info,aktivno,dnevnik_id) VALUES ("&amp;CT105&amp;","&amp;IF(CX105="","Null",CT105)&amp;",1,'"&amp;BA105&amp;"','"&amp;BB105&amp;"',(SELECT id FROM klub WHERE naziv = '"&amp;BI105&amp;"'),Null,1,'',1,"&amp;CT$2&amp;");")</f>
        <v/>
      </c>
      <c r="CZ105" t="s">
        <v>1</v>
      </c>
      <c r="DA105" s="29" t="str">
        <f t="shared" si="204"/>
        <v/>
      </c>
      <c r="DB105" t="s">
        <v>1</v>
      </c>
      <c r="DC105" s="105" t="str">
        <f>IF(OR(BP105="",BP105&lt;&gt;"NEMA"),"",BO105)</f>
        <v/>
      </c>
      <c r="DD105" s="125" t="str">
        <f>IF(DC105="","",MAX(DD$10:DD104)+1)</f>
        <v/>
      </c>
      <c r="DE105" t="s">
        <v>1</v>
      </c>
      <c r="DF105" s="90"/>
      <c r="DG105" t="s">
        <v>1</v>
      </c>
      <c r="DH105" s="29" t="str">
        <f t="shared" si="187"/>
        <v/>
      </c>
      <c r="DI105" t="s">
        <v>1</v>
      </c>
      <c r="DJ105" s="166" t="str">
        <f>IF(BJ105&lt;&gt;"NEMA","",IF(IFERROR(MATCH(BI105,BI$10:BI104,0),0)&lt;&gt;0,"",BI105))</f>
        <v/>
      </c>
      <c r="DK105" t="s">
        <v>1</v>
      </c>
      <c r="DL105" s="90"/>
      <c r="DM105" t="s">
        <v>1</v>
      </c>
      <c r="DN105" s="105" t="str">
        <f t="shared" si="205"/>
        <v/>
      </c>
      <c r="DO105" s="73" t="str">
        <f>IF(DN105="","",MAX(DO$10:DO104)+1)</f>
        <v/>
      </c>
      <c r="DP105" s="73" t="str">
        <f>IF(DN105="","",IF(BP105="","",IF(BP105="NEMA",DD105,BP105)))</f>
        <v/>
      </c>
      <c r="DQ105" s="73" t="str">
        <f t="shared" si="206"/>
        <v/>
      </c>
      <c r="DR105" s="73" t="str">
        <f>IF(DL105="","",MAX(DR$10:DR104)+1)</f>
        <v/>
      </c>
      <c r="DS105" s="177" t="str">
        <f t="shared" si="188"/>
        <v/>
      </c>
      <c r="DT105" s="125" t="str">
        <f t="shared" si="207"/>
        <v/>
      </c>
      <c r="DU105" t="s">
        <v>1</v>
      </c>
      <c r="DV105" s="29" t="str">
        <f t="shared" si="208"/>
        <v/>
      </c>
      <c r="DW105" t="s">
        <v>1</v>
      </c>
      <c r="DX105" s="166" t="str">
        <f>IF(BX105="","",IF(BY105&lt;&gt;"NEMA","ime-pre-klu"&amp;IF(BJ105="","","(ali)")&amp;"-kat",IF(CB105&lt;&gt;"NEMA","ime-pre-klu"&amp;IF(BJ105="","","(ali)"),IF(CE105&lt;&gt;"NEMA","ime-pre",IF(CT105&lt;&gt;"","novo",""))))&amp;IF(AND(BE105="0",BD105&gt;max_minuta*60),"-ot",""))</f>
        <v>ime-pre-klu-kat</v>
      </c>
      <c r="DY105" t="s">
        <v>1</v>
      </c>
      <c r="DZ105" s="111"/>
      <c r="EA105" s="134"/>
      <c r="EB105" s="134"/>
      <c r="EC105" s="134"/>
      <c r="ED105" s="134"/>
      <c r="EE105" s="134"/>
      <c r="EF105" s="134"/>
      <c r="EG105" s="134"/>
      <c r="EH105" s="134"/>
      <c r="EI105" s="134"/>
      <c r="EJ105" s="106">
        <f t="shared" si="189"/>
        <v>1</v>
      </c>
      <c r="EK105" t="s">
        <v>1</v>
      </c>
    </row>
    <row r="106" spans="2:141" x14ac:dyDescent="0.25">
      <c r="B106" s="148" t="s">
        <v>1173</v>
      </c>
      <c r="C106" t="s">
        <v>1</v>
      </c>
      <c r="D106" s="159">
        <f t="shared" si="190"/>
        <v>0</v>
      </c>
      <c r="E106" s="160">
        <f t="shared" ref="E106:AW106" si="241">IF($B106="","",FIND(";",$B106,D106+1))</f>
        <v>1</v>
      </c>
      <c r="F106" s="160">
        <f t="shared" si="241"/>
        <v>9</v>
      </c>
      <c r="G106" s="160">
        <f t="shared" si="241"/>
        <v>15</v>
      </c>
      <c r="H106" s="160">
        <f t="shared" si="241"/>
        <v>23</v>
      </c>
      <c r="I106" s="160">
        <f t="shared" si="241"/>
        <v>31</v>
      </c>
      <c r="J106" s="160">
        <f t="shared" si="241"/>
        <v>32</v>
      </c>
      <c r="K106" s="160">
        <f t="shared" si="241"/>
        <v>34</v>
      </c>
      <c r="L106" s="160">
        <f t="shared" si="241"/>
        <v>35</v>
      </c>
      <c r="M106" s="160">
        <f t="shared" si="241"/>
        <v>37</v>
      </c>
      <c r="N106" s="160">
        <f t="shared" si="241"/>
        <v>43</v>
      </c>
      <c r="O106" s="160">
        <f t="shared" si="241"/>
        <v>49</v>
      </c>
      <c r="P106" s="160">
        <f t="shared" si="241"/>
        <v>55</v>
      </c>
      <c r="Q106" s="160">
        <f t="shared" si="241"/>
        <v>57</v>
      </c>
      <c r="R106" s="160">
        <f t="shared" si="241"/>
        <v>59</v>
      </c>
      <c r="S106" s="160">
        <f t="shared" si="241"/>
        <v>67</v>
      </c>
      <c r="T106" s="160">
        <f t="shared" si="241"/>
        <v>78</v>
      </c>
      <c r="U106" s="160">
        <f t="shared" si="241"/>
        <v>84</v>
      </c>
      <c r="V106" s="160">
        <f t="shared" si="241"/>
        <v>86</v>
      </c>
      <c r="W106" s="160">
        <f t="shared" si="241"/>
        <v>92</v>
      </c>
      <c r="X106" s="160">
        <f t="shared" si="241"/>
        <v>98</v>
      </c>
      <c r="Y106" s="160">
        <f t="shared" si="241"/>
        <v>99</v>
      </c>
      <c r="Z106" s="160">
        <f t="shared" si="241"/>
        <v>100</v>
      </c>
      <c r="AA106" s="160">
        <f t="shared" si="241"/>
        <v>101</v>
      </c>
      <c r="AB106" s="160">
        <f t="shared" si="241"/>
        <v>104</v>
      </c>
      <c r="AC106" s="160">
        <f t="shared" si="241"/>
        <v>107</v>
      </c>
      <c r="AD106" s="160">
        <f t="shared" si="241"/>
        <v>110</v>
      </c>
      <c r="AE106" s="160">
        <f t="shared" si="241"/>
        <v>113</v>
      </c>
      <c r="AF106" s="160">
        <f t="shared" si="241"/>
        <v>116</v>
      </c>
      <c r="AG106" s="160">
        <f t="shared" si="241"/>
        <v>119</v>
      </c>
      <c r="AH106" s="160">
        <f t="shared" si="241"/>
        <v>122</v>
      </c>
      <c r="AI106" s="160">
        <f t="shared" si="241"/>
        <v>125</v>
      </c>
      <c r="AJ106" s="160">
        <f t="shared" si="241"/>
        <v>128</v>
      </c>
      <c r="AK106" s="160">
        <f t="shared" si="241"/>
        <v>131</v>
      </c>
      <c r="AL106" s="160">
        <f t="shared" si="241"/>
        <v>134</v>
      </c>
      <c r="AM106" s="160">
        <f t="shared" si="241"/>
        <v>135</v>
      </c>
      <c r="AN106" s="160">
        <f t="shared" si="241"/>
        <v>137</v>
      </c>
      <c r="AO106" s="160">
        <f t="shared" si="241"/>
        <v>143</v>
      </c>
      <c r="AP106" s="160">
        <f t="shared" si="241"/>
        <v>145</v>
      </c>
      <c r="AQ106" s="160">
        <f t="shared" si="241"/>
        <v>148</v>
      </c>
      <c r="AR106" s="160">
        <f t="shared" si="241"/>
        <v>154</v>
      </c>
      <c r="AS106" s="160">
        <f t="shared" si="241"/>
        <v>160</v>
      </c>
      <c r="AT106" s="160">
        <f t="shared" si="241"/>
        <v>166</v>
      </c>
      <c r="AU106" s="160">
        <f t="shared" si="241"/>
        <v>169</v>
      </c>
      <c r="AV106" s="160">
        <f t="shared" si="241"/>
        <v>171</v>
      </c>
      <c r="AW106" s="161">
        <f t="shared" si="241"/>
        <v>172</v>
      </c>
      <c r="AX106" t="s">
        <v>1</v>
      </c>
      <c r="AY106" s="105" t="str">
        <f t="shared" si="192"/>
        <v>M55</v>
      </c>
      <c r="AZ106" s="134">
        <f t="shared" si="170"/>
        <v>105</v>
      </c>
      <c r="BA106" s="73" t="str">
        <f t="shared" si="193"/>
        <v>Karlo</v>
      </c>
      <c r="BB106" s="73" t="str">
        <f t="shared" si="194"/>
        <v>Gobec</v>
      </c>
      <c r="BC106" s="134" t="str">
        <f t="shared" si="195"/>
        <v>44:20</v>
      </c>
      <c r="BD106" s="134">
        <f t="shared" si="196"/>
        <v>2660</v>
      </c>
      <c r="BE106" s="134" t="str">
        <f t="shared" si="197"/>
        <v>0</v>
      </c>
      <c r="BF106" s="134" t="str">
        <f t="shared" si="222"/>
        <v>0</v>
      </c>
      <c r="BG106" s="134">
        <f t="shared" si="171"/>
        <v>1</v>
      </c>
      <c r="BH106" s="73" t="str">
        <f t="shared" si="172"/>
        <v>Vihor</v>
      </c>
      <c r="BI106" s="73" t="str">
        <f t="shared" si="218"/>
        <v>OK Vihor</v>
      </c>
      <c r="BJ106" s="134" t="str">
        <f t="shared" si="198"/>
        <v/>
      </c>
      <c r="BK106" s="73" t="str" cm="1">
        <f t="array" ref="BK106">IF(BJ106="",""&amp;BI106,IF(BJ106="NEMA",BI106,INDEX(klub_naziv,MATCH(INDEX(klubAlias_klubid,BJ106),klub_id,0))))</f>
        <v>OK Vihor</v>
      </c>
      <c r="BL106" s="73" t="str" cm="1">
        <f t="array" ref="BL106">IFERROR(INDEX(registarNatjecatelji,CE106,4),"")</f>
        <v>OK Vihor</v>
      </c>
      <c r="BM106" s="134" t="str">
        <f t="shared" si="173"/>
        <v/>
      </c>
      <c r="BN106" s="73" t="str">
        <f t="shared" si="199"/>
        <v>OK Vihor</v>
      </c>
      <c r="BO106" s="73" t="str">
        <f t="shared" si="212"/>
        <v>CRO</v>
      </c>
      <c r="BP106" s="134">
        <f t="shared" si="174"/>
        <v>1</v>
      </c>
      <c r="BQ106" s="73" t="str">
        <f t="shared" si="175"/>
        <v>M55</v>
      </c>
      <c r="BR106" s="73" t="str">
        <f t="shared" si="176"/>
        <v>M55-Ž45</v>
      </c>
      <c r="BS106" s="134">
        <f t="shared" si="177"/>
        <v>1008</v>
      </c>
      <c r="BT106" s="74" t="str">
        <f t="shared" si="178"/>
        <v>3.2</v>
      </c>
      <c r="BU106" s="74" t="str">
        <f t="shared" si="179"/>
        <v>125</v>
      </c>
      <c r="BV106" s="75" t="str">
        <f t="shared" si="180"/>
        <v>11</v>
      </c>
      <c r="BW106" t="s">
        <v>1</v>
      </c>
      <c r="BX106" s="105" t="str">
        <f t="shared" si="181"/>
        <v>Karlo – Gobec – OK Vihor – M55</v>
      </c>
      <c r="BY106" s="106">
        <f t="shared" si="182"/>
        <v>662</v>
      </c>
      <c r="BZ106" t="s">
        <v>1</v>
      </c>
      <c r="CA106" s="105" t="str">
        <f t="shared" si="183"/>
        <v>Karlo – Gobec – OK Vihor</v>
      </c>
      <c r="CB106" s="106">
        <f t="shared" si="184"/>
        <v>662</v>
      </c>
      <c r="CC106" t="s">
        <v>1</v>
      </c>
      <c r="CD106" s="105" t="str">
        <f t="shared" si="185"/>
        <v>Karlo – Gobec</v>
      </c>
      <c r="CE106" s="106">
        <f t="shared" si="200"/>
        <v>662</v>
      </c>
      <c r="CF106" t="s">
        <v>1</v>
      </c>
      <c r="CG106" s="111">
        <f t="shared" si="201"/>
        <v>662</v>
      </c>
      <c r="CH106" s="134" cm="1">
        <f t="array" ref="CH106">IF(CG106="","",INDEX(imePrezime_id,CG106,0))</f>
        <v>1494</v>
      </c>
      <c r="CI106" s="106" t="str">
        <f>IF(OR(CD106="",CE106&lt;&gt;"NEMA"),"",IFERROR(INDEX(imeprezimealias_imeprezimeid,MATCH(BA106&amp;" "&amp;BB106,imeprezimealias_alias,0)),""))</f>
        <v/>
      </c>
      <c r="CJ106" t="s">
        <v>1</v>
      </c>
      <c r="CK106" s="29" t="str">
        <f t="shared" si="202"/>
        <v/>
      </c>
      <c r="CL106" t="s">
        <v>1</v>
      </c>
      <c r="CM106" s="90"/>
      <c r="CN106" t="s">
        <v>1</v>
      </c>
      <c r="CO106" s="111" t="str">
        <f>IF(CM106="","",MAX(CO$10:CO105)+1)</f>
        <v/>
      </c>
      <c r="CP106" s="106" t="str">
        <f>IF(CM106="","",INDEX(imePrezime_id,MATCH(IF(IFERROR(SEARCH("–",CM106),0)&lt;&gt;0,CM106,SUBSTITUTE(CM106," "," – ",1)),imePrezime,0)))</f>
        <v/>
      </c>
      <c r="CR106" s="29" t="str">
        <f t="shared" si="203"/>
        <v/>
      </c>
      <c r="CS106" t="s">
        <v>1</v>
      </c>
      <c r="CT106" s="115" t="str">
        <f>IF(AND(CE106="NEMA",CI106=""),MAX(CT$10:CT105)+1,"")</f>
        <v/>
      </c>
      <c r="CU106" t="s">
        <v>1</v>
      </c>
      <c r="CV106" s="120" t="str">
        <f t="shared" si="186"/>
        <v>M</v>
      </c>
      <c r="CW106" t="s">
        <v>1</v>
      </c>
      <c r="CX106" s="105" t="str">
        <f>IF(CT106="","",IF(BO106&lt;&gt;"CRO","","INSERT INTO osoba (id,reg_broj,oib,spol_id,dat_rodjenja) VALUES ("&amp;CT106&amp;",(SELECT max(reg_broj)+1 FROM osoba),Null,'"&amp;CV106&amp;"',Null); INSERT INTO osoba_log (id,reg_broj,oib,spol_id,dat_rodjenja,dnevnik_id) SELECT id,reg_broj,oib,spol_id,dat_rodjenja,"&amp;CT$2&amp;" FROM osoba WHERE id = "&amp;CT106&amp;";"))</f>
        <v/>
      </c>
      <c r="CY106" s="125" t="str">
        <f>IF(CT106="","","INSERT INTO imeprezime (id,osoba_id,rbr,ime,prezime,klub_id,identitet_id,sintaksa_id,info,aktivno,dnevnik_id) VALUES ("&amp;CT106&amp;","&amp;IF(CX106="","Null",CT106)&amp;",1,'"&amp;BA106&amp;"','"&amp;BB106&amp;"',(SELECT id FROM klub WHERE naziv = '"&amp;BI106&amp;"'),Null,1,'',1,"&amp;CT$2&amp;");")</f>
        <v/>
      </c>
      <c r="CZ106" t="s">
        <v>1</v>
      </c>
      <c r="DA106" s="29" t="str">
        <f t="shared" si="204"/>
        <v/>
      </c>
      <c r="DB106" t="s">
        <v>1</v>
      </c>
      <c r="DC106" s="105" t="str">
        <f>IF(OR(BP106="",BP106&lt;&gt;"NEMA"),"",BO106)</f>
        <v/>
      </c>
      <c r="DD106" s="125" t="str">
        <f>IF(DC106="","",MAX(DD$10:DD105)+1)</f>
        <v/>
      </c>
      <c r="DE106" t="s">
        <v>1</v>
      </c>
      <c r="DF106" s="90"/>
      <c r="DG106" t="s">
        <v>1</v>
      </c>
      <c r="DH106" s="29" t="str">
        <f t="shared" si="187"/>
        <v/>
      </c>
      <c r="DI106" t="s">
        <v>1</v>
      </c>
      <c r="DJ106" s="166" t="str">
        <f>IF(BJ106&lt;&gt;"NEMA","",IF(IFERROR(MATCH(BI106,BI$10:BI105,0),0)&lt;&gt;0,"",BI106))</f>
        <v/>
      </c>
      <c r="DK106" t="s">
        <v>1</v>
      </c>
      <c r="DL106" s="90"/>
      <c r="DM106" t="s">
        <v>1</v>
      </c>
      <c r="DN106" s="105" t="str">
        <f t="shared" si="205"/>
        <v/>
      </c>
      <c r="DO106" s="73" t="str">
        <f>IF(DN106="","",MAX(DO$10:DO105)+1)</f>
        <v/>
      </c>
      <c r="DP106" s="73" t="str">
        <f>IF(DN106="","",IF(BP106="","",IF(BP106="NEMA",DD106,BP106)))</f>
        <v/>
      </c>
      <c r="DQ106" s="73" t="str">
        <f t="shared" si="206"/>
        <v/>
      </c>
      <c r="DR106" s="73" t="str">
        <f>IF(DL106="","",MAX(DR$10:DR105)+1)</f>
        <v/>
      </c>
      <c r="DS106" s="177" t="str">
        <f t="shared" si="188"/>
        <v/>
      </c>
      <c r="DT106" s="125" t="str">
        <f t="shared" si="207"/>
        <v/>
      </c>
      <c r="DU106" t="s">
        <v>1</v>
      </c>
      <c r="DV106" s="29" t="str">
        <f t="shared" si="208"/>
        <v/>
      </c>
      <c r="DW106" t="s">
        <v>1</v>
      </c>
      <c r="DX106" s="166" t="str">
        <f>IF(BX106="","",IF(BY106&lt;&gt;"NEMA","ime-pre-klu"&amp;IF(BJ106="","","(ali)")&amp;"-kat",IF(CB106&lt;&gt;"NEMA","ime-pre-klu"&amp;IF(BJ106="","","(ali)"),IF(CE106&lt;&gt;"NEMA","ime-pre",IF(CT106&lt;&gt;"","novo",""))))&amp;IF(AND(BE106="0",BD106&gt;max_minuta*60),"-ot",""))</f>
        <v>ime-pre-klu-kat</v>
      </c>
      <c r="DY106" t="s">
        <v>1</v>
      </c>
      <c r="DZ106" s="111"/>
      <c r="EA106" s="134"/>
      <c r="EB106" s="134"/>
      <c r="EC106" s="134"/>
      <c r="ED106" s="134"/>
      <c r="EE106" s="134"/>
      <c r="EF106" s="134"/>
      <c r="EG106" s="134"/>
      <c r="EH106" s="134"/>
      <c r="EI106" s="134"/>
      <c r="EJ106" s="106">
        <f t="shared" si="189"/>
        <v>1</v>
      </c>
      <c r="EK106" t="s">
        <v>1</v>
      </c>
    </row>
    <row r="107" spans="2:141" x14ac:dyDescent="0.25">
      <c r="B107" s="148" t="s">
        <v>1174</v>
      </c>
      <c r="C107" t="s">
        <v>1</v>
      </c>
      <c r="D107" s="159">
        <f t="shared" si="190"/>
        <v>0</v>
      </c>
      <c r="E107" s="160">
        <f t="shared" ref="E107:AW107" si="242">IF($B107="","",FIND(";",$B107,D107+1))</f>
        <v>1</v>
      </c>
      <c r="F107" s="160">
        <f t="shared" si="242"/>
        <v>8</v>
      </c>
      <c r="G107" s="160">
        <f t="shared" si="242"/>
        <v>14</v>
      </c>
      <c r="H107" s="160">
        <f t="shared" si="242"/>
        <v>22</v>
      </c>
      <c r="I107" s="160">
        <f t="shared" si="242"/>
        <v>31</v>
      </c>
      <c r="J107" s="160">
        <f t="shared" si="242"/>
        <v>32</v>
      </c>
      <c r="K107" s="160">
        <f t="shared" si="242"/>
        <v>34</v>
      </c>
      <c r="L107" s="160">
        <f t="shared" si="242"/>
        <v>35</v>
      </c>
      <c r="M107" s="160">
        <f t="shared" si="242"/>
        <v>37</v>
      </c>
      <c r="N107" s="160">
        <f t="shared" si="242"/>
        <v>43</v>
      </c>
      <c r="O107" s="160">
        <f t="shared" si="242"/>
        <v>50</v>
      </c>
      <c r="P107" s="160">
        <f t="shared" si="242"/>
        <v>56</v>
      </c>
      <c r="Q107" s="160">
        <f t="shared" si="242"/>
        <v>58</v>
      </c>
      <c r="R107" s="160">
        <f t="shared" si="242"/>
        <v>60</v>
      </c>
      <c r="S107" s="160">
        <f t="shared" si="242"/>
        <v>66</v>
      </c>
      <c r="T107" s="160">
        <f t="shared" si="242"/>
        <v>78</v>
      </c>
      <c r="U107" s="160">
        <f t="shared" si="242"/>
        <v>84</v>
      </c>
      <c r="V107" s="160">
        <f t="shared" si="242"/>
        <v>86</v>
      </c>
      <c r="W107" s="160">
        <f t="shared" si="242"/>
        <v>92</v>
      </c>
      <c r="X107" s="160">
        <f t="shared" si="242"/>
        <v>98</v>
      </c>
      <c r="Y107" s="160">
        <f t="shared" si="242"/>
        <v>99</v>
      </c>
      <c r="Z107" s="160">
        <f t="shared" si="242"/>
        <v>100</v>
      </c>
      <c r="AA107" s="160">
        <f t="shared" si="242"/>
        <v>101</v>
      </c>
      <c r="AB107" s="160">
        <f t="shared" si="242"/>
        <v>104</v>
      </c>
      <c r="AC107" s="160">
        <f t="shared" si="242"/>
        <v>107</v>
      </c>
      <c r="AD107" s="160">
        <f t="shared" si="242"/>
        <v>110</v>
      </c>
      <c r="AE107" s="160">
        <f t="shared" si="242"/>
        <v>113</v>
      </c>
      <c r="AF107" s="160">
        <f t="shared" si="242"/>
        <v>116</v>
      </c>
      <c r="AG107" s="160">
        <f t="shared" si="242"/>
        <v>119</v>
      </c>
      <c r="AH107" s="160">
        <f t="shared" si="242"/>
        <v>122</v>
      </c>
      <c r="AI107" s="160">
        <f t="shared" si="242"/>
        <v>125</v>
      </c>
      <c r="AJ107" s="160">
        <f t="shared" si="242"/>
        <v>128</v>
      </c>
      <c r="AK107" s="160">
        <f t="shared" si="242"/>
        <v>131</v>
      </c>
      <c r="AL107" s="160">
        <f t="shared" si="242"/>
        <v>134</v>
      </c>
      <c r="AM107" s="160">
        <f t="shared" si="242"/>
        <v>135</v>
      </c>
      <c r="AN107" s="160">
        <f t="shared" si="242"/>
        <v>137</v>
      </c>
      <c r="AO107" s="160">
        <f t="shared" si="242"/>
        <v>143</v>
      </c>
      <c r="AP107" s="160">
        <f t="shared" si="242"/>
        <v>145</v>
      </c>
      <c r="AQ107" s="160">
        <f t="shared" si="242"/>
        <v>148</v>
      </c>
      <c r="AR107" s="160">
        <f t="shared" si="242"/>
        <v>154</v>
      </c>
      <c r="AS107" s="160">
        <f t="shared" si="242"/>
        <v>160</v>
      </c>
      <c r="AT107" s="160">
        <f t="shared" si="242"/>
        <v>166</v>
      </c>
      <c r="AU107" s="160">
        <f t="shared" si="242"/>
        <v>169</v>
      </c>
      <c r="AV107" s="160">
        <f t="shared" si="242"/>
        <v>171</v>
      </c>
      <c r="AW107" s="161">
        <f t="shared" si="242"/>
        <v>172</v>
      </c>
      <c r="AX107" t="s">
        <v>1</v>
      </c>
      <c r="AY107" s="105" t="str">
        <f t="shared" si="192"/>
        <v>M55</v>
      </c>
      <c r="AZ107" s="134">
        <f t="shared" si="170"/>
        <v>105</v>
      </c>
      <c r="BA107" s="73" t="str">
        <f t="shared" si="193"/>
        <v>Mladen</v>
      </c>
      <c r="BB107" s="73" t="str">
        <f t="shared" si="194"/>
        <v>Jelić</v>
      </c>
      <c r="BC107" s="134" t="str">
        <f t="shared" si="195"/>
        <v>47:38</v>
      </c>
      <c r="BD107" s="134">
        <f t="shared" si="196"/>
        <v>2858</v>
      </c>
      <c r="BE107" s="134" t="str">
        <f t="shared" si="197"/>
        <v>0</v>
      </c>
      <c r="BF107" s="134" t="str">
        <f t="shared" si="222"/>
        <v>0</v>
      </c>
      <c r="BG107" s="134">
        <f t="shared" si="171"/>
        <v>1</v>
      </c>
      <c r="BH107" s="73" t="str">
        <f t="shared" si="172"/>
        <v>KAP</v>
      </c>
      <c r="BI107" s="73" t="str">
        <f t="shared" si="218"/>
        <v>OK Kapela</v>
      </c>
      <c r="BJ107" s="134" t="str">
        <f t="shared" si="198"/>
        <v/>
      </c>
      <c r="BK107" s="73" t="str" cm="1">
        <f t="array" ref="BK107">IF(BJ107="",""&amp;BI107,IF(BJ107="NEMA",BI107,INDEX(klub_naziv,MATCH(INDEX(klubAlias_klubid,BJ107),klub_id,0))))</f>
        <v>OK Kapela</v>
      </c>
      <c r="BL107" s="73" t="str" cm="1">
        <f t="array" ref="BL107">IFERROR(INDEX(registarNatjecatelji,CE107,4),"")</f>
        <v>OK Kapela</v>
      </c>
      <c r="BM107" s="134" t="str">
        <f t="shared" si="173"/>
        <v/>
      </c>
      <c r="BN107" s="73" t="str">
        <f t="shared" si="199"/>
        <v>OK Kapela</v>
      </c>
      <c r="BO107" s="73" t="str">
        <f t="shared" si="212"/>
        <v>CRO</v>
      </c>
      <c r="BP107" s="134">
        <f t="shared" si="174"/>
        <v>1</v>
      </c>
      <c r="BQ107" s="73" t="str">
        <f t="shared" si="175"/>
        <v>M55</v>
      </c>
      <c r="BR107" s="73" t="str">
        <f t="shared" si="176"/>
        <v>M55-Ž45</v>
      </c>
      <c r="BS107" s="134">
        <f t="shared" si="177"/>
        <v>1008</v>
      </c>
      <c r="BT107" s="74" t="str">
        <f t="shared" si="178"/>
        <v>3.2</v>
      </c>
      <c r="BU107" s="74" t="str">
        <f t="shared" si="179"/>
        <v>125</v>
      </c>
      <c r="BV107" s="75" t="str">
        <f t="shared" si="180"/>
        <v>11</v>
      </c>
      <c r="BW107" t="s">
        <v>1</v>
      </c>
      <c r="BX107" s="105" t="str">
        <f t="shared" si="181"/>
        <v>Mladen – Jelić – OK Kapela – M55</v>
      </c>
      <c r="BY107" s="106">
        <f t="shared" si="182"/>
        <v>254</v>
      </c>
      <c r="BZ107" t="s">
        <v>1</v>
      </c>
      <c r="CA107" s="105" t="str">
        <f t="shared" si="183"/>
        <v>Mladen – Jelić – OK Kapela</v>
      </c>
      <c r="CB107" s="106">
        <f t="shared" si="184"/>
        <v>254</v>
      </c>
      <c r="CC107" t="s">
        <v>1</v>
      </c>
      <c r="CD107" s="105" t="str">
        <f t="shared" si="185"/>
        <v>Mladen – Jelić</v>
      </c>
      <c r="CE107" s="106">
        <f t="shared" si="200"/>
        <v>254</v>
      </c>
      <c r="CF107" t="s">
        <v>1</v>
      </c>
      <c r="CG107" s="111">
        <f t="shared" si="201"/>
        <v>254</v>
      </c>
      <c r="CH107" s="134" cm="1">
        <f t="array" ref="CH107">IF(CG107="","",INDEX(imePrezime_id,CG107,0))</f>
        <v>1188</v>
      </c>
      <c r="CI107" s="106" t="str">
        <f>IF(OR(CD107="",CE107&lt;&gt;"NEMA"),"",IFERROR(INDEX(imeprezimealias_imeprezimeid,MATCH(BA107&amp;" "&amp;BB107,imeprezimealias_alias,0)),""))</f>
        <v/>
      </c>
      <c r="CJ107" t="s">
        <v>1</v>
      </c>
      <c r="CK107" s="29" t="str">
        <f t="shared" si="202"/>
        <v/>
      </c>
      <c r="CL107" t="s">
        <v>1</v>
      </c>
      <c r="CM107" s="90"/>
      <c r="CN107" t="s">
        <v>1</v>
      </c>
      <c r="CO107" s="111" t="str">
        <f>IF(CM107="","",MAX(CO$10:CO106)+1)</f>
        <v/>
      </c>
      <c r="CP107" s="106" t="str">
        <f>IF(CM107="","",INDEX(imePrezime_id,MATCH(IF(IFERROR(SEARCH("–",CM107),0)&lt;&gt;0,CM107,SUBSTITUTE(CM107," "," – ",1)),imePrezime,0)))</f>
        <v/>
      </c>
      <c r="CR107" s="29" t="str">
        <f t="shared" si="203"/>
        <v/>
      </c>
      <c r="CS107" t="s">
        <v>1</v>
      </c>
      <c r="CT107" s="115" t="str">
        <f>IF(AND(CE107="NEMA",CI107=""),MAX(CT$10:CT106)+1,"")</f>
        <v/>
      </c>
      <c r="CU107" t="s">
        <v>1</v>
      </c>
      <c r="CV107" s="120" t="str">
        <f t="shared" ref="CV107:CV124" si="243">LEFT(BQ107,1)</f>
        <v>M</v>
      </c>
      <c r="CW107" t="s">
        <v>1</v>
      </c>
      <c r="CX107" s="105" t="str">
        <f>IF(CT107="","",IF(BO107&lt;&gt;"CRO","","INSERT INTO osoba (id,reg_broj,oib,spol_id,dat_rodjenja) VALUES ("&amp;CT107&amp;",(SELECT max(reg_broj)+1 FROM osoba),Null,'"&amp;CV107&amp;"',Null); INSERT INTO osoba_log (id,reg_broj,oib,spol_id,dat_rodjenja,dnevnik_id) SELECT id,reg_broj,oib,spol_id,dat_rodjenja,"&amp;CT$2&amp;" FROM osoba WHERE id = "&amp;CT107&amp;";"))</f>
        <v/>
      </c>
      <c r="CY107" s="125" t="str">
        <f>IF(CT107="","","INSERT INTO imeprezime (id,osoba_id,rbr,ime,prezime,klub_id,identitet_id,sintaksa_id,info,aktivno,dnevnik_id) VALUES ("&amp;CT107&amp;","&amp;IF(CX107="","Null",CT107)&amp;",1,'"&amp;BA107&amp;"','"&amp;BB107&amp;"',(SELECT id FROM klub WHERE naziv = '"&amp;BI107&amp;"'),Null,1,'',1,"&amp;CT$2&amp;");")</f>
        <v/>
      </c>
      <c r="CZ107" t="s">
        <v>1</v>
      </c>
      <c r="DA107" s="29" t="str">
        <f t="shared" si="204"/>
        <v/>
      </c>
      <c r="DB107" t="s">
        <v>1</v>
      </c>
      <c r="DC107" s="105" t="str">
        <f>IF(OR(BP107="",BP107&lt;&gt;"NEMA"),"",BO107)</f>
        <v/>
      </c>
      <c r="DD107" s="125" t="str">
        <f>IF(DC107="","",MAX(DD$10:DD106)+1)</f>
        <v/>
      </c>
      <c r="DE107" t="s">
        <v>1</v>
      </c>
      <c r="DF107" s="90"/>
      <c r="DG107" t="s">
        <v>1</v>
      </c>
      <c r="DH107" s="29" t="str">
        <f t="shared" si="187"/>
        <v/>
      </c>
      <c r="DI107" t="s">
        <v>1</v>
      </c>
      <c r="DJ107" s="166" t="str">
        <f>IF(BJ107&lt;&gt;"NEMA","",IF(IFERROR(MATCH(BI107,BI$10:BI106,0),0)&lt;&gt;0,"",BI107))</f>
        <v/>
      </c>
      <c r="DK107" t="s">
        <v>1</v>
      </c>
      <c r="DL107" s="90"/>
      <c r="DM107" t="s">
        <v>1</v>
      </c>
      <c r="DN107" s="105" t="str">
        <f t="shared" si="205"/>
        <v/>
      </c>
      <c r="DO107" s="73" t="str">
        <f>IF(DN107="","",MAX(DO$10:DO106)+1)</f>
        <v/>
      </c>
      <c r="DP107" s="73" t="str">
        <f>IF(DN107="","",IF(BP107="","",IF(BP107="NEMA",DD107,BP107)))</f>
        <v/>
      </c>
      <c r="DQ107" s="73" t="str">
        <f t="shared" si="206"/>
        <v/>
      </c>
      <c r="DR107" s="73" t="str">
        <f>IF(DL107="","",MAX(DR$10:DR106)+1)</f>
        <v/>
      </c>
      <c r="DS107" s="177" t="str">
        <f t="shared" si="188"/>
        <v/>
      </c>
      <c r="DT107" s="125" t="str">
        <f t="shared" si="207"/>
        <v/>
      </c>
      <c r="DU107" t="s">
        <v>1</v>
      </c>
      <c r="DV107" s="29" t="str">
        <f t="shared" si="208"/>
        <v/>
      </c>
      <c r="DW107" t="s">
        <v>1</v>
      </c>
      <c r="DX107" s="166" t="str">
        <f>IF(BX107="","",IF(BY107&lt;&gt;"NEMA","ime-pre-klu"&amp;IF(BJ107="","","(ali)")&amp;"-kat",IF(CB107&lt;&gt;"NEMA","ime-pre-klu"&amp;IF(BJ107="","","(ali)"),IF(CE107&lt;&gt;"NEMA","ime-pre",IF(CT107&lt;&gt;"","novo",""))))&amp;IF(AND(BE107="0",BD107&gt;max_minuta*60),"-ot",""))</f>
        <v>ime-pre-klu-kat</v>
      </c>
      <c r="DY107" t="s">
        <v>1</v>
      </c>
      <c r="DZ107" s="111"/>
      <c r="EA107" s="134"/>
      <c r="EB107" s="134"/>
      <c r="EC107" s="134"/>
      <c r="ED107" s="134"/>
      <c r="EE107" s="134"/>
      <c r="EF107" s="134"/>
      <c r="EG107" s="134"/>
      <c r="EH107" s="134"/>
      <c r="EI107" s="134"/>
      <c r="EJ107" s="106">
        <f t="shared" si="189"/>
        <v>1</v>
      </c>
      <c r="EK107" t="s">
        <v>1</v>
      </c>
    </row>
    <row r="108" spans="2:141" x14ac:dyDescent="0.25">
      <c r="B108" s="148" t="s">
        <v>1175</v>
      </c>
      <c r="C108" t="s">
        <v>1</v>
      </c>
      <c r="D108" s="159">
        <f t="shared" si="190"/>
        <v>0</v>
      </c>
      <c r="E108" s="160">
        <f t="shared" ref="E108:AW108" si="244">IF($B108="","",FIND(";",$B108,D108+1))</f>
        <v>1</v>
      </c>
      <c r="F108" s="160">
        <f t="shared" si="244"/>
        <v>8</v>
      </c>
      <c r="G108" s="160">
        <f t="shared" si="244"/>
        <v>14</v>
      </c>
      <c r="H108" s="160">
        <f t="shared" si="244"/>
        <v>26</v>
      </c>
      <c r="I108" s="160">
        <f t="shared" si="244"/>
        <v>34</v>
      </c>
      <c r="J108" s="160">
        <f t="shared" si="244"/>
        <v>35</v>
      </c>
      <c r="K108" s="160">
        <f t="shared" si="244"/>
        <v>37</v>
      </c>
      <c r="L108" s="160">
        <f t="shared" si="244"/>
        <v>38</v>
      </c>
      <c r="M108" s="160">
        <f t="shared" si="244"/>
        <v>40</v>
      </c>
      <c r="N108" s="160">
        <f t="shared" si="244"/>
        <v>46</v>
      </c>
      <c r="O108" s="160">
        <f t="shared" si="244"/>
        <v>53</v>
      </c>
      <c r="P108" s="160">
        <f t="shared" si="244"/>
        <v>59</v>
      </c>
      <c r="Q108" s="160">
        <f t="shared" si="244"/>
        <v>61</v>
      </c>
      <c r="R108" s="160">
        <f t="shared" si="244"/>
        <v>63</v>
      </c>
      <c r="S108" s="160">
        <f t="shared" si="244"/>
        <v>71</v>
      </c>
      <c r="T108" s="160">
        <f t="shared" si="244"/>
        <v>82</v>
      </c>
      <c r="U108" s="160">
        <f t="shared" si="244"/>
        <v>88</v>
      </c>
      <c r="V108" s="160">
        <f t="shared" si="244"/>
        <v>90</v>
      </c>
      <c r="W108" s="160">
        <f t="shared" si="244"/>
        <v>96</v>
      </c>
      <c r="X108" s="160">
        <f t="shared" si="244"/>
        <v>102</v>
      </c>
      <c r="Y108" s="160">
        <f t="shared" si="244"/>
        <v>103</v>
      </c>
      <c r="Z108" s="160">
        <f t="shared" si="244"/>
        <v>104</v>
      </c>
      <c r="AA108" s="160">
        <f t="shared" si="244"/>
        <v>105</v>
      </c>
      <c r="AB108" s="160">
        <f t="shared" si="244"/>
        <v>108</v>
      </c>
      <c r="AC108" s="160">
        <f t="shared" si="244"/>
        <v>111</v>
      </c>
      <c r="AD108" s="160">
        <f t="shared" si="244"/>
        <v>114</v>
      </c>
      <c r="AE108" s="160">
        <f t="shared" si="244"/>
        <v>117</v>
      </c>
      <c r="AF108" s="160">
        <f t="shared" si="244"/>
        <v>120</v>
      </c>
      <c r="AG108" s="160">
        <f t="shared" si="244"/>
        <v>123</v>
      </c>
      <c r="AH108" s="160">
        <f t="shared" si="244"/>
        <v>126</v>
      </c>
      <c r="AI108" s="160">
        <f t="shared" si="244"/>
        <v>129</v>
      </c>
      <c r="AJ108" s="160">
        <f t="shared" si="244"/>
        <v>132</v>
      </c>
      <c r="AK108" s="160">
        <f t="shared" si="244"/>
        <v>135</v>
      </c>
      <c r="AL108" s="160">
        <f t="shared" si="244"/>
        <v>138</v>
      </c>
      <c r="AM108" s="160">
        <f t="shared" si="244"/>
        <v>139</v>
      </c>
      <c r="AN108" s="160">
        <f t="shared" si="244"/>
        <v>141</v>
      </c>
      <c r="AO108" s="160">
        <f t="shared" si="244"/>
        <v>147</v>
      </c>
      <c r="AP108" s="160">
        <f t="shared" si="244"/>
        <v>149</v>
      </c>
      <c r="AQ108" s="160">
        <f t="shared" si="244"/>
        <v>152</v>
      </c>
      <c r="AR108" s="160">
        <f t="shared" si="244"/>
        <v>158</v>
      </c>
      <c r="AS108" s="160">
        <f t="shared" si="244"/>
        <v>164</v>
      </c>
      <c r="AT108" s="160">
        <f t="shared" si="244"/>
        <v>170</v>
      </c>
      <c r="AU108" s="160">
        <f t="shared" si="244"/>
        <v>173</v>
      </c>
      <c r="AV108" s="160">
        <f t="shared" si="244"/>
        <v>175</v>
      </c>
      <c r="AW108" s="161">
        <f t="shared" si="244"/>
        <v>176</v>
      </c>
      <c r="AX108" t="s">
        <v>1</v>
      </c>
      <c r="AY108" s="105" t="str">
        <f t="shared" si="192"/>
        <v>M55</v>
      </c>
      <c r="AZ108" s="134">
        <f t="shared" si="170"/>
        <v>105</v>
      </c>
      <c r="BA108" s="73" t="str">
        <f t="shared" si="193"/>
        <v>Josip</v>
      </c>
      <c r="BB108" s="73" t="str">
        <f t="shared" si="194"/>
        <v>Matijašić</v>
      </c>
      <c r="BC108" s="134" t="str">
        <f t="shared" si="195"/>
        <v>55:19</v>
      </c>
      <c r="BD108" s="134">
        <f t="shared" si="196"/>
        <v>3319</v>
      </c>
      <c r="BE108" s="134" t="str">
        <f t="shared" si="197"/>
        <v>0</v>
      </c>
      <c r="BF108" s="134" t="str">
        <f t="shared" si="222"/>
        <v>0</v>
      </c>
      <c r="BG108" s="134">
        <f t="shared" si="171"/>
        <v>1</v>
      </c>
      <c r="BH108" s="73" t="str">
        <f t="shared" si="172"/>
        <v>Vihor</v>
      </c>
      <c r="BI108" s="73" t="str">
        <f t="shared" si="218"/>
        <v>OK Vihor</v>
      </c>
      <c r="BJ108" s="134" t="str">
        <f t="shared" si="198"/>
        <v/>
      </c>
      <c r="BK108" s="73" t="str" cm="1">
        <f t="array" ref="BK108">IF(BJ108="",""&amp;BI108,IF(BJ108="NEMA",BI108,INDEX(klub_naziv,MATCH(INDEX(klubAlias_klubid,BJ108),klub_id,0))))</f>
        <v>OK Vihor</v>
      </c>
      <c r="BL108" s="73" t="str" cm="1">
        <f t="array" ref="BL108">IFERROR(INDEX(registarNatjecatelji,CE108,4),"")</f>
        <v>OK Vihor</v>
      </c>
      <c r="BM108" s="134" t="str">
        <f t="shared" si="173"/>
        <v/>
      </c>
      <c r="BN108" s="73" t="str">
        <f t="shared" si="199"/>
        <v>OK Vihor</v>
      </c>
      <c r="BO108" s="73" t="str">
        <f t="shared" si="212"/>
        <v>CRO</v>
      </c>
      <c r="BP108" s="134">
        <f t="shared" si="174"/>
        <v>1</v>
      </c>
      <c r="BQ108" s="73" t="str">
        <f t="shared" si="175"/>
        <v>M55</v>
      </c>
      <c r="BR108" s="73" t="str">
        <f t="shared" si="176"/>
        <v>M55-Ž45</v>
      </c>
      <c r="BS108" s="134">
        <f t="shared" si="177"/>
        <v>1008</v>
      </c>
      <c r="BT108" s="74" t="str">
        <f t="shared" si="178"/>
        <v>3.2</v>
      </c>
      <c r="BU108" s="74" t="str">
        <f t="shared" si="179"/>
        <v>125</v>
      </c>
      <c r="BV108" s="75" t="str">
        <f t="shared" si="180"/>
        <v>11</v>
      </c>
      <c r="BW108" t="s">
        <v>1</v>
      </c>
      <c r="BX108" s="105" t="str">
        <f t="shared" si="181"/>
        <v>Josip – Matijašić – OK Vihor – M55</v>
      </c>
      <c r="BY108" s="106">
        <f t="shared" si="182"/>
        <v>784</v>
      </c>
      <c r="BZ108" t="s">
        <v>1</v>
      </c>
      <c r="CA108" s="105" t="str">
        <f t="shared" si="183"/>
        <v>Josip – Matijašić – OK Vihor</v>
      </c>
      <c r="CB108" s="106">
        <f t="shared" si="184"/>
        <v>784</v>
      </c>
      <c r="CC108" t="s">
        <v>1</v>
      </c>
      <c r="CD108" s="105" t="str">
        <f t="shared" si="185"/>
        <v>Josip – Matijašić</v>
      </c>
      <c r="CE108" s="106">
        <f t="shared" si="200"/>
        <v>784</v>
      </c>
      <c r="CF108" t="s">
        <v>1</v>
      </c>
      <c r="CG108" s="111">
        <f t="shared" si="201"/>
        <v>784</v>
      </c>
      <c r="CH108" s="134" cm="1">
        <f t="array" ref="CH108">IF(CG108="","",INDEX(imePrezime_id,CG108,0))</f>
        <v>1271</v>
      </c>
      <c r="CI108" s="106" t="str">
        <f>IF(OR(CD108="",CE108&lt;&gt;"NEMA"),"",IFERROR(INDEX(imeprezimealias_imeprezimeid,MATCH(BA108&amp;" "&amp;BB108,imeprezimealias_alias,0)),""))</f>
        <v/>
      </c>
      <c r="CJ108" t="s">
        <v>1</v>
      </c>
      <c r="CK108" s="29" t="str">
        <f t="shared" si="202"/>
        <v/>
      </c>
      <c r="CL108" t="s">
        <v>1</v>
      </c>
      <c r="CM108" s="90"/>
      <c r="CN108" t="s">
        <v>1</v>
      </c>
      <c r="CO108" s="111" t="str">
        <f>IF(CM108="","",MAX(CO$10:CO107)+1)</f>
        <v/>
      </c>
      <c r="CP108" s="106" t="str">
        <f>IF(CM108="","",INDEX(imePrezime_id,MATCH(IF(IFERROR(SEARCH("–",CM108),0)&lt;&gt;0,CM108,SUBSTITUTE(CM108," "," – ",1)),imePrezime,0)))</f>
        <v/>
      </c>
      <c r="CR108" s="29" t="str">
        <f t="shared" si="203"/>
        <v/>
      </c>
      <c r="CS108" t="s">
        <v>1</v>
      </c>
      <c r="CT108" s="115" t="str">
        <f>IF(AND(CE108="NEMA",CI108=""),MAX(CT$10:CT107)+1,"")</f>
        <v/>
      </c>
      <c r="CU108" t="s">
        <v>1</v>
      </c>
      <c r="CV108" s="120" t="str">
        <f t="shared" si="243"/>
        <v>M</v>
      </c>
      <c r="CW108" t="s">
        <v>1</v>
      </c>
      <c r="CX108" s="105" t="str">
        <f>IF(CT108="","",IF(BO108&lt;&gt;"CRO","","INSERT INTO osoba (id,reg_broj,oib,spol_id,dat_rodjenja) VALUES ("&amp;CT108&amp;",(SELECT max(reg_broj)+1 FROM osoba),Null,'"&amp;CV108&amp;"',Null); INSERT INTO osoba_log (id,reg_broj,oib,spol_id,dat_rodjenja,dnevnik_id) SELECT id,reg_broj,oib,spol_id,dat_rodjenja,"&amp;CT$2&amp;" FROM osoba WHERE id = "&amp;CT108&amp;";"))</f>
        <v/>
      </c>
      <c r="CY108" s="125" t="str">
        <f>IF(CT108="","","INSERT INTO imeprezime (id,osoba_id,rbr,ime,prezime,klub_id,identitet_id,sintaksa_id,info,aktivno,dnevnik_id) VALUES ("&amp;CT108&amp;","&amp;IF(CX108="","Null",CT108)&amp;",1,'"&amp;BA108&amp;"','"&amp;BB108&amp;"',(SELECT id FROM klub WHERE naziv = '"&amp;BI108&amp;"'),Null,1,'',1,"&amp;CT$2&amp;");")</f>
        <v/>
      </c>
      <c r="CZ108" t="s">
        <v>1</v>
      </c>
      <c r="DA108" s="29" t="str">
        <f t="shared" si="204"/>
        <v/>
      </c>
      <c r="DB108" t="s">
        <v>1</v>
      </c>
      <c r="DC108" s="105" t="str">
        <f>IF(OR(BP108="",BP108&lt;&gt;"NEMA"),"",BO108)</f>
        <v/>
      </c>
      <c r="DD108" s="125" t="str">
        <f>IF(DC108="","",MAX(DD$10:DD107)+1)</f>
        <v/>
      </c>
      <c r="DE108" t="s">
        <v>1</v>
      </c>
      <c r="DF108" s="90"/>
      <c r="DG108" t="s">
        <v>1</v>
      </c>
      <c r="DH108" s="29" t="str">
        <f t="shared" si="187"/>
        <v/>
      </c>
      <c r="DI108" t="s">
        <v>1</v>
      </c>
      <c r="DJ108" s="166" t="str">
        <f>IF(BJ108&lt;&gt;"NEMA","",IF(IFERROR(MATCH(BI108,BI$10:BI107,0),0)&lt;&gt;0,"",BI108))</f>
        <v/>
      </c>
      <c r="DK108" t="s">
        <v>1</v>
      </c>
      <c r="DL108" s="90"/>
      <c r="DM108" t="s">
        <v>1</v>
      </c>
      <c r="DN108" s="105" t="str">
        <f t="shared" si="205"/>
        <v/>
      </c>
      <c r="DO108" s="73" t="str">
        <f>IF(DN108="","",MAX(DO$10:DO107)+1)</f>
        <v/>
      </c>
      <c r="DP108" s="73" t="str">
        <f>IF(DN108="","",IF(BP108="","",IF(BP108="NEMA",DD108,BP108)))</f>
        <v/>
      </c>
      <c r="DQ108" s="73" t="str">
        <f t="shared" si="206"/>
        <v/>
      </c>
      <c r="DR108" s="73" t="str">
        <f>IF(DL108="","",MAX(DR$10:DR107)+1)</f>
        <v/>
      </c>
      <c r="DS108" s="177" t="str">
        <f t="shared" si="188"/>
        <v/>
      </c>
      <c r="DT108" s="125" t="str">
        <f t="shared" si="207"/>
        <v/>
      </c>
      <c r="DU108" t="s">
        <v>1</v>
      </c>
      <c r="DV108" s="29" t="str">
        <f t="shared" si="208"/>
        <v/>
      </c>
      <c r="DW108" t="s">
        <v>1</v>
      </c>
      <c r="DX108" s="166" t="str">
        <f>IF(BX108="","",IF(BY108&lt;&gt;"NEMA","ime-pre-klu"&amp;IF(BJ108="","","(ali)")&amp;"-kat",IF(CB108&lt;&gt;"NEMA","ime-pre-klu"&amp;IF(BJ108="","","(ali)"),IF(CE108&lt;&gt;"NEMA","ime-pre",IF(CT108&lt;&gt;"","novo",""))))&amp;IF(AND(BE108="0",BD108&gt;max_minuta*60),"-ot",""))</f>
        <v>ime-pre-klu-kat</v>
      </c>
      <c r="DY108" t="s">
        <v>1</v>
      </c>
      <c r="DZ108" s="111"/>
      <c r="EA108" s="134"/>
      <c r="EB108" s="134"/>
      <c r="EC108" s="134"/>
      <c r="ED108" s="134"/>
      <c r="EE108" s="134"/>
      <c r="EF108" s="134"/>
      <c r="EG108" s="134"/>
      <c r="EH108" s="134"/>
      <c r="EI108" s="134"/>
      <c r="EJ108" s="106">
        <f t="shared" si="189"/>
        <v>1</v>
      </c>
      <c r="EK108" t="s">
        <v>1</v>
      </c>
    </row>
    <row r="109" spans="2:141" x14ac:dyDescent="0.25">
      <c r="B109" s="148" t="s">
        <v>1176</v>
      </c>
      <c r="C109" t="s">
        <v>1</v>
      </c>
      <c r="D109" s="159">
        <f t="shared" si="190"/>
        <v>0</v>
      </c>
      <c r="E109" s="160">
        <f t="shared" ref="E109:AW109" si="245">IF($B109="","",FIND(";",$B109,D109+1))</f>
        <v>1</v>
      </c>
      <c r="F109" s="160">
        <f t="shared" si="245"/>
        <v>9</v>
      </c>
      <c r="G109" s="160">
        <f t="shared" si="245"/>
        <v>15</v>
      </c>
      <c r="H109" s="160">
        <f t="shared" si="245"/>
        <v>25</v>
      </c>
      <c r="I109" s="160">
        <f t="shared" si="245"/>
        <v>33</v>
      </c>
      <c r="J109" s="160">
        <f t="shared" si="245"/>
        <v>34</v>
      </c>
      <c r="K109" s="160">
        <f t="shared" si="245"/>
        <v>36</v>
      </c>
      <c r="L109" s="160">
        <f t="shared" si="245"/>
        <v>37</v>
      </c>
      <c r="M109" s="160">
        <f t="shared" si="245"/>
        <v>39</v>
      </c>
      <c r="N109" s="160">
        <f t="shared" si="245"/>
        <v>45</v>
      </c>
      <c r="O109" s="160">
        <f t="shared" si="245"/>
        <v>52</v>
      </c>
      <c r="P109" s="160">
        <f t="shared" si="245"/>
        <v>58</v>
      </c>
      <c r="Q109" s="160">
        <f t="shared" si="245"/>
        <v>60</v>
      </c>
      <c r="R109" s="160">
        <f t="shared" si="245"/>
        <v>62</v>
      </c>
      <c r="S109" s="160">
        <f t="shared" si="245"/>
        <v>68</v>
      </c>
      <c r="T109" s="160">
        <f t="shared" si="245"/>
        <v>80</v>
      </c>
      <c r="U109" s="160">
        <f t="shared" si="245"/>
        <v>86</v>
      </c>
      <c r="V109" s="160">
        <f t="shared" si="245"/>
        <v>88</v>
      </c>
      <c r="W109" s="160">
        <f t="shared" si="245"/>
        <v>94</v>
      </c>
      <c r="X109" s="160">
        <f t="shared" si="245"/>
        <v>100</v>
      </c>
      <c r="Y109" s="160">
        <f t="shared" si="245"/>
        <v>101</v>
      </c>
      <c r="Z109" s="160">
        <f t="shared" si="245"/>
        <v>102</v>
      </c>
      <c r="AA109" s="160">
        <f t="shared" si="245"/>
        <v>103</v>
      </c>
      <c r="AB109" s="160">
        <f t="shared" si="245"/>
        <v>106</v>
      </c>
      <c r="AC109" s="160">
        <f t="shared" si="245"/>
        <v>109</v>
      </c>
      <c r="AD109" s="160">
        <f t="shared" si="245"/>
        <v>112</v>
      </c>
      <c r="AE109" s="160">
        <f t="shared" si="245"/>
        <v>115</v>
      </c>
      <c r="AF109" s="160">
        <f t="shared" si="245"/>
        <v>118</v>
      </c>
      <c r="AG109" s="160">
        <f t="shared" si="245"/>
        <v>121</v>
      </c>
      <c r="AH109" s="160">
        <f t="shared" si="245"/>
        <v>124</v>
      </c>
      <c r="AI109" s="160">
        <f t="shared" si="245"/>
        <v>127</v>
      </c>
      <c r="AJ109" s="160">
        <f t="shared" si="245"/>
        <v>130</v>
      </c>
      <c r="AK109" s="160">
        <f t="shared" si="245"/>
        <v>133</v>
      </c>
      <c r="AL109" s="160">
        <f t="shared" si="245"/>
        <v>136</v>
      </c>
      <c r="AM109" s="160">
        <f t="shared" si="245"/>
        <v>137</v>
      </c>
      <c r="AN109" s="160">
        <f t="shared" si="245"/>
        <v>139</v>
      </c>
      <c r="AO109" s="160">
        <f t="shared" si="245"/>
        <v>145</v>
      </c>
      <c r="AP109" s="160">
        <f t="shared" si="245"/>
        <v>147</v>
      </c>
      <c r="AQ109" s="160">
        <f t="shared" si="245"/>
        <v>150</v>
      </c>
      <c r="AR109" s="160">
        <f t="shared" si="245"/>
        <v>156</v>
      </c>
      <c r="AS109" s="160">
        <f t="shared" si="245"/>
        <v>162</v>
      </c>
      <c r="AT109" s="160">
        <f t="shared" si="245"/>
        <v>168</v>
      </c>
      <c r="AU109" s="160">
        <f t="shared" si="245"/>
        <v>171</v>
      </c>
      <c r="AV109" s="160">
        <f t="shared" si="245"/>
        <v>173</v>
      </c>
      <c r="AW109" s="161">
        <f t="shared" si="245"/>
        <v>174</v>
      </c>
      <c r="AX109" t="s">
        <v>1</v>
      </c>
      <c r="AY109" s="105" t="str">
        <f t="shared" si="192"/>
        <v>M55</v>
      </c>
      <c r="AZ109" s="134">
        <f t="shared" si="170"/>
        <v>105</v>
      </c>
      <c r="BA109" s="73" t="str">
        <f t="shared" si="193"/>
        <v>Krešo</v>
      </c>
      <c r="BB109" s="73" t="str">
        <f t="shared" si="194"/>
        <v>Špoljar</v>
      </c>
      <c r="BC109" s="134" t="str">
        <f t="shared" si="195"/>
        <v>61:04</v>
      </c>
      <c r="BD109" s="134">
        <f t="shared" si="196"/>
        <v>3664</v>
      </c>
      <c r="BE109" s="134" t="str">
        <f t="shared" si="197"/>
        <v>0</v>
      </c>
      <c r="BF109" s="134" t="str">
        <f t="shared" si="222"/>
        <v>0</v>
      </c>
      <c r="BG109" s="134">
        <f t="shared" si="171"/>
        <v>1</v>
      </c>
      <c r="BH109" s="73" t="str">
        <f t="shared" si="172"/>
        <v>KAP</v>
      </c>
      <c r="BI109" s="73" t="str">
        <f t="shared" si="218"/>
        <v>OK Kapela</v>
      </c>
      <c r="BJ109" s="134" t="str">
        <f t="shared" si="198"/>
        <v/>
      </c>
      <c r="BK109" s="73" t="str" cm="1">
        <f t="array" ref="BK109">IF(BJ109="",""&amp;BI109,IF(BJ109="NEMA",BI109,INDEX(klub_naziv,MATCH(INDEX(klubAlias_klubid,BJ109),klub_id,0))))</f>
        <v>OK Kapela</v>
      </c>
      <c r="BL109" s="73" t="str" cm="1">
        <f t="array" ref="BL109">IFERROR(INDEX(registarNatjecatelji,CE109,4),"")</f>
        <v>OK Kapela</v>
      </c>
      <c r="BM109" s="134" t="str">
        <f t="shared" si="173"/>
        <v/>
      </c>
      <c r="BN109" s="73" t="str">
        <f t="shared" si="199"/>
        <v>OK Kapela</v>
      </c>
      <c r="BO109" s="73" t="str">
        <f t="shared" si="212"/>
        <v>CRO</v>
      </c>
      <c r="BP109" s="134">
        <f t="shared" si="174"/>
        <v>1</v>
      </c>
      <c r="BQ109" s="73" t="str">
        <f t="shared" si="175"/>
        <v>M55</v>
      </c>
      <c r="BR109" s="73" t="str">
        <f t="shared" si="176"/>
        <v>M55-Ž45</v>
      </c>
      <c r="BS109" s="134">
        <f t="shared" si="177"/>
        <v>1008</v>
      </c>
      <c r="BT109" s="74" t="str">
        <f t="shared" si="178"/>
        <v>3.2</v>
      </c>
      <c r="BU109" s="74" t="str">
        <f t="shared" si="179"/>
        <v>125</v>
      </c>
      <c r="BV109" s="75" t="str">
        <f t="shared" si="180"/>
        <v>11</v>
      </c>
      <c r="BW109" t="s">
        <v>1</v>
      </c>
      <c r="BX109" s="105" t="str">
        <f t="shared" si="181"/>
        <v>Krešo – Špoljar – OK Kapela – M55</v>
      </c>
      <c r="BY109" s="106">
        <f t="shared" si="182"/>
        <v>303</v>
      </c>
      <c r="BZ109" t="s">
        <v>1</v>
      </c>
      <c r="CA109" s="105" t="str">
        <f t="shared" si="183"/>
        <v>Krešo – Špoljar – OK Kapela</v>
      </c>
      <c r="CB109" s="106">
        <f t="shared" si="184"/>
        <v>303</v>
      </c>
      <c r="CC109" t="s">
        <v>1</v>
      </c>
      <c r="CD109" s="105" t="str">
        <f t="shared" si="185"/>
        <v>Krešo – Špoljar</v>
      </c>
      <c r="CE109" s="106">
        <f t="shared" si="200"/>
        <v>303</v>
      </c>
      <c r="CF109" t="s">
        <v>1</v>
      </c>
      <c r="CG109" s="111">
        <f t="shared" si="201"/>
        <v>303</v>
      </c>
      <c r="CH109" s="134" cm="1">
        <f t="array" ref="CH109">IF(CG109="","",INDEX(imePrezime_id,CG109,0))</f>
        <v>1358</v>
      </c>
      <c r="CI109" s="106" t="str">
        <f>IF(OR(CD109="",CE109&lt;&gt;"NEMA"),"",IFERROR(INDEX(imeprezimealias_imeprezimeid,MATCH(BA109&amp;" "&amp;BB109,imeprezimealias_alias,0)),""))</f>
        <v/>
      </c>
      <c r="CJ109" t="s">
        <v>1</v>
      </c>
      <c r="CK109" s="29" t="str">
        <f t="shared" si="202"/>
        <v/>
      </c>
      <c r="CL109" t="s">
        <v>1</v>
      </c>
      <c r="CM109" s="90"/>
      <c r="CN109" t="s">
        <v>1</v>
      </c>
      <c r="CO109" s="111" t="str">
        <f>IF(CM109="","",MAX(CO$10:CO108)+1)</f>
        <v/>
      </c>
      <c r="CP109" s="106" t="str">
        <f>IF(CM109="","",INDEX(imePrezime_id,MATCH(IF(IFERROR(SEARCH("–",CM109),0)&lt;&gt;0,CM109,SUBSTITUTE(CM109," "," – ",1)),imePrezime,0)))</f>
        <v/>
      </c>
      <c r="CR109" s="29" t="str">
        <f t="shared" si="203"/>
        <v/>
      </c>
      <c r="CS109" t="s">
        <v>1</v>
      </c>
      <c r="CT109" s="115" t="str">
        <f>IF(AND(CE109="NEMA",CI109=""),MAX(CT$10:CT108)+1,"")</f>
        <v/>
      </c>
      <c r="CU109" t="s">
        <v>1</v>
      </c>
      <c r="CV109" s="120" t="str">
        <f t="shared" si="243"/>
        <v>M</v>
      </c>
      <c r="CW109" t="s">
        <v>1</v>
      </c>
      <c r="CX109" s="105" t="str">
        <f>IF(CT109="","",IF(BO109&lt;&gt;"CRO","","INSERT INTO osoba (id,reg_broj,oib,spol_id,dat_rodjenja) VALUES ("&amp;CT109&amp;",(SELECT max(reg_broj)+1 FROM osoba),Null,'"&amp;CV109&amp;"',Null); INSERT INTO osoba_log (id,reg_broj,oib,spol_id,dat_rodjenja,dnevnik_id) SELECT id,reg_broj,oib,spol_id,dat_rodjenja,"&amp;CT$2&amp;" FROM osoba WHERE id = "&amp;CT109&amp;";"))</f>
        <v/>
      </c>
      <c r="CY109" s="125" t="str">
        <f>IF(CT109="","","INSERT INTO imeprezime (id,osoba_id,rbr,ime,prezime,klub_id,identitet_id,sintaksa_id,info,aktivno,dnevnik_id) VALUES ("&amp;CT109&amp;","&amp;IF(CX109="","Null",CT109)&amp;",1,'"&amp;BA109&amp;"','"&amp;BB109&amp;"',(SELECT id FROM klub WHERE naziv = '"&amp;BI109&amp;"'),Null,1,'',1,"&amp;CT$2&amp;");")</f>
        <v/>
      </c>
      <c r="CZ109" t="s">
        <v>1</v>
      </c>
      <c r="DA109" s="29" t="str">
        <f t="shared" si="204"/>
        <v/>
      </c>
      <c r="DB109" t="s">
        <v>1</v>
      </c>
      <c r="DC109" s="105" t="str">
        <f>IF(OR(BP109="",BP109&lt;&gt;"NEMA"),"",BO109)</f>
        <v/>
      </c>
      <c r="DD109" s="125" t="str">
        <f>IF(DC109="","",MAX(DD$10:DD108)+1)</f>
        <v/>
      </c>
      <c r="DE109" t="s">
        <v>1</v>
      </c>
      <c r="DF109" s="90"/>
      <c r="DG109" t="s">
        <v>1</v>
      </c>
      <c r="DH109" s="29" t="str">
        <f t="shared" si="187"/>
        <v/>
      </c>
      <c r="DI109" t="s">
        <v>1</v>
      </c>
      <c r="DJ109" s="166" t="str">
        <f>IF(BJ109&lt;&gt;"NEMA","",IF(IFERROR(MATCH(BI109,BI$10:BI108,0),0)&lt;&gt;0,"",BI109))</f>
        <v/>
      </c>
      <c r="DK109" t="s">
        <v>1</v>
      </c>
      <c r="DL109" s="90"/>
      <c r="DM109" t="s">
        <v>1</v>
      </c>
      <c r="DN109" s="105" t="str">
        <f t="shared" si="205"/>
        <v/>
      </c>
      <c r="DO109" s="73" t="str">
        <f>IF(DN109="","",MAX(DO$10:DO108)+1)</f>
        <v/>
      </c>
      <c r="DP109" s="73" t="str">
        <f>IF(DN109="","",IF(BP109="","",IF(BP109="NEMA",DD109,BP109)))</f>
        <v/>
      </c>
      <c r="DQ109" s="73" t="str">
        <f t="shared" si="206"/>
        <v/>
      </c>
      <c r="DR109" s="73" t="str">
        <f>IF(DL109="","",MAX(DR$10:DR108)+1)</f>
        <v/>
      </c>
      <c r="DS109" s="177" t="str">
        <f t="shared" si="188"/>
        <v/>
      </c>
      <c r="DT109" s="125" t="str">
        <f t="shared" si="207"/>
        <v/>
      </c>
      <c r="DU109" t="s">
        <v>1</v>
      </c>
      <c r="DV109" s="29" t="str">
        <f t="shared" si="208"/>
        <v/>
      </c>
      <c r="DW109" t="s">
        <v>1</v>
      </c>
      <c r="DX109" s="166" t="str">
        <f>IF(BX109="","",IF(BY109&lt;&gt;"NEMA","ime-pre-klu"&amp;IF(BJ109="","","(ali)")&amp;"-kat",IF(CB109&lt;&gt;"NEMA","ime-pre-klu"&amp;IF(BJ109="","","(ali)"),IF(CE109&lt;&gt;"NEMA","ime-pre",IF(CT109&lt;&gt;"","novo",""))))&amp;IF(AND(BE109="0",BD109&gt;max_minuta*60),"-ot",""))</f>
        <v>ime-pre-klu-kat</v>
      </c>
      <c r="DY109" t="s">
        <v>1</v>
      </c>
      <c r="DZ109" s="111"/>
      <c r="EA109" s="134"/>
      <c r="EB109" s="134"/>
      <c r="EC109" s="134"/>
      <c r="ED109" s="134"/>
      <c r="EE109" s="134"/>
      <c r="EF109" s="134"/>
      <c r="EG109" s="134"/>
      <c r="EH109" s="134"/>
      <c r="EI109" s="134"/>
      <c r="EJ109" s="106">
        <f t="shared" si="189"/>
        <v>1</v>
      </c>
      <c r="EK109" t="s">
        <v>1</v>
      </c>
    </row>
    <row r="110" spans="2:141" x14ac:dyDescent="0.25">
      <c r="B110" s="148" t="s">
        <v>1177</v>
      </c>
      <c r="C110" t="s">
        <v>1</v>
      </c>
      <c r="D110" s="159">
        <f t="shared" si="190"/>
        <v>0</v>
      </c>
      <c r="E110" s="160">
        <f t="shared" ref="E110:AW110" si="246">IF($B110="","",FIND(";",$B110,D110+1))</f>
        <v>1</v>
      </c>
      <c r="F110" s="160">
        <f t="shared" si="246"/>
        <v>8</v>
      </c>
      <c r="G110" s="160">
        <f t="shared" si="246"/>
        <v>14</v>
      </c>
      <c r="H110" s="160">
        <f t="shared" si="246"/>
        <v>20</v>
      </c>
      <c r="I110" s="160">
        <f t="shared" si="246"/>
        <v>29</v>
      </c>
      <c r="J110" s="160">
        <f t="shared" si="246"/>
        <v>30</v>
      </c>
      <c r="K110" s="160">
        <f t="shared" si="246"/>
        <v>32</v>
      </c>
      <c r="L110" s="160">
        <f t="shared" si="246"/>
        <v>33</v>
      </c>
      <c r="M110" s="160">
        <f t="shared" si="246"/>
        <v>35</v>
      </c>
      <c r="N110" s="160">
        <f t="shared" si="246"/>
        <v>41</v>
      </c>
      <c r="O110" s="160">
        <f t="shared" si="246"/>
        <v>48</v>
      </c>
      <c r="P110" s="160">
        <f t="shared" si="246"/>
        <v>54</v>
      </c>
      <c r="Q110" s="160">
        <f t="shared" si="246"/>
        <v>56</v>
      </c>
      <c r="R110" s="160">
        <f t="shared" si="246"/>
        <v>58</v>
      </c>
      <c r="S110" s="160">
        <f t="shared" si="246"/>
        <v>64</v>
      </c>
      <c r="T110" s="160">
        <f t="shared" si="246"/>
        <v>76</v>
      </c>
      <c r="U110" s="160">
        <f t="shared" si="246"/>
        <v>82</v>
      </c>
      <c r="V110" s="160">
        <f t="shared" si="246"/>
        <v>84</v>
      </c>
      <c r="W110" s="160">
        <f t="shared" si="246"/>
        <v>90</v>
      </c>
      <c r="X110" s="160">
        <f t="shared" si="246"/>
        <v>96</v>
      </c>
      <c r="Y110" s="160">
        <f t="shared" si="246"/>
        <v>97</v>
      </c>
      <c r="Z110" s="160">
        <f t="shared" si="246"/>
        <v>98</v>
      </c>
      <c r="AA110" s="160">
        <f t="shared" si="246"/>
        <v>99</v>
      </c>
      <c r="AB110" s="160">
        <f t="shared" si="246"/>
        <v>102</v>
      </c>
      <c r="AC110" s="160">
        <f t="shared" si="246"/>
        <v>105</v>
      </c>
      <c r="AD110" s="160">
        <f t="shared" si="246"/>
        <v>108</v>
      </c>
      <c r="AE110" s="160">
        <f t="shared" si="246"/>
        <v>111</v>
      </c>
      <c r="AF110" s="160">
        <f t="shared" si="246"/>
        <v>114</v>
      </c>
      <c r="AG110" s="160">
        <f t="shared" si="246"/>
        <v>117</v>
      </c>
      <c r="AH110" s="160">
        <f t="shared" si="246"/>
        <v>120</v>
      </c>
      <c r="AI110" s="160">
        <f t="shared" si="246"/>
        <v>123</v>
      </c>
      <c r="AJ110" s="160">
        <f t="shared" si="246"/>
        <v>126</v>
      </c>
      <c r="AK110" s="160">
        <f t="shared" si="246"/>
        <v>129</v>
      </c>
      <c r="AL110" s="160">
        <f t="shared" si="246"/>
        <v>132</v>
      </c>
      <c r="AM110" s="160">
        <f t="shared" si="246"/>
        <v>133</v>
      </c>
      <c r="AN110" s="160">
        <f t="shared" si="246"/>
        <v>135</v>
      </c>
      <c r="AO110" s="160">
        <f t="shared" si="246"/>
        <v>141</v>
      </c>
      <c r="AP110" s="160">
        <f t="shared" si="246"/>
        <v>143</v>
      </c>
      <c r="AQ110" s="160">
        <f t="shared" si="246"/>
        <v>146</v>
      </c>
      <c r="AR110" s="160">
        <f t="shared" si="246"/>
        <v>152</v>
      </c>
      <c r="AS110" s="160">
        <f t="shared" si="246"/>
        <v>158</v>
      </c>
      <c r="AT110" s="160">
        <f t="shared" si="246"/>
        <v>164</v>
      </c>
      <c r="AU110" s="160">
        <f t="shared" si="246"/>
        <v>167</v>
      </c>
      <c r="AV110" s="160">
        <f t="shared" si="246"/>
        <v>170</v>
      </c>
      <c r="AW110" s="161">
        <f t="shared" si="246"/>
        <v>171</v>
      </c>
      <c r="AX110" t="s">
        <v>1</v>
      </c>
      <c r="AY110" s="105" t="str">
        <f t="shared" si="192"/>
        <v>M55</v>
      </c>
      <c r="AZ110" s="134">
        <f t="shared" si="170"/>
        <v>105</v>
      </c>
      <c r="BA110" s="73" t="str">
        <f t="shared" si="193"/>
        <v>Robert</v>
      </c>
      <c r="BB110" s="73" t="str">
        <f t="shared" si="194"/>
        <v>Vuk</v>
      </c>
      <c r="BC110" s="134" t="str">
        <f t="shared" si="195"/>
        <v>64:47</v>
      </c>
      <c r="BD110" s="134">
        <f t="shared" si="196"/>
        <v>3887</v>
      </c>
      <c r="BE110" s="134" t="str">
        <f t="shared" si="197"/>
        <v>0</v>
      </c>
      <c r="BF110" s="134" t="str">
        <f t="shared" si="222"/>
        <v>0</v>
      </c>
      <c r="BG110" s="134">
        <f t="shared" si="171"/>
        <v>1</v>
      </c>
      <c r="BH110" s="73" t="str">
        <f t="shared" si="172"/>
        <v>KAP</v>
      </c>
      <c r="BI110" s="73" t="str">
        <f t="shared" si="218"/>
        <v>OK Kapela</v>
      </c>
      <c r="BJ110" s="134" t="str">
        <f t="shared" si="198"/>
        <v/>
      </c>
      <c r="BK110" s="73" t="str" cm="1">
        <f t="array" ref="BK110">IF(BJ110="",""&amp;BI110,IF(BJ110="NEMA",BI110,INDEX(klub_naziv,MATCH(INDEX(klubAlias_klubid,BJ110),klub_id,0))))</f>
        <v>OK Kapela</v>
      </c>
      <c r="BL110" s="73" t="str" cm="1">
        <f t="array" ref="BL110">IFERROR(INDEX(registarNatjecatelji,CE110,4),"")</f>
        <v>OK Kapela</v>
      </c>
      <c r="BM110" s="134" t="str">
        <f t="shared" si="173"/>
        <v/>
      </c>
      <c r="BN110" s="73" t="str">
        <f t="shared" si="199"/>
        <v>OK Kapela</v>
      </c>
      <c r="BO110" s="73" t="str">
        <f t="shared" si="212"/>
        <v>CRO</v>
      </c>
      <c r="BP110" s="134">
        <f t="shared" si="174"/>
        <v>1</v>
      </c>
      <c r="BQ110" s="73" t="str">
        <f t="shared" si="175"/>
        <v>M55</v>
      </c>
      <c r="BR110" s="73" t="str">
        <f t="shared" si="176"/>
        <v>M55-Ž45</v>
      </c>
      <c r="BS110" s="134">
        <f t="shared" si="177"/>
        <v>1008</v>
      </c>
      <c r="BT110" s="74" t="str">
        <f t="shared" si="178"/>
        <v>3.2</v>
      </c>
      <c r="BU110" s="74" t="str">
        <f t="shared" si="179"/>
        <v>125</v>
      </c>
      <c r="BV110" s="75" t="str">
        <f t="shared" si="180"/>
        <v>11</v>
      </c>
      <c r="BW110" t="s">
        <v>1</v>
      </c>
      <c r="BX110" s="105" t="str">
        <f t="shared" si="181"/>
        <v>Robert – Vuk – OK Kapela – M55</v>
      </c>
      <c r="BY110" s="106">
        <f t="shared" si="182"/>
        <v>318</v>
      </c>
      <c r="BZ110" t="s">
        <v>1</v>
      </c>
      <c r="CA110" s="105" t="str">
        <f t="shared" si="183"/>
        <v>Robert – Vuk – OK Kapela</v>
      </c>
      <c r="CB110" s="106">
        <f t="shared" si="184"/>
        <v>318</v>
      </c>
      <c r="CC110" t="s">
        <v>1</v>
      </c>
      <c r="CD110" s="105" t="str">
        <f t="shared" si="185"/>
        <v>Robert – Vuk</v>
      </c>
      <c r="CE110" s="106">
        <f t="shared" si="200"/>
        <v>318</v>
      </c>
      <c r="CF110" t="s">
        <v>1</v>
      </c>
      <c r="CG110" s="111">
        <f t="shared" si="201"/>
        <v>318</v>
      </c>
      <c r="CH110" s="134" cm="1">
        <f t="array" ref="CH110">IF(CG110="","",INDEX(imePrezime_id,CG110,0))</f>
        <v>1388</v>
      </c>
      <c r="CI110" s="106" t="str">
        <f>IF(OR(CD110="",CE110&lt;&gt;"NEMA"),"",IFERROR(INDEX(imeprezimealias_imeprezimeid,MATCH(BA110&amp;" "&amp;BB110,imeprezimealias_alias,0)),""))</f>
        <v/>
      </c>
      <c r="CJ110" t="s">
        <v>1</v>
      </c>
      <c r="CK110" s="29" t="str">
        <f t="shared" si="202"/>
        <v/>
      </c>
      <c r="CL110" t="s">
        <v>1</v>
      </c>
      <c r="CM110" s="90"/>
      <c r="CN110" t="s">
        <v>1</v>
      </c>
      <c r="CO110" s="111" t="str">
        <f>IF(CM110="","",MAX(CO$10:CO109)+1)</f>
        <v/>
      </c>
      <c r="CP110" s="106" t="str">
        <f>IF(CM110="","",INDEX(imePrezime_id,MATCH(IF(IFERROR(SEARCH("–",CM110),0)&lt;&gt;0,CM110,SUBSTITUTE(CM110," "," – ",1)),imePrezime,0)))</f>
        <v/>
      </c>
      <c r="CR110" s="29" t="str">
        <f t="shared" si="203"/>
        <v/>
      </c>
      <c r="CS110" t="s">
        <v>1</v>
      </c>
      <c r="CT110" s="115" t="str">
        <f>IF(AND(CE110="NEMA",CI110=""),MAX(CT$10:CT109)+1,"")</f>
        <v/>
      </c>
      <c r="CU110" t="s">
        <v>1</v>
      </c>
      <c r="CV110" s="120" t="str">
        <f t="shared" si="243"/>
        <v>M</v>
      </c>
      <c r="CW110" t="s">
        <v>1</v>
      </c>
      <c r="CX110" s="105" t="str">
        <f>IF(CT110="","",IF(BO110&lt;&gt;"CRO","","INSERT INTO osoba (id,reg_broj,oib,spol_id,dat_rodjenja) VALUES ("&amp;CT110&amp;",(SELECT max(reg_broj)+1 FROM osoba),Null,'"&amp;CV110&amp;"',Null); INSERT INTO osoba_log (id,reg_broj,oib,spol_id,dat_rodjenja,dnevnik_id) SELECT id,reg_broj,oib,spol_id,dat_rodjenja,"&amp;CT$2&amp;" FROM osoba WHERE id = "&amp;CT110&amp;";"))</f>
        <v/>
      </c>
      <c r="CY110" s="125" t="str">
        <f>IF(CT110="","","INSERT INTO imeprezime (id,osoba_id,rbr,ime,prezime,klub_id,identitet_id,sintaksa_id,info,aktivno,dnevnik_id) VALUES ("&amp;CT110&amp;","&amp;IF(CX110="","Null",CT110)&amp;",1,'"&amp;BA110&amp;"','"&amp;BB110&amp;"',(SELECT id FROM klub WHERE naziv = '"&amp;BI110&amp;"'),Null,1,'',1,"&amp;CT$2&amp;");")</f>
        <v/>
      </c>
      <c r="CZ110" t="s">
        <v>1</v>
      </c>
      <c r="DA110" s="29" t="str">
        <f t="shared" si="204"/>
        <v/>
      </c>
      <c r="DB110" t="s">
        <v>1</v>
      </c>
      <c r="DC110" s="105" t="str">
        <f>IF(OR(BP110="",BP110&lt;&gt;"NEMA"),"",BO110)</f>
        <v/>
      </c>
      <c r="DD110" s="125" t="str">
        <f>IF(DC110="","",MAX(DD$10:DD109)+1)</f>
        <v/>
      </c>
      <c r="DE110" t="s">
        <v>1</v>
      </c>
      <c r="DF110" s="90"/>
      <c r="DG110" t="s">
        <v>1</v>
      </c>
      <c r="DH110" s="29" t="str">
        <f t="shared" si="187"/>
        <v/>
      </c>
      <c r="DI110" t="s">
        <v>1</v>
      </c>
      <c r="DJ110" s="166" t="str">
        <f>IF(BJ110&lt;&gt;"NEMA","",IF(IFERROR(MATCH(BI110,BI$10:BI109,0),0)&lt;&gt;0,"",BI110))</f>
        <v/>
      </c>
      <c r="DK110" t="s">
        <v>1</v>
      </c>
      <c r="DL110" s="90"/>
      <c r="DM110" t="s">
        <v>1</v>
      </c>
      <c r="DN110" s="105" t="str">
        <f t="shared" si="205"/>
        <v/>
      </c>
      <c r="DO110" s="73" t="str">
        <f>IF(DN110="","",MAX(DO$10:DO109)+1)</f>
        <v/>
      </c>
      <c r="DP110" s="73" t="str">
        <f>IF(DN110="","",IF(BP110="","",IF(BP110="NEMA",DD110,BP110)))</f>
        <v/>
      </c>
      <c r="DQ110" s="73" t="str">
        <f t="shared" si="206"/>
        <v/>
      </c>
      <c r="DR110" s="73" t="str">
        <f>IF(DL110="","",MAX(DR$10:DR109)+1)</f>
        <v/>
      </c>
      <c r="DS110" s="177" t="str">
        <f t="shared" si="188"/>
        <v/>
      </c>
      <c r="DT110" s="125" t="str">
        <f t="shared" si="207"/>
        <v/>
      </c>
      <c r="DU110" t="s">
        <v>1</v>
      </c>
      <c r="DV110" s="29" t="str">
        <f t="shared" si="208"/>
        <v/>
      </c>
      <c r="DW110" t="s">
        <v>1</v>
      </c>
      <c r="DX110" s="166" t="str">
        <f>IF(BX110="","",IF(BY110&lt;&gt;"NEMA","ime-pre-klu"&amp;IF(BJ110="","","(ali)")&amp;"-kat",IF(CB110&lt;&gt;"NEMA","ime-pre-klu"&amp;IF(BJ110="","","(ali)"),IF(CE110&lt;&gt;"NEMA","ime-pre",IF(CT110&lt;&gt;"","novo",""))))&amp;IF(AND(BE110="0",BD110&gt;max_minuta*60),"-ot",""))</f>
        <v>ime-pre-klu-kat</v>
      </c>
      <c r="DY110" t="s">
        <v>1</v>
      </c>
      <c r="DZ110" s="111"/>
      <c r="EA110" s="134"/>
      <c r="EB110" s="134"/>
      <c r="EC110" s="134"/>
      <c r="ED110" s="134"/>
      <c r="EE110" s="134"/>
      <c r="EF110" s="134"/>
      <c r="EG110" s="134"/>
      <c r="EH110" s="134"/>
      <c r="EI110" s="134"/>
      <c r="EJ110" s="106">
        <f t="shared" si="189"/>
        <v>1</v>
      </c>
      <c r="EK110" t="s">
        <v>1</v>
      </c>
    </row>
    <row r="111" spans="2:141" x14ac:dyDescent="0.25">
      <c r="B111" s="148" t="s">
        <v>1178</v>
      </c>
      <c r="C111" t="s">
        <v>1</v>
      </c>
      <c r="D111" s="159">
        <f t="shared" si="190"/>
        <v>0</v>
      </c>
      <c r="E111" s="160">
        <f t="shared" ref="E111:AW111" si="247">IF($B111="","",FIND(";",$B111,D111+1))</f>
        <v>1</v>
      </c>
      <c r="F111" s="160">
        <f t="shared" si="247"/>
        <v>8</v>
      </c>
      <c r="G111" s="160">
        <f t="shared" si="247"/>
        <v>13</v>
      </c>
      <c r="H111" s="160">
        <f t="shared" si="247"/>
        <v>21</v>
      </c>
      <c r="I111" s="160">
        <f t="shared" si="247"/>
        <v>29</v>
      </c>
      <c r="J111" s="160">
        <f t="shared" si="247"/>
        <v>30</v>
      </c>
      <c r="K111" s="160">
        <f t="shared" si="247"/>
        <v>32</v>
      </c>
      <c r="L111" s="160">
        <f t="shared" si="247"/>
        <v>33</v>
      </c>
      <c r="M111" s="160">
        <f t="shared" si="247"/>
        <v>35</v>
      </c>
      <c r="N111" s="160">
        <f t="shared" si="247"/>
        <v>41</v>
      </c>
      <c r="O111" s="160">
        <f t="shared" si="247"/>
        <v>48</v>
      </c>
      <c r="P111" s="160">
        <f t="shared" si="247"/>
        <v>54</v>
      </c>
      <c r="Q111" s="160">
        <f t="shared" si="247"/>
        <v>56</v>
      </c>
      <c r="R111" s="160">
        <f t="shared" si="247"/>
        <v>58</v>
      </c>
      <c r="S111" s="160">
        <f t="shared" si="247"/>
        <v>64</v>
      </c>
      <c r="T111" s="160">
        <f t="shared" si="247"/>
        <v>76</v>
      </c>
      <c r="U111" s="160">
        <f t="shared" si="247"/>
        <v>82</v>
      </c>
      <c r="V111" s="160">
        <f t="shared" si="247"/>
        <v>84</v>
      </c>
      <c r="W111" s="160">
        <f t="shared" si="247"/>
        <v>90</v>
      </c>
      <c r="X111" s="160">
        <f t="shared" si="247"/>
        <v>96</v>
      </c>
      <c r="Y111" s="160">
        <f t="shared" si="247"/>
        <v>97</v>
      </c>
      <c r="Z111" s="160">
        <f t="shared" si="247"/>
        <v>98</v>
      </c>
      <c r="AA111" s="160">
        <f t="shared" si="247"/>
        <v>99</v>
      </c>
      <c r="AB111" s="160">
        <f t="shared" si="247"/>
        <v>102</v>
      </c>
      <c r="AC111" s="160">
        <f t="shared" si="247"/>
        <v>105</v>
      </c>
      <c r="AD111" s="160">
        <f t="shared" si="247"/>
        <v>108</v>
      </c>
      <c r="AE111" s="160">
        <f t="shared" si="247"/>
        <v>111</v>
      </c>
      <c r="AF111" s="160">
        <f t="shared" si="247"/>
        <v>114</v>
      </c>
      <c r="AG111" s="160">
        <f t="shared" si="247"/>
        <v>117</v>
      </c>
      <c r="AH111" s="160">
        <f t="shared" si="247"/>
        <v>120</v>
      </c>
      <c r="AI111" s="160">
        <f t="shared" si="247"/>
        <v>123</v>
      </c>
      <c r="AJ111" s="160">
        <f t="shared" si="247"/>
        <v>126</v>
      </c>
      <c r="AK111" s="160">
        <f t="shared" si="247"/>
        <v>129</v>
      </c>
      <c r="AL111" s="160">
        <f t="shared" si="247"/>
        <v>132</v>
      </c>
      <c r="AM111" s="160">
        <f t="shared" si="247"/>
        <v>133</v>
      </c>
      <c r="AN111" s="160">
        <f t="shared" si="247"/>
        <v>135</v>
      </c>
      <c r="AO111" s="160">
        <f t="shared" si="247"/>
        <v>141</v>
      </c>
      <c r="AP111" s="160">
        <f t="shared" si="247"/>
        <v>143</v>
      </c>
      <c r="AQ111" s="160">
        <f t="shared" si="247"/>
        <v>146</v>
      </c>
      <c r="AR111" s="160">
        <f t="shared" si="247"/>
        <v>152</v>
      </c>
      <c r="AS111" s="160">
        <f t="shared" si="247"/>
        <v>158</v>
      </c>
      <c r="AT111" s="160">
        <f t="shared" si="247"/>
        <v>164</v>
      </c>
      <c r="AU111" s="160">
        <f t="shared" si="247"/>
        <v>167</v>
      </c>
      <c r="AV111" s="160">
        <f t="shared" si="247"/>
        <v>170</v>
      </c>
      <c r="AW111" s="161">
        <f t="shared" si="247"/>
        <v>171</v>
      </c>
      <c r="AX111" t="s">
        <v>1</v>
      </c>
      <c r="AY111" s="105" t="str">
        <f t="shared" si="192"/>
        <v>M55</v>
      </c>
      <c r="AZ111" s="134">
        <f t="shared" si="170"/>
        <v>105</v>
      </c>
      <c r="BA111" s="73" t="str">
        <f t="shared" si="193"/>
        <v>Damir</v>
      </c>
      <c r="BB111" s="73" t="str">
        <f t="shared" si="194"/>
        <v>Ćurić</v>
      </c>
      <c r="BC111" s="134" t="str">
        <f t="shared" si="195"/>
        <v>87:37</v>
      </c>
      <c r="BD111" s="134">
        <f t="shared" si="196"/>
        <v>5257</v>
      </c>
      <c r="BE111" s="134" t="str">
        <f t="shared" si="197"/>
        <v>0</v>
      </c>
      <c r="BF111" s="134" t="str">
        <f t="shared" si="222"/>
        <v>0</v>
      </c>
      <c r="BG111" s="134">
        <f t="shared" si="171"/>
        <v>1</v>
      </c>
      <c r="BH111" s="73" t="str">
        <f t="shared" si="172"/>
        <v>KAP</v>
      </c>
      <c r="BI111" s="73" t="str">
        <f t="shared" si="218"/>
        <v>OK Kapela</v>
      </c>
      <c r="BJ111" s="134" t="str">
        <f t="shared" si="198"/>
        <v/>
      </c>
      <c r="BK111" s="73" t="str" cm="1">
        <f t="array" ref="BK111">IF(BJ111="",""&amp;BI111,IF(BJ111="NEMA",BI111,INDEX(klub_naziv,MATCH(INDEX(klubAlias_klubid,BJ111),klub_id,0))))</f>
        <v>OK Kapela</v>
      </c>
      <c r="BL111" s="73" t="str" cm="1">
        <f t="array" ref="BL111">IFERROR(INDEX(registarNatjecatelji,CE111,4),"")</f>
        <v>OK Kapela</v>
      </c>
      <c r="BM111" s="134" t="str">
        <f t="shared" si="173"/>
        <v/>
      </c>
      <c r="BN111" s="73" t="str">
        <f t="shared" si="199"/>
        <v>OK Kapela</v>
      </c>
      <c r="BO111" s="73" t="str">
        <f t="shared" si="212"/>
        <v>CRO</v>
      </c>
      <c r="BP111" s="134">
        <f t="shared" si="174"/>
        <v>1</v>
      </c>
      <c r="BQ111" s="73" t="str">
        <f t="shared" si="175"/>
        <v>M55</v>
      </c>
      <c r="BR111" s="73" t="str">
        <f t="shared" si="176"/>
        <v>M55-Ž45</v>
      </c>
      <c r="BS111" s="134">
        <f t="shared" si="177"/>
        <v>1008</v>
      </c>
      <c r="BT111" s="74" t="str">
        <f t="shared" si="178"/>
        <v>3.2</v>
      </c>
      <c r="BU111" s="74" t="str">
        <f t="shared" si="179"/>
        <v>125</v>
      </c>
      <c r="BV111" s="75" t="str">
        <f t="shared" si="180"/>
        <v>11</v>
      </c>
      <c r="BW111" t="s">
        <v>1</v>
      </c>
      <c r="BX111" s="105" t="str">
        <f t="shared" si="181"/>
        <v>Damir – Ćurić – OK Kapela – M55</v>
      </c>
      <c r="BY111" s="106">
        <f t="shared" si="182"/>
        <v>219</v>
      </c>
      <c r="BZ111" t="s">
        <v>1</v>
      </c>
      <c r="CA111" s="105" t="str">
        <f t="shared" si="183"/>
        <v>Damir – Ćurić – OK Kapela</v>
      </c>
      <c r="CB111" s="106">
        <f t="shared" si="184"/>
        <v>219</v>
      </c>
      <c r="CC111" t="s">
        <v>1</v>
      </c>
      <c r="CD111" s="105" t="str">
        <f t="shared" si="185"/>
        <v>Damir – Ćurić</v>
      </c>
      <c r="CE111" s="106">
        <f t="shared" si="200"/>
        <v>219</v>
      </c>
      <c r="CF111" t="s">
        <v>1</v>
      </c>
      <c r="CG111" s="111">
        <f t="shared" si="201"/>
        <v>219</v>
      </c>
      <c r="CH111" s="134" cm="1">
        <f t="array" ref="CH111">IF(CG111="","",INDEX(imePrezime_id,CG111,0))</f>
        <v>1868</v>
      </c>
      <c r="CI111" s="106" t="str">
        <f>IF(OR(CD111="",CE111&lt;&gt;"NEMA"),"",IFERROR(INDEX(imeprezimealias_imeprezimeid,MATCH(BA111&amp;" "&amp;BB111,imeprezimealias_alias,0)),""))</f>
        <v/>
      </c>
      <c r="CJ111" t="s">
        <v>1</v>
      </c>
      <c r="CK111" s="29" t="str">
        <f t="shared" si="202"/>
        <v/>
      </c>
      <c r="CL111" t="s">
        <v>1</v>
      </c>
      <c r="CM111" s="90"/>
      <c r="CN111" t="s">
        <v>1</v>
      </c>
      <c r="CO111" s="111" t="str">
        <f>IF(CM111="","",MAX(CO$10:CO110)+1)</f>
        <v/>
      </c>
      <c r="CP111" s="106" t="str">
        <f>IF(CM111="","",INDEX(imePrezime_id,MATCH(IF(IFERROR(SEARCH("–",CM111),0)&lt;&gt;0,CM111,SUBSTITUTE(CM111," "," – ",1)),imePrezime,0)))</f>
        <v/>
      </c>
      <c r="CR111" s="29" t="str">
        <f t="shared" si="203"/>
        <v/>
      </c>
      <c r="CS111" t="s">
        <v>1</v>
      </c>
      <c r="CT111" s="115" t="str">
        <f>IF(AND(CE111="NEMA",CI111=""),MAX(CT$10:CT110)+1,"")</f>
        <v/>
      </c>
      <c r="CU111" t="s">
        <v>1</v>
      </c>
      <c r="CV111" s="120" t="str">
        <f t="shared" si="243"/>
        <v>M</v>
      </c>
      <c r="CW111" t="s">
        <v>1</v>
      </c>
      <c r="CX111" s="105" t="str">
        <f>IF(CT111="","",IF(BO111&lt;&gt;"CRO","","INSERT INTO osoba (id,reg_broj,oib,spol_id,dat_rodjenja) VALUES ("&amp;CT111&amp;",(SELECT max(reg_broj)+1 FROM osoba),Null,'"&amp;CV111&amp;"',Null); INSERT INTO osoba_log (id,reg_broj,oib,spol_id,dat_rodjenja,dnevnik_id) SELECT id,reg_broj,oib,spol_id,dat_rodjenja,"&amp;CT$2&amp;" FROM osoba WHERE id = "&amp;CT111&amp;";"))</f>
        <v/>
      </c>
      <c r="CY111" s="125" t="str">
        <f>IF(CT111="","","INSERT INTO imeprezime (id,osoba_id,rbr,ime,prezime,klub_id,identitet_id,sintaksa_id,info,aktivno,dnevnik_id) VALUES ("&amp;CT111&amp;","&amp;IF(CX111="","Null",CT111)&amp;",1,'"&amp;BA111&amp;"','"&amp;BB111&amp;"',(SELECT id FROM klub WHERE naziv = '"&amp;BI111&amp;"'),Null,1,'',1,"&amp;CT$2&amp;");")</f>
        <v/>
      </c>
      <c r="CZ111" t="s">
        <v>1</v>
      </c>
      <c r="DA111" s="29" t="str">
        <f t="shared" si="204"/>
        <v/>
      </c>
      <c r="DB111" t="s">
        <v>1</v>
      </c>
      <c r="DC111" s="105" t="str">
        <f>IF(OR(BP111="",BP111&lt;&gt;"NEMA"),"",BO111)</f>
        <v/>
      </c>
      <c r="DD111" s="125" t="str">
        <f>IF(DC111="","",MAX(DD$10:DD110)+1)</f>
        <v/>
      </c>
      <c r="DE111" t="s">
        <v>1</v>
      </c>
      <c r="DF111" s="90"/>
      <c r="DG111" t="s">
        <v>1</v>
      </c>
      <c r="DH111" s="29" t="str">
        <f t="shared" si="187"/>
        <v/>
      </c>
      <c r="DI111" t="s">
        <v>1</v>
      </c>
      <c r="DJ111" s="166" t="str">
        <f>IF(BJ111&lt;&gt;"NEMA","",IF(IFERROR(MATCH(BI111,BI$10:BI110,0),0)&lt;&gt;0,"",BI111))</f>
        <v/>
      </c>
      <c r="DK111" t="s">
        <v>1</v>
      </c>
      <c r="DL111" s="90"/>
      <c r="DM111" t="s">
        <v>1</v>
      </c>
      <c r="DN111" s="105" t="str">
        <f t="shared" si="205"/>
        <v/>
      </c>
      <c r="DO111" s="73" t="str">
        <f>IF(DN111="","",MAX(DO$10:DO110)+1)</f>
        <v/>
      </c>
      <c r="DP111" s="73" t="str">
        <f>IF(DN111="","",IF(BP111="","",IF(BP111="NEMA",DD111,BP111)))</f>
        <v/>
      </c>
      <c r="DQ111" s="73" t="str">
        <f t="shared" si="206"/>
        <v/>
      </c>
      <c r="DR111" s="73" t="str">
        <f>IF(DL111="","",MAX(DR$10:DR110)+1)</f>
        <v/>
      </c>
      <c r="DS111" s="177" t="str">
        <f t="shared" si="188"/>
        <v/>
      </c>
      <c r="DT111" s="125" t="str">
        <f t="shared" si="207"/>
        <v/>
      </c>
      <c r="DU111" t="s">
        <v>1</v>
      </c>
      <c r="DV111" s="29" t="str">
        <f t="shared" si="208"/>
        <v/>
      </c>
      <c r="DW111" t="s">
        <v>1</v>
      </c>
      <c r="DX111" s="166" t="str">
        <f>IF(BX111="","",IF(BY111&lt;&gt;"NEMA","ime-pre-klu"&amp;IF(BJ111="","","(ali)")&amp;"-kat",IF(CB111&lt;&gt;"NEMA","ime-pre-klu"&amp;IF(BJ111="","","(ali)"),IF(CE111&lt;&gt;"NEMA","ime-pre",IF(CT111&lt;&gt;"","novo",""))))&amp;IF(AND(BE111="0",BD111&gt;max_minuta*60),"-ot",""))</f>
        <v>ime-pre-klu-kat</v>
      </c>
      <c r="DY111" t="s">
        <v>1</v>
      </c>
      <c r="DZ111" s="111"/>
      <c r="EA111" s="134"/>
      <c r="EB111" s="134"/>
      <c r="EC111" s="134"/>
      <c r="ED111" s="134"/>
      <c r="EE111" s="134"/>
      <c r="EF111" s="134"/>
      <c r="EG111" s="134"/>
      <c r="EH111" s="134"/>
      <c r="EI111" s="134"/>
      <c r="EJ111" s="106">
        <f t="shared" si="189"/>
        <v>1</v>
      </c>
      <c r="EK111" t="s">
        <v>1</v>
      </c>
    </row>
    <row r="112" spans="2:141" x14ac:dyDescent="0.25">
      <c r="B112" s="148" t="s">
        <v>1179</v>
      </c>
      <c r="C112" t="s">
        <v>1</v>
      </c>
      <c r="D112" s="159">
        <f t="shared" si="190"/>
        <v>0</v>
      </c>
      <c r="E112" s="160">
        <f t="shared" ref="E112:AW112" si="248">IF($B112="","",FIND(";",$B112,D112+1))</f>
        <v>1</v>
      </c>
      <c r="F112" s="160">
        <f t="shared" si="248"/>
        <v>8</v>
      </c>
      <c r="G112" s="160">
        <f t="shared" si="248"/>
        <v>13</v>
      </c>
      <c r="H112" s="160">
        <f t="shared" si="248"/>
        <v>22</v>
      </c>
      <c r="I112" s="160">
        <f t="shared" si="248"/>
        <v>31</v>
      </c>
      <c r="J112" s="160">
        <f t="shared" si="248"/>
        <v>32</v>
      </c>
      <c r="K112" s="160">
        <f t="shared" si="248"/>
        <v>34</v>
      </c>
      <c r="L112" s="160">
        <f t="shared" si="248"/>
        <v>35</v>
      </c>
      <c r="M112" s="160">
        <f t="shared" si="248"/>
        <v>37</v>
      </c>
      <c r="N112" s="160">
        <f t="shared" si="248"/>
        <v>43</v>
      </c>
      <c r="O112" s="160">
        <f t="shared" si="248"/>
        <v>44</v>
      </c>
      <c r="P112" s="160">
        <f t="shared" si="248"/>
        <v>45</v>
      </c>
      <c r="Q112" s="160">
        <f t="shared" si="248"/>
        <v>47</v>
      </c>
      <c r="R112" s="160">
        <f t="shared" si="248"/>
        <v>48</v>
      </c>
      <c r="S112" s="160">
        <f t="shared" si="248"/>
        <v>51</v>
      </c>
      <c r="T112" s="160">
        <f t="shared" si="248"/>
        <v>54</v>
      </c>
      <c r="U112" s="160">
        <f t="shared" si="248"/>
        <v>57</v>
      </c>
      <c r="V112" s="160">
        <f t="shared" si="248"/>
        <v>59</v>
      </c>
      <c r="W112" s="160">
        <f t="shared" si="248"/>
        <v>65</v>
      </c>
      <c r="X112" s="160">
        <f t="shared" si="248"/>
        <v>71</v>
      </c>
      <c r="Y112" s="160">
        <f t="shared" si="248"/>
        <v>72</v>
      </c>
      <c r="Z112" s="160">
        <f t="shared" si="248"/>
        <v>73</v>
      </c>
      <c r="AA112" s="160">
        <f t="shared" si="248"/>
        <v>74</v>
      </c>
      <c r="AB112" s="160">
        <f t="shared" si="248"/>
        <v>77</v>
      </c>
      <c r="AC112" s="160">
        <f t="shared" si="248"/>
        <v>80</v>
      </c>
      <c r="AD112" s="160">
        <f t="shared" si="248"/>
        <v>83</v>
      </c>
      <c r="AE112" s="160">
        <f t="shared" si="248"/>
        <v>86</v>
      </c>
      <c r="AF112" s="160">
        <f t="shared" si="248"/>
        <v>89</v>
      </c>
      <c r="AG112" s="160">
        <f t="shared" si="248"/>
        <v>92</v>
      </c>
      <c r="AH112" s="160">
        <f t="shared" si="248"/>
        <v>95</v>
      </c>
      <c r="AI112" s="160">
        <f t="shared" si="248"/>
        <v>98</v>
      </c>
      <c r="AJ112" s="160">
        <f t="shared" si="248"/>
        <v>101</v>
      </c>
      <c r="AK112" s="160">
        <f t="shared" si="248"/>
        <v>104</v>
      </c>
      <c r="AL112" s="160">
        <f t="shared" si="248"/>
        <v>107</v>
      </c>
      <c r="AM112" s="160">
        <f t="shared" si="248"/>
        <v>108</v>
      </c>
      <c r="AN112" s="160">
        <f t="shared" si="248"/>
        <v>110</v>
      </c>
      <c r="AO112" s="160">
        <f t="shared" si="248"/>
        <v>116</v>
      </c>
      <c r="AP112" s="160">
        <f t="shared" si="248"/>
        <v>118</v>
      </c>
      <c r="AQ112" s="160">
        <f t="shared" si="248"/>
        <v>121</v>
      </c>
      <c r="AR112" s="160">
        <f t="shared" si="248"/>
        <v>127</v>
      </c>
      <c r="AS112" s="160">
        <f t="shared" si="248"/>
        <v>133</v>
      </c>
      <c r="AT112" s="160">
        <f t="shared" si="248"/>
        <v>139</v>
      </c>
      <c r="AU112" s="160">
        <f t="shared" si="248"/>
        <v>142</v>
      </c>
      <c r="AV112" s="160">
        <f t="shared" si="248"/>
        <v>143</v>
      </c>
      <c r="AW112" s="161">
        <f t="shared" si="248"/>
        <v>144</v>
      </c>
      <c r="AX112" t="s">
        <v>1</v>
      </c>
      <c r="AY112" s="105" t="str">
        <f t="shared" si="192"/>
        <v>M55</v>
      </c>
      <c r="AZ112" s="134">
        <f t="shared" si="170"/>
        <v>105</v>
      </c>
      <c r="BA112" s="73" t="str">
        <f t="shared" si="193"/>
        <v>Slavko</v>
      </c>
      <c r="BB112" s="73" t="str">
        <f t="shared" si="194"/>
        <v>Sopina</v>
      </c>
      <c r="BC112" s="134" t="str">
        <f t="shared" si="195"/>
        <v/>
      </c>
      <c r="BD112" s="134" t="str">
        <f t="shared" si="196"/>
        <v/>
      </c>
      <c r="BE112" s="134" t="str">
        <f t="shared" si="197"/>
        <v>1</v>
      </c>
      <c r="BF112" s="134" t="str">
        <f t="shared" si="222"/>
        <v>1</v>
      </c>
      <c r="BG112" s="134">
        <f t="shared" si="171"/>
        <v>6</v>
      </c>
      <c r="BH112" s="73" t="str">
        <f t="shared" si="172"/>
        <v/>
      </c>
      <c r="BI112" s="73" t="str">
        <f t="shared" si="218"/>
        <v/>
      </c>
      <c r="BJ112" s="134" t="str">
        <f t="shared" si="198"/>
        <v/>
      </c>
      <c r="BK112" s="73" t="str" cm="1">
        <f t="array" ref="BK112">IF(BJ112="",""&amp;BI112,IF(BJ112="NEMA",BI112,INDEX(klub_naziv,MATCH(INDEX(klubAlias_klubid,BJ112),klub_id,0))))</f>
        <v/>
      </c>
      <c r="BL112" s="73" t="str" cm="1">
        <f t="array" ref="BL112">IFERROR(INDEX(registarNatjecatelji,CE112,4),"")</f>
        <v/>
      </c>
      <c r="BM112" s="134" t="str">
        <f t="shared" si="173"/>
        <v/>
      </c>
      <c r="BN112" s="73" t="str">
        <f t="shared" si="199"/>
        <v/>
      </c>
      <c r="BO112" s="73" t="str">
        <f t="shared" si="212"/>
        <v/>
      </c>
      <c r="BP112" s="134" t="str">
        <f t="shared" si="174"/>
        <v/>
      </c>
      <c r="BQ112" s="73" t="str">
        <f t="shared" si="175"/>
        <v>M55</v>
      </c>
      <c r="BR112" s="73" t="str">
        <f t="shared" si="176"/>
        <v>M55-Ž45</v>
      </c>
      <c r="BS112" s="134">
        <f t="shared" si="177"/>
        <v>1008</v>
      </c>
      <c r="BT112" s="74" t="str">
        <f t="shared" si="178"/>
        <v>3.2</v>
      </c>
      <c r="BU112" s="74" t="str">
        <f t="shared" si="179"/>
        <v>125</v>
      </c>
      <c r="BV112" s="75" t="str">
        <f t="shared" si="180"/>
        <v>11</v>
      </c>
      <c r="BW112" t="s">
        <v>1</v>
      </c>
      <c r="BX112" s="105" t="str">
        <f t="shared" si="181"/>
        <v>Slavko – Sopina – M55</v>
      </c>
      <c r="BY112" s="106" t="str">
        <f t="shared" si="182"/>
        <v>NEMA</v>
      </c>
      <c r="BZ112" t="s">
        <v>1</v>
      </c>
      <c r="CA112" s="105" t="str">
        <f t="shared" si="183"/>
        <v>Slavko – Sopina</v>
      </c>
      <c r="CB112" s="106" t="str">
        <f t="shared" si="184"/>
        <v>NEMA</v>
      </c>
      <c r="CC112" t="s">
        <v>1</v>
      </c>
      <c r="CD112" s="105" t="str">
        <f t="shared" si="185"/>
        <v>Slavko – Sopina</v>
      </c>
      <c r="CE112" s="106" t="str">
        <f t="shared" si="200"/>
        <v>NEMA</v>
      </c>
      <c r="CF112" t="s">
        <v>1</v>
      </c>
      <c r="CG112" s="111" t="str">
        <f t="shared" si="201"/>
        <v/>
      </c>
      <c r="CH112" s="134" t="str" cm="1">
        <f t="array" ref="CH112">IF(CG112="","",INDEX(imePrezime_id,CG112,0))</f>
        <v/>
      </c>
      <c r="CI112" s="106" t="str">
        <f>IF(OR(CD112="",CE112&lt;&gt;"NEMA"),"",IFERROR(INDEX(imeprezimealias_imeprezimeid,MATCH(BA112&amp;" "&amp;BB112,imeprezimealias_alias,0)),""))</f>
        <v/>
      </c>
      <c r="CJ112" t="s">
        <v>1</v>
      </c>
      <c r="CK112" s="29" t="str">
        <f t="shared" si="202"/>
        <v>SELECT 'Slavko – Sopina', ime, prezime FROM imeprezime WHERE ime LIKE '%lavk%' Or prezime LIKE '%opin%' Or ime LIKE '%opin%' Or prezime LIKE '%lavk%' ORDER BY ime, prezime;</v>
      </c>
      <c r="CL112" t="s">
        <v>1</v>
      </c>
      <c r="CM112" s="90"/>
      <c r="CN112" t="s">
        <v>1</v>
      </c>
      <c r="CO112" s="111" t="str">
        <f>IF(CM112="","",MAX(CO$10:CO111)+1)</f>
        <v/>
      </c>
      <c r="CP112" s="106" t="str">
        <f>IF(CM112="","",INDEX(imePrezime_id,MATCH(IF(IFERROR(SEARCH("–",CM112),0)&lt;&gt;0,CM112,SUBSTITUTE(CM112," "," – ",1)),imePrezime,0)))</f>
        <v/>
      </c>
      <c r="CR112" s="29" t="str">
        <f t="shared" si="203"/>
        <v/>
      </c>
      <c r="CS112" t="s">
        <v>1</v>
      </c>
      <c r="CT112" s="115">
        <f>IF(AND(CE112="NEMA",CI112=""),MAX(CT$10:CT111)+1,"")</f>
        <v>1001</v>
      </c>
      <c r="CU112" t="s">
        <v>1</v>
      </c>
      <c r="CV112" s="120" t="str">
        <f t="shared" si="243"/>
        <v>M</v>
      </c>
      <c r="CW112" t="s">
        <v>1</v>
      </c>
      <c r="CX112" s="105" t="str">
        <f>IF(CT112="","",IF(BO112&lt;&gt;"CRO","","INSERT INTO osoba (id,reg_broj,oib,spol_id,dat_rodjenja) VALUES ("&amp;CT112&amp;",(SELECT max(reg_broj)+1 FROM osoba),Null,'"&amp;CV112&amp;"',Null); INSERT INTO osoba_log (id,reg_broj,oib,spol_id,dat_rodjenja,dnevnik_id) SELECT id,reg_broj,oib,spol_id,dat_rodjenja,"&amp;CT$2&amp;" FROM osoba WHERE id = "&amp;CT112&amp;";"))</f>
        <v/>
      </c>
      <c r="CY112" s="125" t="str">
        <f>IF(CT112="","","INSERT INTO imeprezime (id,osoba_id,rbr,ime,prezime,klub_id,identitet_id,sintaksa_id,info,aktivno,dnevnik_id) VALUES ("&amp;CT112&amp;","&amp;IF(CX112="","Null",CT112)&amp;",1,'"&amp;BA112&amp;"','"&amp;BB112&amp;"',(SELECT id FROM klub WHERE naziv = '"&amp;BI112&amp;"'),Null,1,'',1,"&amp;CT$2&amp;");")</f>
        <v>INSERT INTO imeprezime (id,osoba_id,rbr,ime,prezime,klub_id,identitet_id,sintaksa_id,info,aktivno,dnevnik_id) VALUES (1001,Null,1,'Slavko','Sopina',(SELECT id FROM klub WHERE naziv = ''),Null,1,'',1,);</v>
      </c>
      <c r="CZ112" t="s">
        <v>1</v>
      </c>
      <c r="DA112" s="29" t="str">
        <f t="shared" si="204"/>
        <v>INSERT INTO imeprezime (id,osoba_id,rbr,ime,prezime,klub_id,identitet_id,sintaksa_id,info,aktivno,dnevnik_id) VALUES (1001,Null,1,'Slavko','Sopina',(SELECT id FROM klub WHERE naziv = ''),Null,1,'',1,);</v>
      </c>
      <c r="DB112" t="s">
        <v>1</v>
      </c>
      <c r="DC112" s="105" t="str">
        <f>IF(OR(BP112="",BP112&lt;&gt;"NEMA"),"",BO112)</f>
        <v/>
      </c>
      <c r="DD112" s="125" t="str">
        <f>IF(DC112="","",MAX(DD$10:DD111)+1)</f>
        <v/>
      </c>
      <c r="DE112" t="s">
        <v>1</v>
      </c>
      <c r="DF112" s="90"/>
      <c r="DG112" t="s">
        <v>1</v>
      </c>
      <c r="DH112" s="29" t="str">
        <f t="shared" si="187"/>
        <v/>
      </c>
      <c r="DI112" t="s">
        <v>1</v>
      </c>
      <c r="DJ112" s="166" t="str">
        <f>IF(BJ112&lt;&gt;"NEMA","",IF(IFERROR(MATCH(BI112,BI$10:BI111,0),0)&lt;&gt;0,"",BI112))</f>
        <v/>
      </c>
      <c r="DK112" t="s">
        <v>1</v>
      </c>
      <c r="DL112" s="90"/>
      <c r="DM112" t="s">
        <v>1</v>
      </c>
      <c r="DN112" s="105" t="str">
        <f t="shared" si="205"/>
        <v/>
      </c>
      <c r="DO112" s="73" t="str">
        <f>IF(DN112="","",MAX(DO$10:DO111)+1)</f>
        <v/>
      </c>
      <c r="DP112" s="73" t="str">
        <f>IF(DN112="","",IF(BP112="","",IF(BP112="NEMA",DD112,BP112)))</f>
        <v/>
      </c>
      <c r="DQ112" s="73" t="str">
        <f t="shared" si="206"/>
        <v/>
      </c>
      <c r="DR112" s="73" t="str">
        <f>IF(DL112="","",MAX(DR$10:DR111)+1)</f>
        <v/>
      </c>
      <c r="DS112" s="177" t="str">
        <f t="shared" si="188"/>
        <v/>
      </c>
      <c r="DT112" s="125" t="str">
        <f t="shared" si="207"/>
        <v/>
      </c>
      <c r="DU112" t="s">
        <v>1</v>
      </c>
      <c r="DV112" s="29" t="str">
        <f t="shared" si="208"/>
        <v/>
      </c>
      <c r="DW112" t="s">
        <v>1</v>
      </c>
      <c r="DX112" s="166" t="str">
        <f>IF(BX112="","",IF(BY112&lt;&gt;"NEMA","ime-pre-klu"&amp;IF(BJ112="","","(ali)")&amp;"-kat",IF(CB112&lt;&gt;"NEMA","ime-pre-klu"&amp;IF(BJ112="","","(ali)"),IF(CE112&lt;&gt;"NEMA","ime-pre",IF(CT112&lt;&gt;"","novo",""))))&amp;IF(AND(BE112="0",BD112&gt;max_minuta*60),"-ot",""))</f>
        <v>novo</v>
      </c>
      <c r="DY112" t="s">
        <v>1</v>
      </c>
      <c r="DZ112" s="111"/>
      <c r="EA112" s="134"/>
      <c r="EB112" s="134"/>
      <c r="EC112" s="134"/>
      <c r="ED112" s="134"/>
      <c r="EE112" s="134"/>
      <c r="EF112" s="134"/>
      <c r="EG112" s="134"/>
      <c r="EH112" s="134"/>
      <c r="EI112" s="134"/>
      <c r="EJ112" s="106">
        <f t="shared" si="189"/>
        <v>13</v>
      </c>
      <c r="EK112" t="s">
        <v>1</v>
      </c>
    </row>
    <row r="113" spans="2:141" x14ac:dyDescent="0.25">
      <c r="B113" s="148" t="s">
        <v>1180</v>
      </c>
      <c r="C113" t="s">
        <v>1</v>
      </c>
      <c r="D113" s="159">
        <f t="shared" si="190"/>
        <v>0</v>
      </c>
      <c r="E113" s="160">
        <f t="shared" ref="E113:AW113" si="249">IF($B113="","",FIND(";",$B113,D113+1))</f>
        <v>1</v>
      </c>
      <c r="F113" s="160">
        <f t="shared" si="249"/>
        <v>8</v>
      </c>
      <c r="G113" s="160">
        <f t="shared" si="249"/>
        <v>14</v>
      </c>
      <c r="H113" s="160">
        <f t="shared" si="249"/>
        <v>23</v>
      </c>
      <c r="I113" s="160">
        <f t="shared" si="249"/>
        <v>31</v>
      </c>
      <c r="J113" s="160">
        <f t="shared" si="249"/>
        <v>32</v>
      </c>
      <c r="K113" s="160">
        <f t="shared" si="249"/>
        <v>34</v>
      </c>
      <c r="L113" s="160">
        <f t="shared" si="249"/>
        <v>35</v>
      </c>
      <c r="M113" s="160">
        <f t="shared" si="249"/>
        <v>37</v>
      </c>
      <c r="N113" s="160">
        <f t="shared" si="249"/>
        <v>43</v>
      </c>
      <c r="O113" s="160">
        <f t="shared" si="249"/>
        <v>44</v>
      </c>
      <c r="P113" s="160">
        <f t="shared" si="249"/>
        <v>45</v>
      </c>
      <c r="Q113" s="160">
        <f t="shared" si="249"/>
        <v>47</v>
      </c>
      <c r="R113" s="160">
        <f t="shared" si="249"/>
        <v>49</v>
      </c>
      <c r="S113" s="160">
        <f t="shared" si="249"/>
        <v>55</v>
      </c>
      <c r="T113" s="160">
        <f t="shared" si="249"/>
        <v>67</v>
      </c>
      <c r="U113" s="160">
        <f t="shared" si="249"/>
        <v>73</v>
      </c>
      <c r="V113" s="160">
        <f t="shared" si="249"/>
        <v>75</v>
      </c>
      <c r="W113" s="160">
        <f t="shared" si="249"/>
        <v>81</v>
      </c>
      <c r="X113" s="160">
        <f t="shared" si="249"/>
        <v>87</v>
      </c>
      <c r="Y113" s="160">
        <f t="shared" si="249"/>
        <v>88</v>
      </c>
      <c r="Z113" s="160">
        <f t="shared" si="249"/>
        <v>89</v>
      </c>
      <c r="AA113" s="160">
        <f t="shared" si="249"/>
        <v>90</v>
      </c>
      <c r="AB113" s="160">
        <f t="shared" si="249"/>
        <v>93</v>
      </c>
      <c r="AC113" s="160">
        <f t="shared" si="249"/>
        <v>96</v>
      </c>
      <c r="AD113" s="160">
        <f t="shared" si="249"/>
        <v>99</v>
      </c>
      <c r="AE113" s="160">
        <f t="shared" si="249"/>
        <v>102</v>
      </c>
      <c r="AF113" s="160">
        <f t="shared" si="249"/>
        <v>105</v>
      </c>
      <c r="AG113" s="160">
        <f t="shared" si="249"/>
        <v>108</v>
      </c>
      <c r="AH113" s="160">
        <f t="shared" si="249"/>
        <v>111</v>
      </c>
      <c r="AI113" s="160">
        <f t="shared" si="249"/>
        <v>114</v>
      </c>
      <c r="AJ113" s="160">
        <f t="shared" si="249"/>
        <v>117</v>
      </c>
      <c r="AK113" s="160">
        <f t="shared" si="249"/>
        <v>120</v>
      </c>
      <c r="AL113" s="160">
        <f t="shared" si="249"/>
        <v>123</v>
      </c>
      <c r="AM113" s="160">
        <f t="shared" si="249"/>
        <v>124</v>
      </c>
      <c r="AN113" s="160">
        <f t="shared" si="249"/>
        <v>126</v>
      </c>
      <c r="AO113" s="160">
        <f t="shared" si="249"/>
        <v>132</v>
      </c>
      <c r="AP113" s="160">
        <f t="shared" si="249"/>
        <v>134</v>
      </c>
      <c r="AQ113" s="160">
        <f t="shared" si="249"/>
        <v>137</v>
      </c>
      <c r="AR113" s="160">
        <f t="shared" si="249"/>
        <v>143</v>
      </c>
      <c r="AS113" s="160">
        <f t="shared" si="249"/>
        <v>149</v>
      </c>
      <c r="AT113" s="160">
        <f t="shared" si="249"/>
        <v>155</v>
      </c>
      <c r="AU113" s="160">
        <f t="shared" si="249"/>
        <v>158</v>
      </c>
      <c r="AV113" s="160">
        <f t="shared" si="249"/>
        <v>159</v>
      </c>
      <c r="AW113" s="161">
        <f t="shared" si="249"/>
        <v>160</v>
      </c>
      <c r="AX113" t="s">
        <v>1</v>
      </c>
      <c r="AY113" s="105" t="str">
        <f t="shared" si="192"/>
        <v>M55</v>
      </c>
      <c r="AZ113" s="134">
        <f t="shared" si="170"/>
        <v>105</v>
      </c>
      <c r="BA113" s="73" t="str">
        <f t="shared" si="193"/>
        <v>Darko</v>
      </c>
      <c r="BB113" s="73" t="str">
        <f t="shared" si="194"/>
        <v>Raškaj</v>
      </c>
      <c r="BC113" s="134" t="str">
        <f t="shared" si="195"/>
        <v/>
      </c>
      <c r="BD113" s="134" t="str">
        <f t="shared" si="196"/>
        <v/>
      </c>
      <c r="BE113" s="134" t="str">
        <f t="shared" si="197"/>
        <v>1</v>
      </c>
      <c r="BF113" s="134" t="str">
        <f t="shared" si="222"/>
        <v>1</v>
      </c>
      <c r="BG113" s="134">
        <f t="shared" si="171"/>
        <v>6</v>
      </c>
      <c r="BH113" s="73" t="str">
        <f t="shared" si="172"/>
        <v>KAP</v>
      </c>
      <c r="BI113" s="73" t="str">
        <f t="shared" si="218"/>
        <v>OK Kapela</v>
      </c>
      <c r="BJ113" s="134" t="str">
        <f t="shared" si="198"/>
        <v/>
      </c>
      <c r="BK113" s="73" t="str" cm="1">
        <f t="array" ref="BK113">IF(BJ113="",""&amp;BI113,IF(BJ113="NEMA",BI113,INDEX(klub_naziv,MATCH(INDEX(klubAlias_klubid,BJ113),klub_id,0))))</f>
        <v>OK Kapela</v>
      </c>
      <c r="BL113" s="73" t="str" cm="1">
        <f t="array" ref="BL113">IFERROR(INDEX(registarNatjecatelji,CE113,4),"")</f>
        <v>OK Kapela</v>
      </c>
      <c r="BM113" s="134" t="str">
        <f t="shared" si="173"/>
        <v/>
      </c>
      <c r="BN113" s="73" t="str">
        <f t="shared" si="199"/>
        <v>OK Kapela</v>
      </c>
      <c r="BO113" s="73" t="str">
        <f t="shared" si="212"/>
        <v>CRO</v>
      </c>
      <c r="BP113" s="134">
        <f t="shared" si="174"/>
        <v>1</v>
      </c>
      <c r="BQ113" s="73" t="str">
        <f t="shared" si="175"/>
        <v>M55</v>
      </c>
      <c r="BR113" s="73" t="str">
        <f t="shared" si="176"/>
        <v>M55-Ž45</v>
      </c>
      <c r="BS113" s="134">
        <f t="shared" si="177"/>
        <v>1008</v>
      </c>
      <c r="BT113" s="74" t="str">
        <f t="shared" si="178"/>
        <v>3.2</v>
      </c>
      <c r="BU113" s="74" t="str">
        <f t="shared" si="179"/>
        <v>125</v>
      </c>
      <c r="BV113" s="75" t="str">
        <f t="shared" si="180"/>
        <v>11</v>
      </c>
      <c r="BW113" t="s">
        <v>1</v>
      </c>
      <c r="BX113" s="105" t="str">
        <f t="shared" si="181"/>
        <v>Darko – Raškaj – OK Kapela – M55</v>
      </c>
      <c r="BY113" s="106">
        <f t="shared" si="182"/>
        <v>292</v>
      </c>
      <c r="BZ113" t="s">
        <v>1</v>
      </c>
      <c r="CA113" s="105" t="str">
        <f t="shared" si="183"/>
        <v>Darko – Raškaj – OK Kapela</v>
      </c>
      <c r="CB113" s="106">
        <f t="shared" si="184"/>
        <v>292</v>
      </c>
      <c r="CC113" t="s">
        <v>1</v>
      </c>
      <c r="CD113" s="105" t="str">
        <f t="shared" si="185"/>
        <v>Darko – Raškaj</v>
      </c>
      <c r="CE113" s="106">
        <f t="shared" si="200"/>
        <v>292</v>
      </c>
      <c r="CF113" t="s">
        <v>1</v>
      </c>
      <c r="CG113" s="111">
        <f t="shared" si="201"/>
        <v>292</v>
      </c>
      <c r="CH113" s="134" cm="1">
        <f t="array" ref="CH113">IF(CG113="","",INDEX(imePrezime_id,CG113,0))</f>
        <v>1363</v>
      </c>
      <c r="CI113" s="106" t="str">
        <f>IF(OR(CD113="",CE113&lt;&gt;"NEMA"),"",IFERROR(INDEX(imeprezimealias_imeprezimeid,MATCH(BA113&amp;" "&amp;BB113,imeprezimealias_alias,0)),""))</f>
        <v/>
      </c>
      <c r="CJ113" t="s">
        <v>1</v>
      </c>
      <c r="CK113" s="29" t="str">
        <f t="shared" si="202"/>
        <v/>
      </c>
      <c r="CL113" t="s">
        <v>1</v>
      </c>
      <c r="CM113" s="90"/>
      <c r="CN113" t="s">
        <v>1</v>
      </c>
      <c r="CO113" s="111" t="str">
        <f>IF(CM113="","",MAX(CO$10:CO112)+1)</f>
        <v/>
      </c>
      <c r="CP113" s="106" t="str">
        <f>IF(CM113="","",INDEX(imePrezime_id,MATCH(IF(IFERROR(SEARCH("–",CM113),0)&lt;&gt;0,CM113,SUBSTITUTE(CM113," "," – ",1)),imePrezime,0)))</f>
        <v/>
      </c>
      <c r="CR113" s="29" t="str">
        <f t="shared" si="203"/>
        <v/>
      </c>
      <c r="CS113" t="s">
        <v>1</v>
      </c>
      <c r="CT113" s="115" t="str">
        <f>IF(AND(CE113="NEMA",CI113=""),MAX(CT$10:CT112)+1,"")</f>
        <v/>
      </c>
      <c r="CU113" t="s">
        <v>1</v>
      </c>
      <c r="CV113" s="120" t="str">
        <f t="shared" si="243"/>
        <v>M</v>
      </c>
      <c r="CW113" t="s">
        <v>1</v>
      </c>
      <c r="CX113" s="105" t="str">
        <f>IF(CT113="","",IF(BO113&lt;&gt;"CRO","","INSERT INTO osoba (id,reg_broj,oib,spol_id,dat_rodjenja) VALUES ("&amp;CT113&amp;",(SELECT max(reg_broj)+1 FROM osoba),Null,'"&amp;CV113&amp;"',Null); INSERT INTO osoba_log (id,reg_broj,oib,spol_id,dat_rodjenja,dnevnik_id) SELECT id,reg_broj,oib,spol_id,dat_rodjenja,"&amp;CT$2&amp;" FROM osoba WHERE id = "&amp;CT113&amp;";"))</f>
        <v/>
      </c>
      <c r="CY113" s="125" t="str">
        <f>IF(CT113="","","INSERT INTO imeprezime (id,osoba_id,rbr,ime,prezime,klub_id,identitet_id,sintaksa_id,info,aktivno,dnevnik_id) VALUES ("&amp;CT113&amp;","&amp;IF(CX113="","Null",CT113)&amp;",1,'"&amp;BA113&amp;"','"&amp;BB113&amp;"',(SELECT id FROM klub WHERE naziv = '"&amp;BI113&amp;"'),Null,1,'',1,"&amp;CT$2&amp;");")</f>
        <v/>
      </c>
      <c r="CZ113" t="s">
        <v>1</v>
      </c>
      <c r="DA113" s="29" t="str">
        <f t="shared" si="204"/>
        <v/>
      </c>
      <c r="DB113" t="s">
        <v>1</v>
      </c>
      <c r="DC113" s="105" t="str">
        <f>IF(OR(BP113="",BP113&lt;&gt;"NEMA"),"",BO113)</f>
        <v/>
      </c>
      <c r="DD113" s="125" t="str">
        <f>IF(DC113="","",MAX(DD$10:DD112)+1)</f>
        <v/>
      </c>
      <c r="DE113" t="s">
        <v>1</v>
      </c>
      <c r="DF113" s="90"/>
      <c r="DG113" t="s">
        <v>1</v>
      </c>
      <c r="DH113" s="29" t="str">
        <f t="shared" si="187"/>
        <v/>
      </c>
      <c r="DI113" t="s">
        <v>1</v>
      </c>
      <c r="DJ113" s="166" t="str">
        <f>IF(BJ113&lt;&gt;"NEMA","",IF(IFERROR(MATCH(BI113,BI$10:BI112,0),0)&lt;&gt;0,"",BI113))</f>
        <v/>
      </c>
      <c r="DK113" t="s">
        <v>1</v>
      </c>
      <c r="DL113" s="90"/>
      <c r="DM113" t="s">
        <v>1</v>
      </c>
      <c r="DN113" s="105" t="str">
        <f t="shared" si="205"/>
        <v/>
      </c>
      <c r="DO113" s="73" t="str">
        <f>IF(DN113="","",MAX(DO$10:DO112)+1)</f>
        <v/>
      </c>
      <c r="DP113" s="73" t="str">
        <f>IF(DN113="","",IF(BP113="","",IF(BP113="NEMA",DD113,BP113)))</f>
        <v/>
      </c>
      <c r="DQ113" s="73" t="str">
        <f t="shared" si="206"/>
        <v/>
      </c>
      <c r="DR113" s="73" t="str">
        <f>IF(DL113="","",MAX(DR$10:DR112)+1)</f>
        <v/>
      </c>
      <c r="DS113" s="177" t="str">
        <f t="shared" si="188"/>
        <v/>
      </c>
      <c r="DT113" s="125" t="str">
        <f t="shared" si="207"/>
        <v/>
      </c>
      <c r="DU113" t="s">
        <v>1</v>
      </c>
      <c r="DV113" s="29" t="str">
        <f t="shared" si="208"/>
        <v/>
      </c>
      <c r="DW113" t="s">
        <v>1</v>
      </c>
      <c r="DX113" s="166" t="str">
        <f>IF(BX113="","",IF(BY113&lt;&gt;"NEMA","ime-pre-klu"&amp;IF(BJ113="","","(ali)")&amp;"-kat",IF(CB113&lt;&gt;"NEMA","ime-pre-klu"&amp;IF(BJ113="","","(ali)"),IF(CE113&lt;&gt;"NEMA","ime-pre",IF(CT113&lt;&gt;"","novo",""))))&amp;IF(AND(BE113="0",BD113&gt;max_minuta*60),"-ot",""))</f>
        <v>ime-pre-klu-kat</v>
      </c>
      <c r="DY113" t="s">
        <v>1</v>
      </c>
      <c r="DZ113" s="111"/>
      <c r="EA113" s="134"/>
      <c r="EB113" s="134"/>
      <c r="EC113" s="134"/>
      <c r="ED113" s="134"/>
      <c r="EE113" s="134"/>
      <c r="EF113" s="134"/>
      <c r="EG113" s="134"/>
      <c r="EH113" s="134"/>
      <c r="EI113" s="134"/>
      <c r="EJ113" s="106">
        <f t="shared" si="189"/>
        <v>1</v>
      </c>
      <c r="EK113" t="s">
        <v>1</v>
      </c>
    </row>
    <row r="114" spans="2:141" x14ac:dyDescent="0.25">
      <c r="B114" s="148" t="s">
        <v>1181</v>
      </c>
      <c r="C114" t="s">
        <v>1</v>
      </c>
      <c r="D114" s="159">
        <f t="shared" si="190"/>
        <v>0</v>
      </c>
      <c r="E114" s="160">
        <f t="shared" ref="E114:AW114" si="250">IF($B114="","",FIND(";",$B114,D114+1))</f>
        <v>1</v>
      </c>
      <c r="F114" s="160">
        <f t="shared" si="250"/>
        <v>2</v>
      </c>
      <c r="G114" s="160">
        <f t="shared" si="250"/>
        <v>8</v>
      </c>
      <c r="H114" s="160">
        <f t="shared" si="250"/>
        <v>11</v>
      </c>
      <c r="I114" s="160">
        <f t="shared" si="250"/>
        <v>20</v>
      </c>
      <c r="J114" s="160">
        <f t="shared" si="250"/>
        <v>21</v>
      </c>
      <c r="K114" s="160">
        <f t="shared" si="250"/>
        <v>23</v>
      </c>
      <c r="L114" s="160">
        <f t="shared" si="250"/>
        <v>24</v>
      </c>
      <c r="M114" s="160">
        <f t="shared" si="250"/>
        <v>26</v>
      </c>
      <c r="N114" s="160">
        <f t="shared" si="250"/>
        <v>32</v>
      </c>
      <c r="O114" s="160">
        <f t="shared" si="250"/>
        <v>33</v>
      </c>
      <c r="P114" s="160">
        <f t="shared" si="250"/>
        <v>34</v>
      </c>
      <c r="Q114" s="160">
        <f t="shared" si="250"/>
        <v>36</v>
      </c>
      <c r="R114" s="160">
        <f t="shared" si="250"/>
        <v>37</v>
      </c>
      <c r="S114" s="160">
        <f t="shared" si="250"/>
        <v>40</v>
      </c>
      <c r="T114" s="160">
        <f t="shared" si="250"/>
        <v>43</v>
      </c>
      <c r="U114" s="160">
        <f t="shared" si="250"/>
        <v>46</v>
      </c>
      <c r="V114" s="160">
        <f t="shared" si="250"/>
        <v>48</v>
      </c>
      <c r="W114" s="160">
        <f t="shared" si="250"/>
        <v>54</v>
      </c>
      <c r="X114" s="160">
        <f t="shared" si="250"/>
        <v>60</v>
      </c>
      <c r="Y114" s="160">
        <f t="shared" si="250"/>
        <v>61</v>
      </c>
      <c r="Z114" s="160">
        <f t="shared" si="250"/>
        <v>62</v>
      </c>
      <c r="AA114" s="160">
        <f t="shared" si="250"/>
        <v>63</v>
      </c>
      <c r="AB114" s="160">
        <f t="shared" si="250"/>
        <v>66</v>
      </c>
      <c r="AC114" s="160">
        <f t="shared" si="250"/>
        <v>69</v>
      </c>
      <c r="AD114" s="160">
        <f t="shared" si="250"/>
        <v>72</v>
      </c>
      <c r="AE114" s="160">
        <f t="shared" si="250"/>
        <v>75</v>
      </c>
      <c r="AF114" s="160">
        <f t="shared" si="250"/>
        <v>78</v>
      </c>
      <c r="AG114" s="160">
        <f t="shared" si="250"/>
        <v>81</v>
      </c>
      <c r="AH114" s="160">
        <f t="shared" si="250"/>
        <v>84</v>
      </c>
      <c r="AI114" s="160">
        <f t="shared" si="250"/>
        <v>87</v>
      </c>
      <c r="AJ114" s="160">
        <f t="shared" si="250"/>
        <v>90</v>
      </c>
      <c r="AK114" s="160">
        <f t="shared" si="250"/>
        <v>93</v>
      </c>
      <c r="AL114" s="160">
        <f t="shared" si="250"/>
        <v>96</v>
      </c>
      <c r="AM114" s="160">
        <f t="shared" si="250"/>
        <v>97</v>
      </c>
      <c r="AN114" s="160">
        <f t="shared" si="250"/>
        <v>99</v>
      </c>
      <c r="AO114" s="160">
        <f t="shared" si="250"/>
        <v>105</v>
      </c>
      <c r="AP114" s="160">
        <f t="shared" si="250"/>
        <v>107</v>
      </c>
      <c r="AQ114" s="160">
        <f t="shared" si="250"/>
        <v>110</v>
      </c>
      <c r="AR114" s="160">
        <f t="shared" si="250"/>
        <v>116</v>
      </c>
      <c r="AS114" s="160">
        <f t="shared" si="250"/>
        <v>122</v>
      </c>
      <c r="AT114" s="160">
        <f t="shared" si="250"/>
        <v>128</v>
      </c>
      <c r="AU114" s="160">
        <f t="shared" si="250"/>
        <v>131</v>
      </c>
      <c r="AV114" s="160">
        <f t="shared" si="250"/>
        <v>132</v>
      </c>
      <c r="AW114" s="161">
        <f t="shared" si="250"/>
        <v>133</v>
      </c>
      <c r="AX114" t="s">
        <v>1</v>
      </c>
      <c r="AY114" s="105" t="str">
        <f t="shared" si="192"/>
        <v>M55</v>
      </c>
      <c r="AZ114" s="134">
        <f t="shared" si="170"/>
        <v>105</v>
      </c>
      <c r="BA114" s="73" t="str">
        <f t="shared" si="193"/>
        <v>Vacant</v>
      </c>
      <c r="BB114" s="73" t="str">
        <f t="shared" si="194"/>
        <v/>
      </c>
      <c r="BC114" s="134" t="str">
        <f t="shared" si="195"/>
        <v/>
      </c>
      <c r="BD114" s="134" t="str">
        <f t="shared" si="196"/>
        <v/>
      </c>
      <c r="BE114" s="134" t="str">
        <f t="shared" si="197"/>
        <v>0</v>
      </c>
      <c r="BF114" s="134" t="str">
        <f t="shared" si="222"/>
        <v/>
      </c>
      <c r="BG114" s="134" t="str">
        <f t="shared" si="171"/>
        <v/>
      </c>
      <c r="BH114" s="73" t="str">
        <f t="shared" si="172"/>
        <v/>
      </c>
      <c r="BI114" s="73" t="str">
        <f t="shared" si="218"/>
        <v/>
      </c>
      <c r="BJ114" s="134" t="str">
        <f t="shared" si="198"/>
        <v/>
      </c>
      <c r="BK114" s="73" t="str" cm="1">
        <f t="array" ref="BK114">IF(BJ114="",""&amp;BI114,IF(BJ114="NEMA",BI114,INDEX(klub_naziv,MATCH(INDEX(klubAlias_klubid,BJ114),klub_id,0))))</f>
        <v/>
      </c>
      <c r="BL114" s="73" t="str" cm="1">
        <f t="array" ref="BL114">IFERROR(INDEX(registarNatjecatelji,CE114,4),"")</f>
        <v/>
      </c>
      <c r="BM114" s="134" t="str">
        <f t="shared" si="173"/>
        <v/>
      </c>
      <c r="BN114" s="73" t="str">
        <f t="shared" si="199"/>
        <v/>
      </c>
      <c r="BO114" s="73" t="str">
        <f t="shared" si="212"/>
        <v/>
      </c>
      <c r="BP114" s="134" t="str">
        <f t="shared" si="174"/>
        <v/>
      </c>
      <c r="BQ114" s="73" t="str">
        <f t="shared" si="175"/>
        <v>M55</v>
      </c>
      <c r="BR114" s="73" t="str">
        <f t="shared" si="176"/>
        <v>M55-Ž45</v>
      </c>
      <c r="BS114" s="134">
        <f t="shared" si="177"/>
        <v>1008</v>
      </c>
      <c r="BT114" s="74" t="str">
        <f t="shared" si="178"/>
        <v>3.2</v>
      </c>
      <c r="BU114" s="74" t="str">
        <f t="shared" si="179"/>
        <v>125</v>
      </c>
      <c r="BV114" s="75" t="str">
        <f t="shared" si="180"/>
        <v>11</v>
      </c>
      <c r="BW114" t="s">
        <v>1</v>
      </c>
      <c r="BX114" s="105" t="str">
        <f t="shared" si="181"/>
        <v/>
      </c>
      <c r="BY114" s="106" t="str">
        <f t="shared" si="182"/>
        <v/>
      </c>
      <c r="BZ114" t="s">
        <v>1</v>
      </c>
      <c r="CA114" s="105" t="str">
        <f t="shared" si="183"/>
        <v/>
      </c>
      <c r="CB114" s="106" t="str">
        <f t="shared" si="184"/>
        <v/>
      </c>
      <c r="CC114" t="s">
        <v>1</v>
      </c>
      <c r="CD114" s="105" t="str">
        <f t="shared" si="185"/>
        <v/>
      </c>
      <c r="CE114" s="106" t="str">
        <f t="shared" si="200"/>
        <v/>
      </c>
      <c r="CF114" t="s">
        <v>1</v>
      </c>
      <c r="CG114" s="111" t="str">
        <f t="shared" si="201"/>
        <v/>
      </c>
      <c r="CH114" s="134" t="str" cm="1">
        <f t="array" ref="CH114">IF(CG114="","",INDEX(imePrezime_id,CG114,0))</f>
        <v/>
      </c>
      <c r="CI114" s="106" t="str">
        <f>IF(OR(CD114="",CE114&lt;&gt;"NEMA"),"",IFERROR(INDEX(imeprezimealias_imeprezimeid,MATCH(BA114&amp;" "&amp;BB114,imeprezimealias_alias,0)),""))</f>
        <v/>
      </c>
      <c r="CJ114" t="s">
        <v>1</v>
      </c>
      <c r="CK114" s="29" t="str">
        <f t="shared" si="202"/>
        <v/>
      </c>
      <c r="CL114" t="s">
        <v>1</v>
      </c>
      <c r="CM114" s="90"/>
      <c r="CN114" t="s">
        <v>1</v>
      </c>
      <c r="CO114" s="111" t="str">
        <f>IF(CM114="","",MAX(CO$10:CO113)+1)</f>
        <v/>
      </c>
      <c r="CP114" s="106" t="str">
        <f>IF(CM114="","",INDEX(imePrezime_id,MATCH(IF(IFERROR(SEARCH("–",CM114),0)&lt;&gt;0,CM114,SUBSTITUTE(CM114," "," – ",1)),imePrezime,0)))</f>
        <v/>
      </c>
      <c r="CR114" s="29" t="str">
        <f t="shared" si="203"/>
        <v/>
      </c>
      <c r="CS114" t="s">
        <v>1</v>
      </c>
      <c r="CT114" s="115" t="str">
        <f>IF(AND(CE114="NEMA",CI114=""),MAX(CT$10:CT113)+1,"")</f>
        <v/>
      </c>
      <c r="CU114" t="s">
        <v>1</v>
      </c>
      <c r="CV114" s="120" t="str">
        <f t="shared" si="243"/>
        <v>M</v>
      </c>
      <c r="CW114" t="s">
        <v>1</v>
      </c>
      <c r="CX114" s="105" t="str">
        <f>IF(CT114="","",IF(BO114&lt;&gt;"CRO","","INSERT INTO osoba (id,reg_broj,oib,spol_id,dat_rodjenja) VALUES ("&amp;CT114&amp;",(SELECT max(reg_broj)+1 FROM osoba),Null,'"&amp;CV114&amp;"',Null); INSERT INTO osoba_log (id,reg_broj,oib,spol_id,dat_rodjenja,dnevnik_id) SELECT id,reg_broj,oib,spol_id,dat_rodjenja,"&amp;CT$2&amp;" FROM osoba WHERE id = "&amp;CT114&amp;";"))</f>
        <v/>
      </c>
      <c r="CY114" s="125" t="str">
        <f>IF(CT114="","","INSERT INTO imeprezime (id,osoba_id,rbr,ime,prezime,klub_id,identitet_id,sintaksa_id,info,aktivno,dnevnik_id) VALUES ("&amp;CT114&amp;","&amp;IF(CX114="","Null",CT114)&amp;",1,'"&amp;BA114&amp;"','"&amp;BB114&amp;"',(SELECT id FROM klub WHERE naziv = '"&amp;BI114&amp;"'),Null,1,'',1,"&amp;CT$2&amp;");")</f>
        <v/>
      </c>
      <c r="CZ114" t="s">
        <v>1</v>
      </c>
      <c r="DA114" s="29" t="str">
        <f t="shared" si="204"/>
        <v/>
      </c>
      <c r="DB114" t="s">
        <v>1</v>
      </c>
      <c r="DC114" s="105" t="str">
        <f>IF(OR(BP114="",BP114&lt;&gt;"NEMA"),"",BO114)</f>
        <v/>
      </c>
      <c r="DD114" s="125" t="str">
        <f>IF(DC114="","",MAX(DD$10:DD113)+1)</f>
        <v/>
      </c>
      <c r="DE114" t="s">
        <v>1</v>
      </c>
      <c r="DF114" s="90"/>
      <c r="DG114" t="s">
        <v>1</v>
      </c>
      <c r="DH114" s="29" t="str">
        <f t="shared" si="187"/>
        <v/>
      </c>
      <c r="DI114" t="s">
        <v>1</v>
      </c>
      <c r="DJ114" s="166" t="str">
        <f>IF(BJ114&lt;&gt;"NEMA","",IF(IFERROR(MATCH(BI114,BI$10:BI113,0),0)&lt;&gt;0,"",BI114))</f>
        <v/>
      </c>
      <c r="DK114" t="s">
        <v>1</v>
      </c>
      <c r="DL114" s="90"/>
      <c r="DM114" t="s">
        <v>1</v>
      </c>
      <c r="DN114" s="105" t="str">
        <f t="shared" si="205"/>
        <v/>
      </c>
      <c r="DO114" s="73" t="str">
        <f>IF(DN114="","",MAX(DO$10:DO113)+1)</f>
        <v/>
      </c>
      <c r="DP114" s="73" t="str">
        <f>IF(DN114="","",IF(BP114="","",IF(BP114="NEMA",DD114,BP114)))</f>
        <v/>
      </c>
      <c r="DQ114" s="73" t="str">
        <f t="shared" si="206"/>
        <v/>
      </c>
      <c r="DR114" s="73" t="str">
        <f>IF(DL114="","",MAX(DR$10:DR113)+1)</f>
        <v/>
      </c>
      <c r="DS114" s="177" t="str">
        <f t="shared" si="188"/>
        <v/>
      </c>
      <c r="DT114" s="125" t="str">
        <f t="shared" si="207"/>
        <v/>
      </c>
      <c r="DU114" t="s">
        <v>1</v>
      </c>
      <c r="DV114" s="29" t="str">
        <f t="shared" si="208"/>
        <v/>
      </c>
      <c r="DW114" t="s">
        <v>1</v>
      </c>
      <c r="DX114" s="166" t="str">
        <f>IF(BX114="","",IF(BY114&lt;&gt;"NEMA","ime-pre-klu"&amp;IF(BJ114="","","(ali)")&amp;"-kat",IF(CB114&lt;&gt;"NEMA","ime-pre-klu"&amp;IF(BJ114="","","(ali)"),IF(CE114&lt;&gt;"NEMA","ime-pre",IF(CT114&lt;&gt;"","novo",""))))&amp;IF(AND(BE114="0",BD114&gt;max_minuta*60),"-ot",""))</f>
        <v/>
      </c>
      <c r="DY114" t="s">
        <v>1</v>
      </c>
      <c r="DZ114" s="111"/>
      <c r="EA114" s="134"/>
      <c r="EB114" s="134"/>
      <c r="EC114" s="134"/>
      <c r="ED114" s="134"/>
      <c r="EE114" s="134"/>
      <c r="EF114" s="134"/>
      <c r="EG114" s="134"/>
      <c r="EH114" s="134"/>
      <c r="EI114" s="134"/>
      <c r="EJ114" s="106" t="str">
        <f t="shared" si="189"/>
        <v/>
      </c>
      <c r="EK114" t="s">
        <v>1</v>
      </c>
    </row>
    <row r="115" spans="2:141" x14ac:dyDescent="0.25">
      <c r="B115" s="148" t="s">
        <v>1182</v>
      </c>
      <c r="C115" t="s">
        <v>1</v>
      </c>
      <c r="D115" s="159">
        <f t="shared" si="190"/>
        <v>0</v>
      </c>
      <c r="E115" s="160">
        <f t="shared" ref="E115:AW115" si="251">IF($B115="","",FIND(";",$B115,D115+1))</f>
        <v>1</v>
      </c>
      <c r="F115" s="160">
        <f t="shared" si="251"/>
        <v>9</v>
      </c>
      <c r="G115" s="160">
        <f t="shared" si="251"/>
        <v>15</v>
      </c>
      <c r="H115" s="160">
        <f t="shared" si="251"/>
        <v>23</v>
      </c>
      <c r="I115" s="160">
        <f t="shared" si="251"/>
        <v>33</v>
      </c>
      <c r="J115" s="160">
        <f t="shared" si="251"/>
        <v>34</v>
      </c>
      <c r="K115" s="160">
        <f t="shared" si="251"/>
        <v>36</v>
      </c>
      <c r="L115" s="160">
        <f t="shared" si="251"/>
        <v>37</v>
      </c>
      <c r="M115" s="160">
        <f t="shared" si="251"/>
        <v>39</v>
      </c>
      <c r="N115" s="160">
        <f t="shared" si="251"/>
        <v>45</v>
      </c>
      <c r="O115" s="160">
        <f t="shared" si="251"/>
        <v>52</v>
      </c>
      <c r="P115" s="160">
        <f t="shared" si="251"/>
        <v>59</v>
      </c>
      <c r="Q115" s="160">
        <f t="shared" si="251"/>
        <v>61</v>
      </c>
      <c r="R115" s="160">
        <f t="shared" si="251"/>
        <v>63</v>
      </c>
      <c r="S115" s="160">
        <f t="shared" si="251"/>
        <v>77</v>
      </c>
      <c r="T115" s="160">
        <f t="shared" si="251"/>
        <v>91</v>
      </c>
      <c r="U115" s="160">
        <f t="shared" si="251"/>
        <v>97</v>
      </c>
      <c r="V115" s="160">
        <f t="shared" si="251"/>
        <v>99</v>
      </c>
      <c r="W115" s="160">
        <f t="shared" si="251"/>
        <v>105</v>
      </c>
      <c r="X115" s="160">
        <f t="shared" si="251"/>
        <v>111</v>
      </c>
      <c r="Y115" s="160">
        <f t="shared" si="251"/>
        <v>112</v>
      </c>
      <c r="Z115" s="160">
        <f t="shared" si="251"/>
        <v>113</v>
      </c>
      <c r="AA115" s="160">
        <f t="shared" si="251"/>
        <v>114</v>
      </c>
      <c r="AB115" s="160">
        <f t="shared" si="251"/>
        <v>117</v>
      </c>
      <c r="AC115" s="160">
        <f t="shared" si="251"/>
        <v>120</v>
      </c>
      <c r="AD115" s="160">
        <f t="shared" si="251"/>
        <v>123</v>
      </c>
      <c r="AE115" s="160">
        <f t="shared" si="251"/>
        <v>126</v>
      </c>
      <c r="AF115" s="160">
        <f t="shared" si="251"/>
        <v>129</v>
      </c>
      <c r="AG115" s="160">
        <f t="shared" si="251"/>
        <v>132</v>
      </c>
      <c r="AH115" s="160">
        <f t="shared" si="251"/>
        <v>135</v>
      </c>
      <c r="AI115" s="160">
        <f t="shared" si="251"/>
        <v>138</v>
      </c>
      <c r="AJ115" s="160">
        <f t="shared" si="251"/>
        <v>141</v>
      </c>
      <c r="AK115" s="160">
        <f t="shared" si="251"/>
        <v>144</v>
      </c>
      <c r="AL115" s="160">
        <f t="shared" si="251"/>
        <v>147</v>
      </c>
      <c r="AM115" s="160">
        <f t="shared" si="251"/>
        <v>148</v>
      </c>
      <c r="AN115" s="160">
        <f t="shared" si="251"/>
        <v>150</v>
      </c>
      <c r="AO115" s="160">
        <f t="shared" si="251"/>
        <v>156</v>
      </c>
      <c r="AP115" s="160">
        <f t="shared" si="251"/>
        <v>158</v>
      </c>
      <c r="AQ115" s="160">
        <f t="shared" si="251"/>
        <v>161</v>
      </c>
      <c r="AR115" s="160">
        <f t="shared" si="251"/>
        <v>167</v>
      </c>
      <c r="AS115" s="160">
        <f t="shared" si="251"/>
        <v>173</v>
      </c>
      <c r="AT115" s="160">
        <f t="shared" si="251"/>
        <v>179</v>
      </c>
      <c r="AU115" s="160">
        <f t="shared" si="251"/>
        <v>182</v>
      </c>
      <c r="AV115" s="160">
        <f t="shared" si="251"/>
        <v>183</v>
      </c>
      <c r="AW115" s="161">
        <f t="shared" si="251"/>
        <v>184</v>
      </c>
      <c r="AX115" t="s">
        <v>1</v>
      </c>
      <c r="AY115" s="105" t="str">
        <f t="shared" si="192"/>
        <v>M55</v>
      </c>
      <c r="AZ115" s="134">
        <f t="shared" si="170"/>
        <v>105</v>
      </c>
      <c r="BA115" s="73" t="str">
        <f t="shared" si="193"/>
        <v>Predrag</v>
      </c>
      <c r="BB115" s="73" t="str">
        <f t="shared" si="194"/>
        <v>Labaš</v>
      </c>
      <c r="BC115" s="134" t="str">
        <f t="shared" si="195"/>
        <v>156:28</v>
      </c>
      <c r="BD115" s="134">
        <f t="shared" si="196"/>
        <v>9388</v>
      </c>
      <c r="BE115" s="134" t="str">
        <f t="shared" si="197"/>
        <v>3</v>
      </c>
      <c r="BF115" s="134" t="str">
        <f t="shared" si="222"/>
        <v>3</v>
      </c>
      <c r="BG115" s="134">
        <f t="shared" si="171"/>
        <v>2</v>
      </c>
      <c r="BH115" s="73" t="str">
        <f t="shared" si="172"/>
        <v>OK Varaždin</v>
      </c>
      <c r="BI115" s="73" t="str">
        <f t="shared" si="218"/>
        <v>OK Varaždin</v>
      </c>
      <c r="BJ115" s="134" t="str">
        <f t="shared" si="198"/>
        <v/>
      </c>
      <c r="BK115" s="73" t="str" cm="1">
        <f t="array" ref="BK115">IF(BJ115="",""&amp;BI115,IF(BJ115="NEMA",BI115,INDEX(klub_naziv,MATCH(INDEX(klubAlias_klubid,BJ115),klub_id,0))))</f>
        <v>OK Varaždin</v>
      </c>
      <c r="BL115" s="73" t="str" cm="1">
        <f t="array" ref="BL115">IFERROR(INDEX(registarNatjecatelji,CE115,4),"")</f>
        <v>OK Varaždin</v>
      </c>
      <c r="BM115" s="134" t="str">
        <f t="shared" si="173"/>
        <v/>
      </c>
      <c r="BN115" s="73" t="str">
        <f t="shared" si="199"/>
        <v>OK Varaždin</v>
      </c>
      <c r="BO115" s="73" t="str">
        <f t="shared" si="212"/>
        <v>CRO</v>
      </c>
      <c r="BP115" s="134">
        <f t="shared" si="174"/>
        <v>1</v>
      </c>
      <c r="BQ115" s="73" t="str">
        <f t="shared" si="175"/>
        <v>M55</v>
      </c>
      <c r="BR115" s="73" t="str">
        <f t="shared" si="176"/>
        <v>M55-Ž45</v>
      </c>
      <c r="BS115" s="134">
        <f t="shared" si="177"/>
        <v>1008</v>
      </c>
      <c r="BT115" s="74" t="str">
        <f t="shared" si="178"/>
        <v>3.2</v>
      </c>
      <c r="BU115" s="74" t="str">
        <f t="shared" si="179"/>
        <v>125</v>
      </c>
      <c r="BV115" s="75" t="str">
        <f t="shared" si="180"/>
        <v>11</v>
      </c>
      <c r="BW115" t="s">
        <v>1</v>
      </c>
      <c r="BX115" s="105" t="str">
        <f t="shared" si="181"/>
        <v>Predrag – Labaš – OK Varaždin – M55</v>
      </c>
      <c r="BY115" s="106">
        <f t="shared" si="182"/>
        <v>537</v>
      </c>
      <c r="BZ115" t="s">
        <v>1</v>
      </c>
      <c r="CA115" s="105" t="str">
        <f t="shared" si="183"/>
        <v>Predrag – Labaš – OK Varaždin</v>
      </c>
      <c r="CB115" s="106">
        <f t="shared" si="184"/>
        <v>537</v>
      </c>
      <c r="CC115" t="s">
        <v>1</v>
      </c>
      <c r="CD115" s="105" t="str">
        <f t="shared" si="185"/>
        <v>Predrag – Labaš</v>
      </c>
      <c r="CE115" s="106">
        <f t="shared" si="200"/>
        <v>537</v>
      </c>
      <c r="CF115" t="s">
        <v>1</v>
      </c>
      <c r="CG115" s="111">
        <f t="shared" si="201"/>
        <v>537</v>
      </c>
      <c r="CH115" s="134" cm="1">
        <f t="array" ref="CH115">IF(CG115="","",INDEX(imePrezime_id,CG115,0))</f>
        <v>1274</v>
      </c>
      <c r="CI115" s="106" t="str">
        <f>IF(OR(CD115="",CE115&lt;&gt;"NEMA"),"",IFERROR(INDEX(imeprezimealias_imeprezimeid,MATCH(BA115&amp;" "&amp;BB115,imeprezimealias_alias,0)),""))</f>
        <v/>
      </c>
      <c r="CJ115" t="s">
        <v>1</v>
      </c>
      <c r="CK115" s="29" t="str">
        <f t="shared" si="202"/>
        <v/>
      </c>
      <c r="CL115" t="s">
        <v>1</v>
      </c>
      <c r="CM115" s="90"/>
      <c r="CN115" t="s">
        <v>1</v>
      </c>
      <c r="CO115" s="111" t="str">
        <f>IF(CM115="","",MAX(CO$10:CO114)+1)</f>
        <v/>
      </c>
      <c r="CP115" s="106" t="str">
        <f>IF(CM115="","",INDEX(imePrezime_id,MATCH(IF(IFERROR(SEARCH("–",CM115),0)&lt;&gt;0,CM115,SUBSTITUTE(CM115," "," – ",1)),imePrezime,0)))</f>
        <v/>
      </c>
      <c r="CR115" s="29" t="str">
        <f t="shared" si="203"/>
        <v/>
      </c>
      <c r="CS115" t="s">
        <v>1</v>
      </c>
      <c r="CT115" s="115" t="str">
        <f>IF(AND(CE115="NEMA",CI115=""),MAX(CT$10:CT114)+1,"")</f>
        <v/>
      </c>
      <c r="CU115" t="s">
        <v>1</v>
      </c>
      <c r="CV115" s="120" t="str">
        <f t="shared" si="243"/>
        <v>M</v>
      </c>
      <c r="CW115" t="s">
        <v>1</v>
      </c>
      <c r="CX115" s="105" t="str">
        <f>IF(CT115="","",IF(BO115&lt;&gt;"CRO","","INSERT INTO osoba (id,reg_broj,oib,spol_id,dat_rodjenja) VALUES ("&amp;CT115&amp;",(SELECT max(reg_broj)+1 FROM osoba),Null,'"&amp;CV115&amp;"',Null); INSERT INTO osoba_log (id,reg_broj,oib,spol_id,dat_rodjenja,dnevnik_id) SELECT id,reg_broj,oib,spol_id,dat_rodjenja,"&amp;CT$2&amp;" FROM osoba WHERE id = "&amp;CT115&amp;";"))</f>
        <v/>
      </c>
      <c r="CY115" s="125" t="str">
        <f>IF(CT115="","","INSERT INTO imeprezime (id,osoba_id,rbr,ime,prezime,klub_id,identitet_id,sintaksa_id,info,aktivno,dnevnik_id) VALUES ("&amp;CT115&amp;","&amp;IF(CX115="","Null",CT115)&amp;",1,'"&amp;BA115&amp;"','"&amp;BB115&amp;"',(SELECT id FROM klub WHERE naziv = '"&amp;BI115&amp;"'),Null,1,'',1,"&amp;CT$2&amp;");")</f>
        <v/>
      </c>
      <c r="CZ115" t="s">
        <v>1</v>
      </c>
      <c r="DA115" s="29" t="str">
        <f t="shared" si="204"/>
        <v/>
      </c>
      <c r="DB115" t="s">
        <v>1</v>
      </c>
      <c r="DC115" s="105" t="str">
        <f>IF(OR(BP115="",BP115&lt;&gt;"NEMA"),"",BO115)</f>
        <v/>
      </c>
      <c r="DD115" s="125" t="str">
        <f>IF(DC115="","",MAX(DD$10:DD114)+1)</f>
        <v/>
      </c>
      <c r="DE115" t="s">
        <v>1</v>
      </c>
      <c r="DF115" s="90"/>
      <c r="DG115" t="s">
        <v>1</v>
      </c>
      <c r="DH115" s="29" t="str">
        <f t="shared" si="187"/>
        <v/>
      </c>
      <c r="DI115" t="s">
        <v>1</v>
      </c>
      <c r="DJ115" s="166" t="str">
        <f>IF(BJ115&lt;&gt;"NEMA","",IF(IFERROR(MATCH(BI115,BI$10:BI114,0),0)&lt;&gt;0,"",BI115))</f>
        <v/>
      </c>
      <c r="DK115" t="s">
        <v>1</v>
      </c>
      <c r="DL115" s="90"/>
      <c r="DM115" t="s">
        <v>1</v>
      </c>
      <c r="DN115" s="105" t="str">
        <f t="shared" si="205"/>
        <v/>
      </c>
      <c r="DO115" s="73" t="str">
        <f>IF(DN115="","",MAX(DO$10:DO114)+1)</f>
        <v/>
      </c>
      <c r="DP115" s="73" t="str">
        <f>IF(DN115="","",IF(BP115="","",IF(BP115="NEMA",DD115,BP115)))</f>
        <v/>
      </c>
      <c r="DQ115" s="73" t="str">
        <f t="shared" si="206"/>
        <v/>
      </c>
      <c r="DR115" s="73" t="str">
        <f>IF(DL115="","",MAX(DR$10:DR114)+1)</f>
        <v/>
      </c>
      <c r="DS115" s="177" t="str">
        <f t="shared" si="188"/>
        <v/>
      </c>
      <c r="DT115" s="125" t="str">
        <f t="shared" si="207"/>
        <v/>
      </c>
      <c r="DU115" t="s">
        <v>1</v>
      </c>
      <c r="DV115" s="29" t="str">
        <f t="shared" si="208"/>
        <v/>
      </c>
      <c r="DW115" t="s">
        <v>1</v>
      </c>
      <c r="DX115" s="166" t="str">
        <f>IF(BX115="","",IF(BY115&lt;&gt;"NEMA","ime-pre-klu"&amp;IF(BJ115="","","(ali)")&amp;"-kat",IF(CB115&lt;&gt;"NEMA","ime-pre-klu"&amp;IF(BJ115="","","(ali)"),IF(CE115&lt;&gt;"NEMA","ime-pre",IF(CT115&lt;&gt;"","novo",""))))&amp;IF(AND(BE115="0",BD115&gt;max_minuta*60),"-ot",""))</f>
        <v>ime-pre-klu-kat</v>
      </c>
      <c r="DY115" t="s">
        <v>1</v>
      </c>
      <c r="DZ115" s="111"/>
      <c r="EA115" s="134"/>
      <c r="EB115" s="134"/>
      <c r="EC115" s="134"/>
      <c r="ED115" s="134"/>
      <c r="EE115" s="134"/>
      <c r="EF115" s="134"/>
      <c r="EG115" s="134"/>
      <c r="EH115" s="134"/>
      <c r="EI115" s="134"/>
      <c r="EJ115" s="106">
        <f t="shared" si="189"/>
        <v>1</v>
      </c>
      <c r="EK115" t="s">
        <v>1</v>
      </c>
    </row>
    <row r="116" spans="2:141" x14ac:dyDescent="0.25">
      <c r="B116" s="148" t="s">
        <v>1183</v>
      </c>
      <c r="C116" t="s">
        <v>1</v>
      </c>
      <c r="D116" s="159">
        <f t="shared" si="190"/>
        <v>0</v>
      </c>
      <c r="E116" s="160">
        <f t="shared" ref="E116:AW116" si="252">IF($B116="","",FIND(";",$B116,D116+1))</f>
        <v>1</v>
      </c>
      <c r="F116" s="160">
        <f t="shared" si="252"/>
        <v>2</v>
      </c>
      <c r="G116" s="160">
        <f t="shared" si="252"/>
        <v>8</v>
      </c>
      <c r="H116" s="160">
        <f t="shared" si="252"/>
        <v>11</v>
      </c>
      <c r="I116" s="160">
        <f t="shared" si="252"/>
        <v>20</v>
      </c>
      <c r="J116" s="160">
        <f t="shared" si="252"/>
        <v>21</v>
      </c>
      <c r="K116" s="160">
        <f t="shared" si="252"/>
        <v>23</v>
      </c>
      <c r="L116" s="160">
        <f t="shared" si="252"/>
        <v>24</v>
      </c>
      <c r="M116" s="160">
        <f t="shared" si="252"/>
        <v>26</v>
      </c>
      <c r="N116" s="160">
        <f t="shared" si="252"/>
        <v>32</v>
      </c>
      <c r="O116" s="160">
        <f t="shared" si="252"/>
        <v>33</v>
      </c>
      <c r="P116" s="160">
        <f t="shared" si="252"/>
        <v>34</v>
      </c>
      <c r="Q116" s="160">
        <f t="shared" si="252"/>
        <v>36</v>
      </c>
      <c r="R116" s="160">
        <f t="shared" si="252"/>
        <v>37</v>
      </c>
      <c r="S116" s="160">
        <f t="shared" si="252"/>
        <v>40</v>
      </c>
      <c r="T116" s="160">
        <f t="shared" si="252"/>
        <v>43</v>
      </c>
      <c r="U116" s="160">
        <f t="shared" si="252"/>
        <v>46</v>
      </c>
      <c r="V116" s="160">
        <f t="shared" si="252"/>
        <v>48</v>
      </c>
      <c r="W116" s="160">
        <f t="shared" si="252"/>
        <v>54</v>
      </c>
      <c r="X116" s="160">
        <f t="shared" si="252"/>
        <v>60</v>
      </c>
      <c r="Y116" s="160">
        <f t="shared" si="252"/>
        <v>61</v>
      </c>
      <c r="Z116" s="160">
        <f t="shared" si="252"/>
        <v>62</v>
      </c>
      <c r="AA116" s="160">
        <f t="shared" si="252"/>
        <v>63</v>
      </c>
      <c r="AB116" s="160">
        <f t="shared" si="252"/>
        <v>66</v>
      </c>
      <c r="AC116" s="160">
        <f t="shared" si="252"/>
        <v>69</v>
      </c>
      <c r="AD116" s="160">
        <f t="shared" si="252"/>
        <v>72</v>
      </c>
      <c r="AE116" s="160">
        <f t="shared" si="252"/>
        <v>75</v>
      </c>
      <c r="AF116" s="160">
        <f t="shared" si="252"/>
        <v>78</v>
      </c>
      <c r="AG116" s="160">
        <f t="shared" si="252"/>
        <v>81</v>
      </c>
      <c r="AH116" s="160">
        <f t="shared" si="252"/>
        <v>84</v>
      </c>
      <c r="AI116" s="160">
        <f t="shared" si="252"/>
        <v>87</v>
      </c>
      <c r="AJ116" s="160">
        <f t="shared" si="252"/>
        <v>90</v>
      </c>
      <c r="AK116" s="160">
        <f t="shared" si="252"/>
        <v>93</v>
      </c>
      <c r="AL116" s="160">
        <f t="shared" si="252"/>
        <v>96</v>
      </c>
      <c r="AM116" s="160">
        <f t="shared" si="252"/>
        <v>97</v>
      </c>
      <c r="AN116" s="160">
        <f t="shared" si="252"/>
        <v>99</v>
      </c>
      <c r="AO116" s="160">
        <f t="shared" si="252"/>
        <v>105</v>
      </c>
      <c r="AP116" s="160">
        <f t="shared" si="252"/>
        <v>107</v>
      </c>
      <c r="AQ116" s="160">
        <f t="shared" si="252"/>
        <v>110</v>
      </c>
      <c r="AR116" s="160">
        <f t="shared" si="252"/>
        <v>116</v>
      </c>
      <c r="AS116" s="160">
        <f t="shared" si="252"/>
        <v>122</v>
      </c>
      <c r="AT116" s="160">
        <f t="shared" si="252"/>
        <v>128</v>
      </c>
      <c r="AU116" s="160">
        <f t="shared" si="252"/>
        <v>131</v>
      </c>
      <c r="AV116" s="160">
        <f t="shared" si="252"/>
        <v>132</v>
      </c>
      <c r="AW116" s="161">
        <f t="shared" si="252"/>
        <v>133</v>
      </c>
      <c r="AX116" t="s">
        <v>1</v>
      </c>
      <c r="AY116" s="105" t="str">
        <f t="shared" si="192"/>
        <v>M55</v>
      </c>
      <c r="AZ116" s="134">
        <f t="shared" si="170"/>
        <v>105</v>
      </c>
      <c r="BA116" s="73" t="str">
        <f t="shared" si="193"/>
        <v>Vacant</v>
      </c>
      <c r="BB116" s="73" t="str">
        <f t="shared" si="194"/>
        <v/>
      </c>
      <c r="BC116" s="134" t="str">
        <f t="shared" si="195"/>
        <v/>
      </c>
      <c r="BD116" s="134" t="str">
        <f t="shared" si="196"/>
        <v/>
      </c>
      <c r="BE116" s="134" t="str">
        <f t="shared" si="197"/>
        <v>0</v>
      </c>
      <c r="BF116" s="134" t="str">
        <f t="shared" si="222"/>
        <v/>
      </c>
      <c r="BG116" s="134" t="str">
        <f t="shared" si="171"/>
        <v/>
      </c>
      <c r="BH116" s="73" t="str">
        <f t="shared" si="172"/>
        <v/>
      </c>
      <c r="BI116" s="73" t="str">
        <f t="shared" si="218"/>
        <v/>
      </c>
      <c r="BJ116" s="134" t="str">
        <f t="shared" si="198"/>
        <v/>
      </c>
      <c r="BK116" s="73" t="str" cm="1">
        <f t="array" ref="BK116">IF(BJ116="",""&amp;BI116,IF(BJ116="NEMA",BI116,INDEX(klub_naziv,MATCH(INDEX(klubAlias_klubid,BJ116),klub_id,0))))</f>
        <v/>
      </c>
      <c r="BL116" s="73" t="str" cm="1">
        <f t="array" ref="BL116">IFERROR(INDEX(registarNatjecatelji,CE116,4),"")</f>
        <v/>
      </c>
      <c r="BM116" s="134" t="str">
        <f t="shared" si="173"/>
        <v/>
      </c>
      <c r="BN116" s="73" t="str">
        <f t="shared" si="199"/>
        <v/>
      </c>
      <c r="BO116" s="73" t="str">
        <f t="shared" si="212"/>
        <v/>
      </c>
      <c r="BP116" s="134" t="str">
        <f t="shared" si="174"/>
        <v/>
      </c>
      <c r="BQ116" s="73" t="str">
        <f t="shared" si="175"/>
        <v>M55</v>
      </c>
      <c r="BR116" s="73" t="str">
        <f t="shared" si="176"/>
        <v>M55-Ž45</v>
      </c>
      <c r="BS116" s="134">
        <f t="shared" si="177"/>
        <v>1008</v>
      </c>
      <c r="BT116" s="74" t="str">
        <f t="shared" si="178"/>
        <v>3.2</v>
      </c>
      <c r="BU116" s="74" t="str">
        <f t="shared" si="179"/>
        <v>125</v>
      </c>
      <c r="BV116" s="75" t="str">
        <f t="shared" si="180"/>
        <v>11</v>
      </c>
      <c r="BW116" t="s">
        <v>1</v>
      </c>
      <c r="BX116" s="105" t="str">
        <f t="shared" si="181"/>
        <v/>
      </c>
      <c r="BY116" s="106" t="str">
        <f t="shared" si="182"/>
        <v/>
      </c>
      <c r="BZ116" t="s">
        <v>1</v>
      </c>
      <c r="CA116" s="105" t="str">
        <f t="shared" si="183"/>
        <v/>
      </c>
      <c r="CB116" s="106" t="str">
        <f t="shared" si="184"/>
        <v/>
      </c>
      <c r="CC116" t="s">
        <v>1</v>
      </c>
      <c r="CD116" s="105" t="str">
        <f t="shared" si="185"/>
        <v/>
      </c>
      <c r="CE116" s="106" t="str">
        <f t="shared" si="200"/>
        <v/>
      </c>
      <c r="CF116" t="s">
        <v>1</v>
      </c>
      <c r="CG116" s="111" t="str">
        <f t="shared" si="201"/>
        <v/>
      </c>
      <c r="CH116" s="134" t="str" cm="1">
        <f t="array" ref="CH116">IF(CG116="","",INDEX(imePrezime_id,CG116,0))</f>
        <v/>
      </c>
      <c r="CI116" s="106" t="str">
        <f>IF(OR(CD116="",CE116&lt;&gt;"NEMA"),"",IFERROR(INDEX(imeprezimealias_imeprezimeid,MATCH(BA116&amp;" "&amp;BB116,imeprezimealias_alias,0)),""))</f>
        <v/>
      </c>
      <c r="CJ116" t="s">
        <v>1</v>
      </c>
      <c r="CK116" s="29" t="str">
        <f t="shared" si="202"/>
        <v/>
      </c>
      <c r="CL116" t="s">
        <v>1</v>
      </c>
      <c r="CM116" s="90"/>
      <c r="CN116" t="s">
        <v>1</v>
      </c>
      <c r="CO116" s="111" t="str">
        <f>IF(CM116="","",MAX(CO$10:CO115)+1)</f>
        <v/>
      </c>
      <c r="CP116" s="106" t="str">
        <f>IF(CM116="","",INDEX(imePrezime_id,MATCH(IF(IFERROR(SEARCH("–",CM116),0)&lt;&gt;0,CM116,SUBSTITUTE(CM116," "," – ",1)),imePrezime,0)))</f>
        <v/>
      </c>
      <c r="CR116" s="29" t="str">
        <f t="shared" si="203"/>
        <v/>
      </c>
      <c r="CS116" t="s">
        <v>1</v>
      </c>
      <c r="CT116" s="115" t="str">
        <f>IF(AND(CE116="NEMA",CI116=""),MAX(CT$10:CT115)+1,"")</f>
        <v/>
      </c>
      <c r="CU116" t="s">
        <v>1</v>
      </c>
      <c r="CV116" s="120" t="str">
        <f t="shared" si="243"/>
        <v>M</v>
      </c>
      <c r="CW116" t="s">
        <v>1</v>
      </c>
      <c r="CX116" s="105" t="str">
        <f>IF(CT116="","",IF(BO116&lt;&gt;"CRO","","INSERT INTO osoba (id,reg_broj,oib,spol_id,dat_rodjenja) VALUES ("&amp;CT116&amp;",(SELECT max(reg_broj)+1 FROM osoba),Null,'"&amp;CV116&amp;"',Null); INSERT INTO osoba_log (id,reg_broj,oib,spol_id,dat_rodjenja,dnevnik_id) SELECT id,reg_broj,oib,spol_id,dat_rodjenja,"&amp;CT$2&amp;" FROM osoba WHERE id = "&amp;CT116&amp;";"))</f>
        <v/>
      </c>
      <c r="CY116" s="125" t="str">
        <f>IF(CT116="","","INSERT INTO imeprezime (id,osoba_id,rbr,ime,prezime,klub_id,identitet_id,sintaksa_id,info,aktivno,dnevnik_id) VALUES ("&amp;CT116&amp;","&amp;IF(CX116="","Null",CT116)&amp;",1,'"&amp;BA116&amp;"','"&amp;BB116&amp;"',(SELECT id FROM klub WHERE naziv = '"&amp;BI116&amp;"'),Null,1,'',1,"&amp;CT$2&amp;");")</f>
        <v/>
      </c>
      <c r="CZ116" t="s">
        <v>1</v>
      </c>
      <c r="DA116" s="29" t="str">
        <f t="shared" si="204"/>
        <v/>
      </c>
      <c r="DB116" t="s">
        <v>1</v>
      </c>
      <c r="DC116" s="105" t="str">
        <f>IF(OR(BP116="",BP116&lt;&gt;"NEMA"),"",BO116)</f>
        <v/>
      </c>
      <c r="DD116" s="125" t="str">
        <f>IF(DC116="","",MAX(DD$10:DD115)+1)</f>
        <v/>
      </c>
      <c r="DE116" t="s">
        <v>1</v>
      </c>
      <c r="DF116" s="90"/>
      <c r="DG116" t="s">
        <v>1</v>
      </c>
      <c r="DH116" s="29" t="str">
        <f t="shared" si="187"/>
        <v/>
      </c>
      <c r="DI116" t="s">
        <v>1</v>
      </c>
      <c r="DJ116" s="166" t="str">
        <f>IF(BJ116&lt;&gt;"NEMA","",IF(IFERROR(MATCH(BI116,BI$10:BI115,0),0)&lt;&gt;0,"",BI116))</f>
        <v/>
      </c>
      <c r="DK116" t="s">
        <v>1</v>
      </c>
      <c r="DL116" s="90"/>
      <c r="DM116" t="s">
        <v>1</v>
      </c>
      <c r="DN116" s="105" t="str">
        <f t="shared" si="205"/>
        <v/>
      </c>
      <c r="DO116" s="73" t="str">
        <f>IF(DN116="","",MAX(DO$10:DO115)+1)</f>
        <v/>
      </c>
      <c r="DP116" s="73" t="str">
        <f>IF(DN116="","",IF(BP116="","",IF(BP116="NEMA",DD116,BP116)))</f>
        <v/>
      </c>
      <c r="DQ116" s="73" t="str">
        <f t="shared" si="206"/>
        <v/>
      </c>
      <c r="DR116" s="73" t="str">
        <f>IF(DL116="","",MAX(DR$10:DR115)+1)</f>
        <v/>
      </c>
      <c r="DS116" s="177" t="str">
        <f t="shared" si="188"/>
        <v/>
      </c>
      <c r="DT116" s="125" t="str">
        <f t="shared" si="207"/>
        <v/>
      </c>
      <c r="DU116" t="s">
        <v>1</v>
      </c>
      <c r="DV116" s="29" t="str">
        <f t="shared" si="208"/>
        <v/>
      </c>
      <c r="DW116" t="s">
        <v>1</v>
      </c>
      <c r="DX116" s="166" t="str">
        <f>IF(BX116="","",IF(BY116&lt;&gt;"NEMA","ime-pre-klu"&amp;IF(BJ116="","","(ali)")&amp;"-kat",IF(CB116&lt;&gt;"NEMA","ime-pre-klu"&amp;IF(BJ116="","","(ali)"),IF(CE116&lt;&gt;"NEMA","ime-pre",IF(CT116&lt;&gt;"","novo",""))))&amp;IF(AND(BE116="0",BD116&gt;max_minuta*60),"-ot",""))</f>
        <v/>
      </c>
      <c r="DY116" t="s">
        <v>1</v>
      </c>
      <c r="DZ116" s="111"/>
      <c r="EA116" s="134"/>
      <c r="EB116" s="134"/>
      <c r="EC116" s="134"/>
      <c r="ED116" s="134"/>
      <c r="EE116" s="134"/>
      <c r="EF116" s="134"/>
      <c r="EG116" s="134"/>
      <c r="EH116" s="134"/>
      <c r="EI116" s="134"/>
      <c r="EJ116" s="106" t="str">
        <f t="shared" si="189"/>
        <v/>
      </c>
      <c r="EK116" t="s">
        <v>1</v>
      </c>
    </row>
    <row r="117" spans="2:141" x14ac:dyDescent="0.25">
      <c r="B117" s="148" t="s">
        <v>1184</v>
      </c>
      <c r="C117" t="s">
        <v>1</v>
      </c>
      <c r="D117" s="159">
        <f t="shared" si="190"/>
        <v>0</v>
      </c>
      <c r="E117" s="160">
        <f t="shared" ref="E117:AW117" si="253">IF($B117="","",FIND(";",$B117,D117+1))</f>
        <v>1</v>
      </c>
      <c r="F117" s="160">
        <f t="shared" si="253"/>
        <v>8</v>
      </c>
      <c r="G117" s="160">
        <f t="shared" si="253"/>
        <v>14</v>
      </c>
      <c r="H117" s="160">
        <f t="shared" si="253"/>
        <v>24</v>
      </c>
      <c r="I117" s="160">
        <f t="shared" si="253"/>
        <v>31</v>
      </c>
      <c r="J117" s="160">
        <f t="shared" si="253"/>
        <v>32</v>
      </c>
      <c r="K117" s="160">
        <f t="shared" si="253"/>
        <v>34</v>
      </c>
      <c r="L117" s="160">
        <f t="shared" si="253"/>
        <v>35</v>
      </c>
      <c r="M117" s="160">
        <f t="shared" si="253"/>
        <v>37</v>
      </c>
      <c r="N117" s="160">
        <f t="shared" si="253"/>
        <v>43</v>
      </c>
      <c r="O117" s="160">
        <f t="shared" si="253"/>
        <v>49</v>
      </c>
      <c r="P117" s="160">
        <f t="shared" si="253"/>
        <v>55</v>
      </c>
      <c r="Q117" s="160">
        <f t="shared" si="253"/>
        <v>57</v>
      </c>
      <c r="R117" s="160">
        <f t="shared" si="253"/>
        <v>59</v>
      </c>
      <c r="S117" s="160">
        <f t="shared" si="253"/>
        <v>65</v>
      </c>
      <c r="T117" s="160">
        <f t="shared" si="253"/>
        <v>78</v>
      </c>
      <c r="U117" s="160">
        <f t="shared" si="253"/>
        <v>84</v>
      </c>
      <c r="V117" s="160">
        <f t="shared" si="253"/>
        <v>86</v>
      </c>
      <c r="W117" s="160">
        <f t="shared" si="253"/>
        <v>92</v>
      </c>
      <c r="X117" s="160">
        <f t="shared" si="253"/>
        <v>98</v>
      </c>
      <c r="Y117" s="160">
        <f t="shared" si="253"/>
        <v>99</v>
      </c>
      <c r="Z117" s="160">
        <f t="shared" si="253"/>
        <v>100</v>
      </c>
      <c r="AA117" s="160">
        <f t="shared" si="253"/>
        <v>101</v>
      </c>
      <c r="AB117" s="160">
        <f t="shared" si="253"/>
        <v>104</v>
      </c>
      <c r="AC117" s="160">
        <f t="shared" si="253"/>
        <v>107</v>
      </c>
      <c r="AD117" s="160">
        <f t="shared" si="253"/>
        <v>110</v>
      </c>
      <c r="AE117" s="160">
        <f t="shared" si="253"/>
        <v>113</v>
      </c>
      <c r="AF117" s="160">
        <f t="shared" si="253"/>
        <v>116</v>
      </c>
      <c r="AG117" s="160">
        <f t="shared" si="253"/>
        <v>119</v>
      </c>
      <c r="AH117" s="160">
        <f t="shared" si="253"/>
        <v>122</v>
      </c>
      <c r="AI117" s="160">
        <f t="shared" si="253"/>
        <v>125</v>
      </c>
      <c r="AJ117" s="160">
        <f t="shared" si="253"/>
        <v>128</v>
      </c>
      <c r="AK117" s="160">
        <f t="shared" si="253"/>
        <v>131</v>
      </c>
      <c r="AL117" s="160">
        <f t="shared" si="253"/>
        <v>134</v>
      </c>
      <c r="AM117" s="160">
        <f t="shared" si="253"/>
        <v>135</v>
      </c>
      <c r="AN117" s="160">
        <f t="shared" si="253"/>
        <v>137</v>
      </c>
      <c r="AO117" s="160">
        <f t="shared" si="253"/>
        <v>143</v>
      </c>
      <c r="AP117" s="160">
        <f t="shared" si="253"/>
        <v>145</v>
      </c>
      <c r="AQ117" s="160">
        <f t="shared" si="253"/>
        <v>148</v>
      </c>
      <c r="AR117" s="160">
        <f t="shared" si="253"/>
        <v>154</v>
      </c>
      <c r="AS117" s="160">
        <f t="shared" si="253"/>
        <v>161</v>
      </c>
      <c r="AT117" s="160">
        <f t="shared" si="253"/>
        <v>167</v>
      </c>
      <c r="AU117" s="160">
        <f t="shared" si="253"/>
        <v>170</v>
      </c>
      <c r="AV117" s="160">
        <f t="shared" si="253"/>
        <v>172</v>
      </c>
      <c r="AW117" s="161">
        <f t="shared" si="253"/>
        <v>173</v>
      </c>
      <c r="AX117" t="s">
        <v>1</v>
      </c>
      <c r="AY117" s="105" t="str">
        <f t="shared" si="192"/>
        <v>M65</v>
      </c>
      <c r="AZ117" s="134">
        <f t="shared" si="170"/>
        <v>104</v>
      </c>
      <c r="BA117" s="73" t="str">
        <f t="shared" si="193"/>
        <v>Ivan</v>
      </c>
      <c r="BB117" s="73" t="str">
        <f t="shared" si="194"/>
        <v>Pongrac</v>
      </c>
      <c r="BC117" s="134" t="str">
        <f t="shared" si="195"/>
        <v>32:44</v>
      </c>
      <c r="BD117" s="134">
        <f t="shared" si="196"/>
        <v>1964</v>
      </c>
      <c r="BE117" s="134" t="str">
        <f t="shared" si="197"/>
        <v>0</v>
      </c>
      <c r="BF117" s="134" t="str">
        <f t="shared" si="222"/>
        <v>0</v>
      </c>
      <c r="BG117" s="134">
        <f t="shared" si="171"/>
        <v>1</v>
      </c>
      <c r="BH117" s="73" t="str">
        <f t="shared" si="172"/>
        <v>JAP</v>
      </c>
      <c r="BI117" s="73" t="str">
        <f t="shared" si="218"/>
        <v>OK Japetic</v>
      </c>
      <c r="BJ117" s="134">
        <f t="shared" si="198"/>
        <v>1</v>
      </c>
      <c r="BK117" s="73" t="str" cm="1">
        <f t="array" ref="BK117">IF(BJ117="",""&amp;BI117,IF(BJ117="NEMA",BI117,INDEX(klub_naziv,MATCH(INDEX(klubAlias_klubid,BJ117),klub_id,0))))</f>
        <v>OK Japetić</v>
      </c>
      <c r="BL117" s="73" t="str" cm="1">
        <f t="array" ref="BL117">IFERROR(INDEX(registarNatjecatelji,CE117,4),"")</f>
        <v>OK Japetić</v>
      </c>
      <c r="BM117" s="134" t="str">
        <f t="shared" si="173"/>
        <v/>
      </c>
      <c r="BN117" s="73" t="str">
        <f t="shared" si="199"/>
        <v>OK Japetić</v>
      </c>
      <c r="BO117" s="73" t="str">
        <f t="shared" si="212"/>
        <v>CRO</v>
      </c>
      <c r="BP117" s="134">
        <f t="shared" si="174"/>
        <v>1</v>
      </c>
      <c r="BQ117" s="73" t="str">
        <f t="shared" si="175"/>
        <v>M65</v>
      </c>
      <c r="BR117" s="73" t="str">
        <f t="shared" si="176"/>
        <v>M65-M70-Ž55</v>
      </c>
      <c r="BS117" s="134">
        <f t="shared" si="177"/>
        <v>1009</v>
      </c>
      <c r="BT117" s="74" t="str">
        <f t="shared" si="178"/>
        <v>2.66</v>
      </c>
      <c r="BU117" s="74" t="str">
        <f t="shared" si="179"/>
        <v>110</v>
      </c>
      <c r="BV117" s="75" t="str">
        <f t="shared" si="180"/>
        <v>11</v>
      </c>
      <c r="BW117" t="s">
        <v>1</v>
      </c>
      <c r="BX117" s="105" t="str">
        <f t="shared" si="181"/>
        <v>Ivan – Pongrac – OK Japetić – M65</v>
      </c>
      <c r="BY117" s="106">
        <f t="shared" si="182"/>
        <v>127</v>
      </c>
      <c r="BZ117" t="s">
        <v>1</v>
      </c>
      <c r="CA117" s="105" t="str">
        <f t="shared" si="183"/>
        <v>Ivan – Pongrac – OK Japetić</v>
      </c>
      <c r="CB117" s="106">
        <f t="shared" si="184"/>
        <v>127</v>
      </c>
      <c r="CC117" t="s">
        <v>1</v>
      </c>
      <c r="CD117" s="105" t="str">
        <f t="shared" si="185"/>
        <v>Ivan – Pongrac</v>
      </c>
      <c r="CE117" s="106">
        <f t="shared" si="200"/>
        <v>127</v>
      </c>
      <c r="CF117" t="s">
        <v>1</v>
      </c>
      <c r="CG117" s="111">
        <f t="shared" si="201"/>
        <v>127</v>
      </c>
      <c r="CH117" s="134" cm="1">
        <f t="array" ref="CH117">IF(CG117="","",INDEX(imePrezime_id,CG117,0))</f>
        <v>1484</v>
      </c>
      <c r="CI117" s="106" t="str">
        <f>IF(OR(CD117="",CE117&lt;&gt;"NEMA"),"",IFERROR(INDEX(imeprezimealias_imeprezimeid,MATCH(BA117&amp;" "&amp;BB117,imeprezimealias_alias,0)),""))</f>
        <v/>
      </c>
      <c r="CJ117" t="s">
        <v>1</v>
      </c>
      <c r="CK117" s="29" t="str">
        <f t="shared" si="202"/>
        <v/>
      </c>
      <c r="CL117" t="s">
        <v>1</v>
      </c>
      <c r="CM117" s="90"/>
      <c r="CN117" t="s">
        <v>1</v>
      </c>
      <c r="CO117" s="111" t="str">
        <f>IF(CM117="","",MAX(CO$10:CO116)+1)</f>
        <v/>
      </c>
      <c r="CP117" s="106" t="str">
        <f>IF(CM117="","",INDEX(imePrezime_id,MATCH(IF(IFERROR(SEARCH("–",CM117),0)&lt;&gt;0,CM117,SUBSTITUTE(CM117," "," – ",1)),imePrezime,0)))</f>
        <v/>
      </c>
      <c r="CR117" s="29" t="str">
        <f t="shared" si="203"/>
        <v/>
      </c>
      <c r="CS117" t="s">
        <v>1</v>
      </c>
      <c r="CT117" s="115" t="str">
        <f>IF(AND(CE117="NEMA",CI117=""),MAX(CT$10:CT116)+1,"")</f>
        <v/>
      </c>
      <c r="CU117" t="s">
        <v>1</v>
      </c>
      <c r="CV117" s="120" t="str">
        <f t="shared" si="243"/>
        <v>M</v>
      </c>
      <c r="CW117" t="s">
        <v>1</v>
      </c>
      <c r="CX117" s="105" t="str">
        <f>IF(CT117="","",IF(BO117&lt;&gt;"CRO","","INSERT INTO osoba (id,reg_broj,oib,spol_id,dat_rodjenja) VALUES ("&amp;CT117&amp;",(SELECT max(reg_broj)+1 FROM osoba),Null,'"&amp;CV117&amp;"',Null); INSERT INTO osoba_log (id,reg_broj,oib,spol_id,dat_rodjenja,dnevnik_id) SELECT id,reg_broj,oib,spol_id,dat_rodjenja,"&amp;CT$2&amp;" FROM osoba WHERE id = "&amp;CT117&amp;";"))</f>
        <v/>
      </c>
      <c r="CY117" s="125" t="str">
        <f>IF(CT117="","","INSERT INTO imeprezime (id,osoba_id,rbr,ime,prezime,klub_id,identitet_id,sintaksa_id,info,aktivno,dnevnik_id) VALUES ("&amp;CT117&amp;","&amp;IF(CX117="","Null",CT117)&amp;",1,'"&amp;BA117&amp;"','"&amp;BB117&amp;"',(SELECT id FROM klub WHERE naziv = '"&amp;BI117&amp;"'),Null,1,'',1,"&amp;CT$2&amp;");")</f>
        <v/>
      </c>
      <c r="CZ117" t="s">
        <v>1</v>
      </c>
      <c r="DA117" s="29" t="str">
        <f t="shared" si="204"/>
        <v/>
      </c>
      <c r="DB117" t="s">
        <v>1</v>
      </c>
      <c r="DC117" s="105" t="str">
        <f>IF(OR(BP117="",BP117&lt;&gt;"NEMA"),"",BO117)</f>
        <v/>
      </c>
      <c r="DD117" s="125" t="str">
        <f>IF(DC117="","",MAX(DD$10:DD116)+1)</f>
        <v/>
      </c>
      <c r="DE117" t="s">
        <v>1</v>
      </c>
      <c r="DF117" s="90"/>
      <c r="DG117" t="s">
        <v>1</v>
      </c>
      <c r="DH117" s="29" t="str">
        <f t="shared" si="187"/>
        <v/>
      </c>
      <c r="DI117" t="s">
        <v>1</v>
      </c>
      <c r="DJ117" s="166" t="str">
        <f>IF(BJ117&lt;&gt;"NEMA","",IF(IFERROR(MATCH(BI117,BI$10:BI116,0),0)&lt;&gt;0,"",BI117))</f>
        <v/>
      </c>
      <c r="DK117" t="s">
        <v>1</v>
      </c>
      <c r="DL117" s="90"/>
      <c r="DM117" t="s">
        <v>1</v>
      </c>
      <c r="DN117" s="105" t="str">
        <f t="shared" si="205"/>
        <v/>
      </c>
      <c r="DO117" s="73" t="str">
        <f>IF(DN117="","",MAX(DO$10:DO116)+1)</f>
        <v/>
      </c>
      <c r="DP117" s="73" t="str">
        <f>IF(DN117="","",IF(BP117="","",IF(BP117="NEMA",DD117,BP117)))</f>
        <v/>
      </c>
      <c r="DQ117" s="73" t="str">
        <f t="shared" si="206"/>
        <v/>
      </c>
      <c r="DR117" s="73" t="str">
        <f>IF(DL117="","",MAX(DR$10:DR116)+1)</f>
        <v/>
      </c>
      <c r="DS117" s="177" t="str">
        <f t="shared" si="188"/>
        <v/>
      </c>
      <c r="DT117" s="125" t="str">
        <f t="shared" si="207"/>
        <v/>
      </c>
      <c r="DU117" t="s">
        <v>1</v>
      </c>
      <c r="DV117" s="29" t="str">
        <f t="shared" si="208"/>
        <v/>
      </c>
      <c r="DW117" t="s">
        <v>1</v>
      </c>
      <c r="DX117" s="166" t="str">
        <f>IF(BX117="","",IF(BY117&lt;&gt;"NEMA","ime-pre-klu"&amp;IF(BJ117="","","(ali)")&amp;"-kat",IF(CB117&lt;&gt;"NEMA","ime-pre-klu"&amp;IF(BJ117="","","(ali)"),IF(CE117&lt;&gt;"NEMA","ime-pre",IF(CT117&lt;&gt;"","novo",""))))&amp;IF(AND(BE117="0",BD117&gt;max_minuta*60),"-ot",""))</f>
        <v>ime-pre-klu(ali)-kat</v>
      </c>
      <c r="DY117" t="s">
        <v>1</v>
      </c>
      <c r="DZ117" s="111"/>
      <c r="EA117" s="134"/>
      <c r="EB117" s="134"/>
      <c r="EC117" s="134"/>
      <c r="ED117" s="134"/>
      <c r="EE117" s="134"/>
      <c r="EF117" s="134"/>
      <c r="EG117" s="134"/>
      <c r="EH117" s="134"/>
      <c r="EI117" s="134"/>
      <c r="EJ117" s="106">
        <f t="shared" si="189"/>
        <v>3</v>
      </c>
      <c r="EK117" t="s">
        <v>1</v>
      </c>
    </row>
    <row r="118" spans="2:141" x14ac:dyDescent="0.25">
      <c r="B118" s="148" t="s">
        <v>1185</v>
      </c>
      <c r="C118" t="s">
        <v>1</v>
      </c>
      <c r="D118" s="159">
        <f t="shared" si="190"/>
        <v>0</v>
      </c>
      <c r="E118" s="160">
        <f t="shared" ref="E118:AW118" si="254">IF($B118="","",FIND(";",$B118,D118+1))</f>
        <v>1</v>
      </c>
      <c r="F118" s="160">
        <f t="shared" si="254"/>
        <v>9</v>
      </c>
      <c r="G118" s="160">
        <f t="shared" si="254"/>
        <v>14</v>
      </c>
      <c r="H118" s="160">
        <f t="shared" si="254"/>
        <v>22</v>
      </c>
      <c r="I118" s="160">
        <f t="shared" si="254"/>
        <v>30</v>
      </c>
      <c r="J118" s="160">
        <f t="shared" si="254"/>
        <v>31</v>
      </c>
      <c r="K118" s="160">
        <f t="shared" si="254"/>
        <v>33</v>
      </c>
      <c r="L118" s="160">
        <f t="shared" si="254"/>
        <v>34</v>
      </c>
      <c r="M118" s="160">
        <f t="shared" si="254"/>
        <v>36</v>
      </c>
      <c r="N118" s="160">
        <f t="shared" si="254"/>
        <v>42</v>
      </c>
      <c r="O118" s="160">
        <f t="shared" si="254"/>
        <v>48</v>
      </c>
      <c r="P118" s="160">
        <f t="shared" si="254"/>
        <v>54</v>
      </c>
      <c r="Q118" s="160">
        <f t="shared" si="254"/>
        <v>56</v>
      </c>
      <c r="R118" s="160">
        <f t="shared" si="254"/>
        <v>58</v>
      </c>
      <c r="S118" s="160">
        <f t="shared" si="254"/>
        <v>66</v>
      </c>
      <c r="T118" s="160">
        <f t="shared" si="254"/>
        <v>77</v>
      </c>
      <c r="U118" s="160">
        <f t="shared" si="254"/>
        <v>83</v>
      </c>
      <c r="V118" s="160">
        <f t="shared" si="254"/>
        <v>85</v>
      </c>
      <c r="W118" s="160">
        <f t="shared" si="254"/>
        <v>91</v>
      </c>
      <c r="X118" s="160">
        <f t="shared" si="254"/>
        <v>97</v>
      </c>
      <c r="Y118" s="160">
        <f t="shared" si="254"/>
        <v>98</v>
      </c>
      <c r="Z118" s="160">
        <f t="shared" si="254"/>
        <v>99</v>
      </c>
      <c r="AA118" s="160">
        <f t="shared" si="254"/>
        <v>100</v>
      </c>
      <c r="AB118" s="160">
        <f t="shared" si="254"/>
        <v>103</v>
      </c>
      <c r="AC118" s="160">
        <f t="shared" si="254"/>
        <v>106</v>
      </c>
      <c r="AD118" s="160">
        <f t="shared" si="254"/>
        <v>109</v>
      </c>
      <c r="AE118" s="160">
        <f t="shared" si="254"/>
        <v>112</v>
      </c>
      <c r="AF118" s="160">
        <f t="shared" si="254"/>
        <v>115</v>
      </c>
      <c r="AG118" s="160">
        <f t="shared" si="254"/>
        <v>118</v>
      </c>
      <c r="AH118" s="160">
        <f t="shared" si="254"/>
        <v>121</v>
      </c>
      <c r="AI118" s="160">
        <f t="shared" si="254"/>
        <v>124</v>
      </c>
      <c r="AJ118" s="160">
        <f t="shared" si="254"/>
        <v>127</v>
      </c>
      <c r="AK118" s="160">
        <f t="shared" si="254"/>
        <v>130</v>
      </c>
      <c r="AL118" s="160">
        <f t="shared" si="254"/>
        <v>133</v>
      </c>
      <c r="AM118" s="160">
        <f t="shared" si="254"/>
        <v>134</v>
      </c>
      <c r="AN118" s="160">
        <f t="shared" si="254"/>
        <v>136</v>
      </c>
      <c r="AO118" s="160">
        <f t="shared" si="254"/>
        <v>142</v>
      </c>
      <c r="AP118" s="160">
        <f t="shared" si="254"/>
        <v>144</v>
      </c>
      <c r="AQ118" s="160">
        <f t="shared" si="254"/>
        <v>147</v>
      </c>
      <c r="AR118" s="160">
        <f t="shared" si="254"/>
        <v>153</v>
      </c>
      <c r="AS118" s="160">
        <f t="shared" si="254"/>
        <v>160</v>
      </c>
      <c r="AT118" s="160">
        <f t="shared" si="254"/>
        <v>166</v>
      </c>
      <c r="AU118" s="160">
        <f t="shared" si="254"/>
        <v>169</v>
      </c>
      <c r="AV118" s="160">
        <f t="shared" si="254"/>
        <v>171</v>
      </c>
      <c r="AW118" s="161">
        <f t="shared" si="254"/>
        <v>172</v>
      </c>
      <c r="AX118" t="s">
        <v>1</v>
      </c>
      <c r="AY118" s="105" t="str">
        <f t="shared" si="192"/>
        <v>M65</v>
      </c>
      <c r="AZ118" s="134">
        <f t="shared" si="170"/>
        <v>104</v>
      </c>
      <c r="BA118" s="73" t="str">
        <f t="shared" si="193"/>
        <v>Ivica</v>
      </c>
      <c r="BB118" s="73" t="str">
        <f t="shared" si="194"/>
        <v>Mesić</v>
      </c>
      <c r="BC118" s="134" t="str">
        <f t="shared" si="195"/>
        <v>45:56</v>
      </c>
      <c r="BD118" s="134">
        <f t="shared" si="196"/>
        <v>2756</v>
      </c>
      <c r="BE118" s="134" t="str">
        <f t="shared" si="197"/>
        <v>0</v>
      </c>
      <c r="BF118" s="134" t="str">
        <f t="shared" si="222"/>
        <v>0</v>
      </c>
      <c r="BG118" s="134">
        <f t="shared" si="171"/>
        <v>1</v>
      </c>
      <c r="BH118" s="73" t="str">
        <f t="shared" si="172"/>
        <v>Vihor</v>
      </c>
      <c r="BI118" s="73" t="str">
        <f t="shared" si="218"/>
        <v>OK Vihor</v>
      </c>
      <c r="BJ118" s="134" t="str">
        <f t="shared" si="198"/>
        <v/>
      </c>
      <c r="BK118" s="73" t="str" cm="1">
        <f t="array" ref="BK118">IF(BJ118="",""&amp;BI118,IF(BJ118="NEMA",BI118,INDEX(klub_naziv,MATCH(INDEX(klubAlias_klubid,BJ118),klub_id,0))))</f>
        <v>OK Vihor</v>
      </c>
      <c r="BL118" s="73" t="str" cm="1">
        <f t="array" ref="BL118">IFERROR(INDEX(registarNatjecatelji,CE118,4),"")</f>
        <v>OK Vihor</v>
      </c>
      <c r="BM118" s="134" t="str">
        <f t="shared" si="173"/>
        <v/>
      </c>
      <c r="BN118" s="73" t="str">
        <f t="shared" si="199"/>
        <v>OK Vihor</v>
      </c>
      <c r="BO118" s="73" t="str">
        <f t="shared" si="212"/>
        <v>CRO</v>
      </c>
      <c r="BP118" s="134">
        <f t="shared" si="174"/>
        <v>1</v>
      </c>
      <c r="BQ118" s="73" t="str">
        <f t="shared" si="175"/>
        <v>M65</v>
      </c>
      <c r="BR118" s="73" t="str">
        <f t="shared" si="176"/>
        <v>M65-M70-Ž55</v>
      </c>
      <c r="BS118" s="134">
        <f t="shared" si="177"/>
        <v>1009</v>
      </c>
      <c r="BT118" s="74" t="str">
        <f t="shared" si="178"/>
        <v>2.66</v>
      </c>
      <c r="BU118" s="74" t="str">
        <f t="shared" si="179"/>
        <v>110</v>
      </c>
      <c r="BV118" s="75" t="str">
        <f t="shared" si="180"/>
        <v>11</v>
      </c>
      <c r="BW118" t="s">
        <v>1</v>
      </c>
      <c r="BX118" s="105" t="str">
        <f t="shared" si="181"/>
        <v>Ivica – Mesić – OK Vihor – M65</v>
      </c>
      <c r="BY118" s="106">
        <f t="shared" si="182"/>
        <v>790</v>
      </c>
      <c r="BZ118" t="s">
        <v>1</v>
      </c>
      <c r="CA118" s="105" t="str">
        <f t="shared" si="183"/>
        <v>Ivica – Mesić – OK Vihor</v>
      </c>
      <c r="CB118" s="106">
        <f t="shared" si="184"/>
        <v>790</v>
      </c>
      <c r="CC118" t="s">
        <v>1</v>
      </c>
      <c r="CD118" s="105" t="str">
        <f t="shared" si="185"/>
        <v>Ivica – Mesić</v>
      </c>
      <c r="CE118" s="106">
        <f t="shared" si="200"/>
        <v>790</v>
      </c>
      <c r="CF118" t="s">
        <v>1</v>
      </c>
      <c r="CG118" s="111">
        <f t="shared" si="201"/>
        <v>790</v>
      </c>
      <c r="CH118" s="134" cm="1">
        <f t="array" ref="CH118">IF(CG118="","",INDEX(imePrezime_id,CG118,0))</f>
        <v>1548</v>
      </c>
      <c r="CI118" s="106" t="str">
        <f>IF(OR(CD118="",CE118&lt;&gt;"NEMA"),"",IFERROR(INDEX(imeprezimealias_imeprezimeid,MATCH(BA118&amp;" "&amp;BB118,imeprezimealias_alias,0)),""))</f>
        <v/>
      </c>
      <c r="CJ118" t="s">
        <v>1</v>
      </c>
      <c r="CK118" s="29" t="str">
        <f t="shared" si="202"/>
        <v/>
      </c>
      <c r="CL118" t="s">
        <v>1</v>
      </c>
      <c r="CM118" s="90"/>
      <c r="CN118" t="s">
        <v>1</v>
      </c>
      <c r="CO118" s="111" t="str">
        <f>IF(CM118="","",MAX(CO$10:CO117)+1)</f>
        <v/>
      </c>
      <c r="CP118" s="106" t="str">
        <f>IF(CM118="","",INDEX(imePrezime_id,MATCH(IF(IFERROR(SEARCH("–",CM118),0)&lt;&gt;0,CM118,SUBSTITUTE(CM118," "," – ",1)),imePrezime,0)))</f>
        <v/>
      </c>
      <c r="CR118" s="29" t="str">
        <f t="shared" si="203"/>
        <v/>
      </c>
      <c r="CS118" t="s">
        <v>1</v>
      </c>
      <c r="CT118" s="115" t="str">
        <f>IF(AND(CE118="NEMA",CI118=""),MAX(CT$10:CT117)+1,"")</f>
        <v/>
      </c>
      <c r="CU118" t="s">
        <v>1</v>
      </c>
      <c r="CV118" s="120" t="str">
        <f t="shared" si="243"/>
        <v>M</v>
      </c>
      <c r="CW118" t="s">
        <v>1</v>
      </c>
      <c r="CX118" s="105" t="str">
        <f>IF(CT118="","",IF(BO118&lt;&gt;"CRO","","INSERT INTO osoba (id,reg_broj,oib,spol_id,dat_rodjenja) VALUES ("&amp;CT118&amp;",(SELECT max(reg_broj)+1 FROM osoba),Null,'"&amp;CV118&amp;"',Null); INSERT INTO osoba_log (id,reg_broj,oib,spol_id,dat_rodjenja,dnevnik_id) SELECT id,reg_broj,oib,spol_id,dat_rodjenja,"&amp;CT$2&amp;" FROM osoba WHERE id = "&amp;CT118&amp;";"))</f>
        <v/>
      </c>
      <c r="CY118" s="125" t="str">
        <f>IF(CT118="","","INSERT INTO imeprezime (id,osoba_id,rbr,ime,prezime,klub_id,identitet_id,sintaksa_id,info,aktivno,dnevnik_id) VALUES ("&amp;CT118&amp;","&amp;IF(CX118="","Null",CT118)&amp;",1,'"&amp;BA118&amp;"','"&amp;BB118&amp;"',(SELECT id FROM klub WHERE naziv = '"&amp;BI118&amp;"'),Null,1,'',1,"&amp;CT$2&amp;");")</f>
        <v/>
      </c>
      <c r="CZ118" t="s">
        <v>1</v>
      </c>
      <c r="DA118" s="29" t="str">
        <f t="shared" si="204"/>
        <v/>
      </c>
      <c r="DB118" t="s">
        <v>1</v>
      </c>
      <c r="DC118" s="105" t="str">
        <f>IF(OR(BP118="",BP118&lt;&gt;"NEMA"),"",BO118)</f>
        <v/>
      </c>
      <c r="DD118" s="125" t="str">
        <f>IF(DC118="","",MAX(DD$10:DD117)+1)</f>
        <v/>
      </c>
      <c r="DE118" t="s">
        <v>1</v>
      </c>
      <c r="DF118" s="90"/>
      <c r="DG118" t="s">
        <v>1</v>
      </c>
      <c r="DH118" s="29" t="str">
        <f t="shared" si="187"/>
        <v/>
      </c>
      <c r="DI118" t="s">
        <v>1</v>
      </c>
      <c r="DJ118" s="166" t="str">
        <f>IF(BJ118&lt;&gt;"NEMA","",IF(IFERROR(MATCH(BI118,BI$10:BI117,0),0)&lt;&gt;0,"",BI118))</f>
        <v/>
      </c>
      <c r="DK118" t="s">
        <v>1</v>
      </c>
      <c r="DL118" s="90"/>
      <c r="DM118" t="s">
        <v>1</v>
      </c>
      <c r="DN118" s="105" t="str">
        <f t="shared" si="205"/>
        <v/>
      </c>
      <c r="DO118" s="73" t="str">
        <f>IF(DN118="","",MAX(DO$10:DO117)+1)</f>
        <v/>
      </c>
      <c r="DP118" s="73" t="str">
        <f>IF(DN118="","",IF(BP118="","",IF(BP118="NEMA",DD118,BP118)))</f>
        <v/>
      </c>
      <c r="DQ118" s="73" t="str">
        <f t="shared" si="206"/>
        <v/>
      </c>
      <c r="DR118" s="73" t="str">
        <f>IF(DL118="","",MAX(DR$10:DR117)+1)</f>
        <v/>
      </c>
      <c r="DS118" s="177" t="str">
        <f t="shared" si="188"/>
        <v/>
      </c>
      <c r="DT118" s="125" t="str">
        <f t="shared" si="207"/>
        <v/>
      </c>
      <c r="DU118" t="s">
        <v>1</v>
      </c>
      <c r="DV118" s="29" t="str">
        <f t="shared" si="208"/>
        <v/>
      </c>
      <c r="DW118" t="s">
        <v>1</v>
      </c>
      <c r="DX118" s="166" t="str">
        <f>IF(BX118="","",IF(BY118&lt;&gt;"NEMA","ime-pre-klu"&amp;IF(BJ118="","","(ali)")&amp;"-kat",IF(CB118&lt;&gt;"NEMA","ime-pre-klu"&amp;IF(BJ118="","","(ali)"),IF(CE118&lt;&gt;"NEMA","ime-pre",IF(CT118&lt;&gt;"","novo",""))))&amp;IF(AND(BE118="0",BD118&gt;max_minuta*60),"-ot",""))</f>
        <v>ime-pre-klu-kat</v>
      </c>
      <c r="DY118" t="s">
        <v>1</v>
      </c>
      <c r="DZ118" s="111"/>
      <c r="EA118" s="134"/>
      <c r="EB118" s="134"/>
      <c r="EC118" s="134"/>
      <c r="ED118" s="134"/>
      <c r="EE118" s="134"/>
      <c r="EF118" s="134"/>
      <c r="EG118" s="134"/>
      <c r="EH118" s="134"/>
      <c r="EI118" s="134"/>
      <c r="EJ118" s="106">
        <f t="shared" si="189"/>
        <v>1</v>
      </c>
      <c r="EK118" t="s">
        <v>1</v>
      </c>
    </row>
    <row r="119" spans="2:141" x14ac:dyDescent="0.25">
      <c r="B119" s="148" t="s">
        <v>1186</v>
      </c>
      <c r="C119" t="s">
        <v>1</v>
      </c>
      <c r="D119" s="159">
        <f t="shared" si="190"/>
        <v>0</v>
      </c>
      <c r="E119" s="160">
        <f t="shared" ref="E119:AW119" si="255">IF($B119="","",FIND(";",$B119,D119+1))</f>
        <v>1</v>
      </c>
      <c r="F119" s="160">
        <f t="shared" si="255"/>
        <v>2</v>
      </c>
      <c r="G119" s="160">
        <f t="shared" si="255"/>
        <v>8</v>
      </c>
      <c r="H119" s="160">
        <f t="shared" si="255"/>
        <v>11</v>
      </c>
      <c r="I119" s="160">
        <f t="shared" si="255"/>
        <v>20</v>
      </c>
      <c r="J119" s="160">
        <f t="shared" si="255"/>
        <v>21</v>
      </c>
      <c r="K119" s="160">
        <f t="shared" si="255"/>
        <v>23</v>
      </c>
      <c r="L119" s="160">
        <f t="shared" si="255"/>
        <v>24</v>
      </c>
      <c r="M119" s="160">
        <f t="shared" si="255"/>
        <v>26</v>
      </c>
      <c r="N119" s="160">
        <f t="shared" si="255"/>
        <v>32</v>
      </c>
      <c r="O119" s="160">
        <f t="shared" si="255"/>
        <v>33</v>
      </c>
      <c r="P119" s="160">
        <f t="shared" si="255"/>
        <v>34</v>
      </c>
      <c r="Q119" s="160">
        <f t="shared" si="255"/>
        <v>36</v>
      </c>
      <c r="R119" s="160">
        <f t="shared" si="255"/>
        <v>37</v>
      </c>
      <c r="S119" s="160">
        <f t="shared" si="255"/>
        <v>40</v>
      </c>
      <c r="T119" s="160">
        <f t="shared" si="255"/>
        <v>43</v>
      </c>
      <c r="U119" s="160">
        <f t="shared" si="255"/>
        <v>46</v>
      </c>
      <c r="V119" s="160">
        <f t="shared" si="255"/>
        <v>48</v>
      </c>
      <c r="W119" s="160">
        <f t="shared" si="255"/>
        <v>54</v>
      </c>
      <c r="X119" s="160">
        <f t="shared" si="255"/>
        <v>60</v>
      </c>
      <c r="Y119" s="160">
        <f t="shared" si="255"/>
        <v>61</v>
      </c>
      <c r="Z119" s="160">
        <f t="shared" si="255"/>
        <v>62</v>
      </c>
      <c r="AA119" s="160">
        <f t="shared" si="255"/>
        <v>63</v>
      </c>
      <c r="AB119" s="160">
        <f t="shared" si="255"/>
        <v>66</v>
      </c>
      <c r="AC119" s="160">
        <f t="shared" si="255"/>
        <v>69</v>
      </c>
      <c r="AD119" s="160">
        <f t="shared" si="255"/>
        <v>72</v>
      </c>
      <c r="AE119" s="160">
        <f t="shared" si="255"/>
        <v>75</v>
      </c>
      <c r="AF119" s="160">
        <f t="shared" si="255"/>
        <v>78</v>
      </c>
      <c r="AG119" s="160">
        <f t="shared" si="255"/>
        <v>81</v>
      </c>
      <c r="AH119" s="160">
        <f t="shared" si="255"/>
        <v>84</v>
      </c>
      <c r="AI119" s="160">
        <f t="shared" si="255"/>
        <v>87</v>
      </c>
      <c r="AJ119" s="160">
        <f t="shared" si="255"/>
        <v>90</v>
      </c>
      <c r="AK119" s="160">
        <f t="shared" si="255"/>
        <v>93</v>
      </c>
      <c r="AL119" s="160">
        <f t="shared" si="255"/>
        <v>96</v>
      </c>
      <c r="AM119" s="160">
        <f t="shared" si="255"/>
        <v>97</v>
      </c>
      <c r="AN119" s="160">
        <f t="shared" si="255"/>
        <v>99</v>
      </c>
      <c r="AO119" s="160">
        <f t="shared" si="255"/>
        <v>105</v>
      </c>
      <c r="AP119" s="160">
        <f t="shared" si="255"/>
        <v>107</v>
      </c>
      <c r="AQ119" s="160">
        <f t="shared" si="255"/>
        <v>110</v>
      </c>
      <c r="AR119" s="160">
        <f t="shared" si="255"/>
        <v>116</v>
      </c>
      <c r="AS119" s="160">
        <f t="shared" si="255"/>
        <v>123</v>
      </c>
      <c r="AT119" s="160">
        <f t="shared" si="255"/>
        <v>129</v>
      </c>
      <c r="AU119" s="160">
        <f t="shared" si="255"/>
        <v>132</v>
      </c>
      <c r="AV119" s="160">
        <f t="shared" si="255"/>
        <v>133</v>
      </c>
      <c r="AW119" s="161">
        <f t="shared" si="255"/>
        <v>134</v>
      </c>
      <c r="AX119" t="s">
        <v>1</v>
      </c>
      <c r="AY119" s="105" t="str">
        <f t="shared" si="192"/>
        <v>M65</v>
      </c>
      <c r="AZ119" s="134">
        <f t="shared" si="170"/>
        <v>104</v>
      </c>
      <c r="BA119" s="73" t="str">
        <f t="shared" si="193"/>
        <v>Vacant</v>
      </c>
      <c r="BB119" s="73" t="str">
        <f t="shared" si="194"/>
        <v/>
      </c>
      <c r="BC119" s="134" t="str">
        <f t="shared" si="195"/>
        <v/>
      </c>
      <c r="BD119" s="134" t="str">
        <f t="shared" si="196"/>
        <v/>
      </c>
      <c r="BE119" s="134" t="str">
        <f t="shared" si="197"/>
        <v>0</v>
      </c>
      <c r="BF119" s="134" t="str">
        <f t="shared" si="222"/>
        <v/>
      </c>
      <c r="BG119" s="134" t="str">
        <f t="shared" si="171"/>
        <v/>
      </c>
      <c r="BH119" s="73" t="str">
        <f t="shared" si="172"/>
        <v/>
      </c>
      <c r="BI119" s="73" t="str">
        <f t="shared" si="218"/>
        <v/>
      </c>
      <c r="BJ119" s="134" t="str">
        <f t="shared" si="198"/>
        <v/>
      </c>
      <c r="BK119" s="73" t="str" cm="1">
        <f t="array" ref="BK119">IF(BJ119="",""&amp;BI119,IF(BJ119="NEMA",BI119,INDEX(klub_naziv,MATCH(INDEX(klubAlias_klubid,BJ119),klub_id,0))))</f>
        <v/>
      </c>
      <c r="BL119" s="73" t="str" cm="1">
        <f t="array" ref="BL119">IFERROR(INDEX(registarNatjecatelji,CE119,4),"")</f>
        <v/>
      </c>
      <c r="BM119" s="134" t="str">
        <f t="shared" si="173"/>
        <v/>
      </c>
      <c r="BN119" s="73" t="str">
        <f t="shared" si="199"/>
        <v/>
      </c>
      <c r="BO119" s="73" t="str">
        <f t="shared" si="212"/>
        <v/>
      </c>
      <c r="BP119" s="134" t="str">
        <f t="shared" si="174"/>
        <v/>
      </c>
      <c r="BQ119" s="73" t="str">
        <f t="shared" si="175"/>
        <v>M65</v>
      </c>
      <c r="BR119" s="73" t="str">
        <f t="shared" si="176"/>
        <v>M65-M70-Ž55</v>
      </c>
      <c r="BS119" s="134">
        <f t="shared" si="177"/>
        <v>1009</v>
      </c>
      <c r="BT119" s="74" t="str">
        <f t="shared" si="178"/>
        <v>2.66</v>
      </c>
      <c r="BU119" s="74" t="str">
        <f t="shared" si="179"/>
        <v>110</v>
      </c>
      <c r="BV119" s="75" t="str">
        <f t="shared" si="180"/>
        <v>11</v>
      </c>
      <c r="BW119" t="s">
        <v>1</v>
      </c>
      <c r="BX119" s="105" t="str">
        <f t="shared" si="181"/>
        <v/>
      </c>
      <c r="BY119" s="106" t="str">
        <f t="shared" si="182"/>
        <v/>
      </c>
      <c r="BZ119" t="s">
        <v>1</v>
      </c>
      <c r="CA119" s="105" t="str">
        <f t="shared" si="183"/>
        <v/>
      </c>
      <c r="CB119" s="106" t="str">
        <f t="shared" si="184"/>
        <v/>
      </c>
      <c r="CC119" t="s">
        <v>1</v>
      </c>
      <c r="CD119" s="105" t="str">
        <f t="shared" si="185"/>
        <v/>
      </c>
      <c r="CE119" s="106" t="str">
        <f t="shared" si="200"/>
        <v/>
      </c>
      <c r="CF119" t="s">
        <v>1</v>
      </c>
      <c r="CG119" s="111" t="str">
        <f t="shared" si="201"/>
        <v/>
      </c>
      <c r="CH119" s="134" t="str" cm="1">
        <f t="array" ref="CH119">IF(CG119="","",INDEX(imePrezime_id,CG119,0))</f>
        <v/>
      </c>
      <c r="CI119" s="106" t="str">
        <f>IF(OR(CD119="",CE119&lt;&gt;"NEMA"),"",IFERROR(INDEX(imeprezimealias_imeprezimeid,MATCH(BA119&amp;" "&amp;BB119,imeprezimealias_alias,0)),""))</f>
        <v/>
      </c>
      <c r="CJ119" t="s">
        <v>1</v>
      </c>
      <c r="CK119" s="29" t="str">
        <f t="shared" si="202"/>
        <v/>
      </c>
      <c r="CL119" t="s">
        <v>1</v>
      </c>
      <c r="CM119" s="90"/>
      <c r="CN119" t="s">
        <v>1</v>
      </c>
      <c r="CO119" s="111" t="str">
        <f>IF(CM119="","",MAX(CO$10:CO118)+1)</f>
        <v/>
      </c>
      <c r="CP119" s="106" t="str">
        <f>IF(CM119="","",INDEX(imePrezime_id,MATCH(IF(IFERROR(SEARCH("–",CM119),0)&lt;&gt;0,CM119,SUBSTITUTE(CM119," "," – ",1)),imePrezime,0)))</f>
        <v/>
      </c>
      <c r="CR119" s="29" t="str">
        <f t="shared" si="203"/>
        <v/>
      </c>
      <c r="CS119" t="s">
        <v>1</v>
      </c>
      <c r="CT119" s="115" t="str">
        <f>IF(AND(CE119="NEMA",CI119=""),MAX(CT$10:CT118)+1,"")</f>
        <v/>
      </c>
      <c r="CU119" t="s">
        <v>1</v>
      </c>
      <c r="CV119" s="120" t="str">
        <f t="shared" si="243"/>
        <v>M</v>
      </c>
      <c r="CW119" t="s">
        <v>1</v>
      </c>
      <c r="CX119" s="105" t="str">
        <f>IF(CT119="","",IF(BO119&lt;&gt;"CRO","","INSERT INTO osoba (id,reg_broj,oib,spol_id,dat_rodjenja) VALUES ("&amp;CT119&amp;",(SELECT max(reg_broj)+1 FROM osoba),Null,'"&amp;CV119&amp;"',Null); INSERT INTO osoba_log (id,reg_broj,oib,spol_id,dat_rodjenja,dnevnik_id) SELECT id,reg_broj,oib,spol_id,dat_rodjenja,"&amp;CT$2&amp;" FROM osoba WHERE id = "&amp;CT119&amp;";"))</f>
        <v/>
      </c>
      <c r="CY119" s="125" t="str">
        <f>IF(CT119="","","INSERT INTO imeprezime (id,osoba_id,rbr,ime,prezime,klub_id,identitet_id,sintaksa_id,info,aktivno,dnevnik_id) VALUES ("&amp;CT119&amp;","&amp;IF(CX119="","Null",CT119)&amp;",1,'"&amp;BA119&amp;"','"&amp;BB119&amp;"',(SELECT id FROM klub WHERE naziv = '"&amp;BI119&amp;"'),Null,1,'',1,"&amp;CT$2&amp;");")</f>
        <v/>
      </c>
      <c r="CZ119" t="s">
        <v>1</v>
      </c>
      <c r="DA119" s="29" t="str">
        <f t="shared" si="204"/>
        <v/>
      </c>
      <c r="DB119" t="s">
        <v>1</v>
      </c>
      <c r="DC119" s="105" t="str">
        <f>IF(OR(BP119="",BP119&lt;&gt;"NEMA"),"",BO119)</f>
        <v/>
      </c>
      <c r="DD119" s="125" t="str">
        <f>IF(DC119="","",MAX(DD$10:DD118)+1)</f>
        <v/>
      </c>
      <c r="DE119" t="s">
        <v>1</v>
      </c>
      <c r="DF119" s="90"/>
      <c r="DG119" t="s">
        <v>1</v>
      </c>
      <c r="DH119" s="29" t="str">
        <f t="shared" si="187"/>
        <v/>
      </c>
      <c r="DI119" t="s">
        <v>1</v>
      </c>
      <c r="DJ119" s="166" t="str">
        <f>IF(BJ119&lt;&gt;"NEMA","",IF(IFERROR(MATCH(BI119,BI$10:BI118,0),0)&lt;&gt;0,"",BI119))</f>
        <v/>
      </c>
      <c r="DK119" t="s">
        <v>1</v>
      </c>
      <c r="DL119" s="90"/>
      <c r="DM119" t="s">
        <v>1</v>
      </c>
      <c r="DN119" s="105" t="str">
        <f t="shared" si="205"/>
        <v/>
      </c>
      <c r="DO119" s="73" t="str">
        <f>IF(DN119="","",MAX(DO$10:DO118)+1)</f>
        <v/>
      </c>
      <c r="DP119" s="73" t="str">
        <f>IF(DN119="","",IF(BP119="","",IF(BP119="NEMA",DD119,BP119)))</f>
        <v/>
      </c>
      <c r="DQ119" s="73" t="str">
        <f t="shared" si="206"/>
        <v/>
      </c>
      <c r="DR119" s="73" t="str">
        <f>IF(DL119="","",MAX(DR$10:DR118)+1)</f>
        <v/>
      </c>
      <c r="DS119" s="177" t="str">
        <f t="shared" si="188"/>
        <v/>
      </c>
      <c r="DT119" s="125" t="str">
        <f t="shared" si="207"/>
        <v/>
      </c>
      <c r="DU119" t="s">
        <v>1</v>
      </c>
      <c r="DV119" s="29" t="str">
        <f t="shared" si="208"/>
        <v/>
      </c>
      <c r="DW119" t="s">
        <v>1</v>
      </c>
      <c r="DX119" s="166" t="str">
        <f>IF(BX119="","",IF(BY119&lt;&gt;"NEMA","ime-pre-klu"&amp;IF(BJ119="","","(ali)")&amp;"-kat",IF(CB119&lt;&gt;"NEMA","ime-pre-klu"&amp;IF(BJ119="","","(ali)"),IF(CE119&lt;&gt;"NEMA","ime-pre",IF(CT119&lt;&gt;"","novo",""))))&amp;IF(AND(BE119="0",BD119&gt;max_minuta*60),"-ot",""))</f>
        <v/>
      </c>
      <c r="DY119" t="s">
        <v>1</v>
      </c>
      <c r="DZ119" s="111"/>
      <c r="EA119" s="134"/>
      <c r="EB119" s="134"/>
      <c r="EC119" s="134"/>
      <c r="ED119" s="134"/>
      <c r="EE119" s="134"/>
      <c r="EF119" s="134"/>
      <c r="EG119" s="134"/>
      <c r="EH119" s="134"/>
      <c r="EI119" s="134"/>
      <c r="EJ119" s="106" t="str">
        <f t="shared" si="189"/>
        <v/>
      </c>
      <c r="EK119" t="s">
        <v>1</v>
      </c>
    </row>
    <row r="120" spans="2:141" x14ac:dyDescent="0.25">
      <c r="B120" s="148" t="s">
        <v>1187</v>
      </c>
      <c r="C120" t="s">
        <v>1</v>
      </c>
      <c r="D120" s="159">
        <f t="shared" si="190"/>
        <v>0</v>
      </c>
      <c r="E120" s="160">
        <f t="shared" ref="E120:AW120" si="256">IF($B120="","",FIND(";",$B120,D120+1))</f>
        <v>1</v>
      </c>
      <c r="F120" s="160">
        <f t="shared" si="256"/>
        <v>2</v>
      </c>
      <c r="G120" s="160">
        <f t="shared" si="256"/>
        <v>8</v>
      </c>
      <c r="H120" s="160">
        <f t="shared" si="256"/>
        <v>11</v>
      </c>
      <c r="I120" s="160">
        <f t="shared" si="256"/>
        <v>20</v>
      </c>
      <c r="J120" s="160">
        <f t="shared" si="256"/>
        <v>21</v>
      </c>
      <c r="K120" s="160">
        <f t="shared" si="256"/>
        <v>23</v>
      </c>
      <c r="L120" s="160">
        <f t="shared" si="256"/>
        <v>24</v>
      </c>
      <c r="M120" s="160">
        <f t="shared" si="256"/>
        <v>26</v>
      </c>
      <c r="N120" s="160">
        <f t="shared" si="256"/>
        <v>32</v>
      </c>
      <c r="O120" s="160">
        <f t="shared" si="256"/>
        <v>33</v>
      </c>
      <c r="P120" s="160">
        <f t="shared" si="256"/>
        <v>34</v>
      </c>
      <c r="Q120" s="160">
        <f t="shared" si="256"/>
        <v>36</v>
      </c>
      <c r="R120" s="160">
        <f t="shared" si="256"/>
        <v>37</v>
      </c>
      <c r="S120" s="160">
        <f t="shared" si="256"/>
        <v>40</v>
      </c>
      <c r="T120" s="160">
        <f t="shared" si="256"/>
        <v>43</v>
      </c>
      <c r="U120" s="160">
        <f t="shared" si="256"/>
        <v>46</v>
      </c>
      <c r="V120" s="160">
        <f t="shared" si="256"/>
        <v>48</v>
      </c>
      <c r="W120" s="160">
        <f t="shared" si="256"/>
        <v>54</v>
      </c>
      <c r="X120" s="160">
        <f t="shared" si="256"/>
        <v>60</v>
      </c>
      <c r="Y120" s="160">
        <f t="shared" si="256"/>
        <v>61</v>
      </c>
      <c r="Z120" s="160">
        <f t="shared" si="256"/>
        <v>62</v>
      </c>
      <c r="AA120" s="160">
        <f t="shared" si="256"/>
        <v>63</v>
      </c>
      <c r="AB120" s="160">
        <f t="shared" si="256"/>
        <v>66</v>
      </c>
      <c r="AC120" s="160">
        <f t="shared" si="256"/>
        <v>69</v>
      </c>
      <c r="AD120" s="160">
        <f t="shared" si="256"/>
        <v>72</v>
      </c>
      <c r="AE120" s="160">
        <f t="shared" si="256"/>
        <v>75</v>
      </c>
      <c r="AF120" s="160">
        <f t="shared" si="256"/>
        <v>78</v>
      </c>
      <c r="AG120" s="160">
        <f t="shared" si="256"/>
        <v>81</v>
      </c>
      <c r="AH120" s="160">
        <f t="shared" si="256"/>
        <v>84</v>
      </c>
      <c r="AI120" s="160">
        <f t="shared" si="256"/>
        <v>87</v>
      </c>
      <c r="AJ120" s="160">
        <f t="shared" si="256"/>
        <v>90</v>
      </c>
      <c r="AK120" s="160">
        <f t="shared" si="256"/>
        <v>93</v>
      </c>
      <c r="AL120" s="160">
        <f t="shared" si="256"/>
        <v>96</v>
      </c>
      <c r="AM120" s="160">
        <f t="shared" si="256"/>
        <v>97</v>
      </c>
      <c r="AN120" s="160">
        <f t="shared" si="256"/>
        <v>99</v>
      </c>
      <c r="AO120" s="160">
        <f t="shared" si="256"/>
        <v>105</v>
      </c>
      <c r="AP120" s="160">
        <f t="shared" si="256"/>
        <v>107</v>
      </c>
      <c r="AQ120" s="160">
        <f t="shared" si="256"/>
        <v>110</v>
      </c>
      <c r="AR120" s="160">
        <f t="shared" si="256"/>
        <v>116</v>
      </c>
      <c r="AS120" s="160">
        <f t="shared" si="256"/>
        <v>123</v>
      </c>
      <c r="AT120" s="160">
        <f t="shared" si="256"/>
        <v>129</v>
      </c>
      <c r="AU120" s="160">
        <f t="shared" si="256"/>
        <v>132</v>
      </c>
      <c r="AV120" s="160">
        <f t="shared" si="256"/>
        <v>133</v>
      </c>
      <c r="AW120" s="161">
        <f t="shared" si="256"/>
        <v>134</v>
      </c>
      <c r="AX120" t="s">
        <v>1</v>
      </c>
      <c r="AY120" s="105" t="str">
        <f t="shared" si="192"/>
        <v>M65</v>
      </c>
      <c r="AZ120" s="134">
        <f t="shared" si="170"/>
        <v>104</v>
      </c>
      <c r="BA120" s="73" t="str">
        <f t="shared" si="193"/>
        <v>Vacant</v>
      </c>
      <c r="BB120" s="73" t="str">
        <f t="shared" si="194"/>
        <v/>
      </c>
      <c r="BC120" s="134" t="str">
        <f t="shared" si="195"/>
        <v/>
      </c>
      <c r="BD120" s="134" t="str">
        <f t="shared" si="196"/>
        <v/>
      </c>
      <c r="BE120" s="134" t="str">
        <f t="shared" si="197"/>
        <v>0</v>
      </c>
      <c r="BF120" s="134" t="str">
        <f t="shared" si="222"/>
        <v/>
      </c>
      <c r="BG120" s="134" t="str">
        <f t="shared" si="171"/>
        <v/>
      </c>
      <c r="BH120" s="73" t="str">
        <f t="shared" si="172"/>
        <v/>
      </c>
      <c r="BI120" s="73" t="str">
        <f t="shared" si="218"/>
        <v/>
      </c>
      <c r="BJ120" s="134" t="str">
        <f t="shared" si="198"/>
        <v/>
      </c>
      <c r="BK120" s="73" t="str" cm="1">
        <f t="array" ref="BK120">IF(BJ120="",""&amp;BI120,IF(BJ120="NEMA",BI120,INDEX(klub_naziv,MATCH(INDEX(klubAlias_klubid,BJ120),klub_id,0))))</f>
        <v/>
      </c>
      <c r="BL120" s="73" t="str" cm="1">
        <f t="array" ref="BL120">IFERROR(INDEX(registarNatjecatelji,CE120,4),"")</f>
        <v/>
      </c>
      <c r="BM120" s="134" t="str">
        <f t="shared" si="173"/>
        <v/>
      </c>
      <c r="BN120" s="73" t="str">
        <f t="shared" si="199"/>
        <v/>
      </c>
      <c r="BO120" s="73" t="str">
        <f t="shared" si="212"/>
        <v/>
      </c>
      <c r="BP120" s="134" t="str">
        <f t="shared" si="174"/>
        <v/>
      </c>
      <c r="BQ120" s="73" t="str">
        <f t="shared" si="175"/>
        <v>M65</v>
      </c>
      <c r="BR120" s="73" t="str">
        <f t="shared" si="176"/>
        <v>M65-M70-Ž55</v>
      </c>
      <c r="BS120" s="134">
        <f t="shared" si="177"/>
        <v>1009</v>
      </c>
      <c r="BT120" s="74" t="str">
        <f t="shared" si="178"/>
        <v>2.66</v>
      </c>
      <c r="BU120" s="74" t="str">
        <f t="shared" si="179"/>
        <v>110</v>
      </c>
      <c r="BV120" s="75" t="str">
        <f t="shared" si="180"/>
        <v>11</v>
      </c>
      <c r="BW120" t="s">
        <v>1</v>
      </c>
      <c r="BX120" s="105" t="str">
        <f t="shared" si="181"/>
        <v/>
      </c>
      <c r="BY120" s="106" t="str">
        <f t="shared" si="182"/>
        <v/>
      </c>
      <c r="BZ120" t="s">
        <v>1</v>
      </c>
      <c r="CA120" s="105" t="str">
        <f t="shared" si="183"/>
        <v/>
      </c>
      <c r="CB120" s="106" t="str">
        <f t="shared" si="184"/>
        <v/>
      </c>
      <c r="CC120" t="s">
        <v>1</v>
      </c>
      <c r="CD120" s="105" t="str">
        <f t="shared" si="185"/>
        <v/>
      </c>
      <c r="CE120" s="106" t="str">
        <f t="shared" si="200"/>
        <v/>
      </c>
      <c r="CF120" t="s">
        <v>1</v>
      </c>
      <c r="CG120" s="111" t="str">
        <f t="shared" si="201"/>
        <v/>
      </c>
      <c r="CH120" s="134" t="str" cm="1">
        <f t="array" ref="CH120">IF(CG120="","",INDEX(imePrezime_id,CG120,0))</f>
        <v/>
      </c>
      <c r="CI120" s="106" t="str">
        <f>IF(OR(CD120="",CE120&lt;&gt;"NEMA"),"",IFERROR(INDEX(imeprezimealias_imeprezimeid,MATCH(BA120&amp;" "&amp;BB120,imeprezimealias_alias,0)),""))</f>
        <v/>
      </c>
      <c r="CJ120" t="s">
        <v>1</v>
      </c>
      <c r="CK120" s="29" t="str">
        <f t="shared" si="202"/>
        <v/>
      </c>
      <c r="CL120" t="s">
        <v>1</v>
      </c>
      <c r="CM120" s="90"/>
      <c r="CN120" t="s">
        <v>1</v>
      </c>
      <c r="CO120" s="111" t="str">
        <f>IF(CM120="","",MAX(CO$10:CO119)+1)</f>
        <v/>
      </c>
      <c r="CP120" s="106" t="str">
        <f>IF(CM120="","",INDEX(imePrezime_id,MATCH(IF(IFERROR(SEARCH("–",CM120),0)&lt;&gt;0,CM120,SUBSTITUTE(CM120," "," – ",1)),imePrezime,0)))</f>
        <v/>
      </c>
      <c r="CR120" s="29" t="str">
        <f t="shared" si="203"/>
        <v/>
      </c>
      <c r="CS120" t="s">
        <v>1</v>
      </c>
      <c r="CT120" s="115" t="str">
        <f>IF(AND(CE120="NEMA",CI120=""),MAX(CT$10:CT119)+1,"")</f>
        <v/>
      </c>
      <c r="CU120" t="s">
        <v>1</v>
      </c>
      <c r="CV120" s="120" t="str">
        <f t="shared" si="243"/>
        <v>M</v>
      </c>
      <c r="CW120" t="s">
        <v>1</v>
      </c>
      <c r="CX120" s="105" t="str">
        <f>IF(CT120="","",IF(BO120&lt;&gt;"CRO","","INSERT INTO osoba (id,reg_broj,oib,spol_id,dat_rodjenja) VALUES ("&amp;CT120&amp;",(SELECT max(reg_broj)+1 FROM osoba),Null,'"&amp;CV120&amp;"',Null); INSERT INTO osoba_log (id,reg_broj,oib,spol_id,dat_rodjenja,dnevnik_id) SELECT id,reg_broj,oib,spol_id,dat_rodjenja,"&amp;CT$2&amp;" FROM osoba WHERE id = "&amp;CT120&amp;";"))</f>
        <v/>
      </c>
      <c r="CY120" s="125" t="str">
        <f>IF(CT120="","","INSERT INTO imeprezime (id,osoba_id,rbr,ime,prezime,klub_id,identitet_id,sintaksa_id,info,aktivno,dnevnik_id) VALUES ("&amp;CT120&amp;","&amp;IF(CX120="","Null",CT120)&amp;",1,'"&amp;BA120&amp;"','"&amp;BB120&amp;"',(SELECT id FROM klub WHERE naziv = '"&amp;BI120&amp;"'),Null,1,'',1,"&amp;CT$2&amp;");")</f>
        <v/>
      </c>
      <c r="CZ120" t="s">
        <v>1</v>
      </c>
      <c r="DA120" s="29" t="str">
        <f t="shared" si="204"/>
        <v/>
      </c>
      <c r="DB120" t="s">
        <v>1</v>
      </c>
      <c r="DC120" s="105" t="str">
        <f>IF(OR(BP120="",BP120&lt;&gt;"NEMA"),"",BO120)</f>
        <v/>
      </c>
      <c r="DD120" s="125" t="str">
        <f>IF(DC120="","",MAX(DD$10:DD119)+1)</f>
        <v/>
      </c>
      <c r="DE120" t="s">
        <v>1</v>
      </c>
      <c r="DF120" s="90"/>
      <c r="DG120" t="s">
        <v>1</v>
      </c>
      <c r="DH120" s="29" t="str">
        <f t="shared" si="187"/>
        <v/>
      </c>
      <c r="DI120" t="s">
        <v>1</v>
      </c>
      <c r="DJ120" s="166" t="str">
        <f>IF(BJ120&lt;&gt;"NEMA","",IF(IFERROR(MATCH(BI120,BI$10:BI119,0),0)&lt;&gt;0,"",BI120))</f>
        <v/>
      </c>
      <c r="DK120" t="s">
        <v>1</v>
      </c>
      <c r="DL120" s="90"/>
      <c r="DM120" t="s">
        <v>1</v>
      </c>
      <c r="DN120" s="105" t="str">
        <f t="shared" si="205"/>
        <v/>
      </c>
      <c r="DO120" s="73" t="str">
        <f>IF(DN120="","",MAX(DO$10:DO119)+1)</f>
        <v/>
      </c>
      <c r="DP120" s="73" t="str">
        <f>IF(DN120="","",IF(BP120="","",IF(BP120="NEMA",DD120,BP120)))</f>
        <v/>
      </c>
      <c r="DQ120" s="73" t="str">
        <f t="shared" si="206"/>
        <v/>
      </c>
      <c r="DR120" s="73" t="str">
        <f>IF(DL120="","",MAX(DR$10:DR119)+1)</f>
        <v/>
      </c>
      <c r="DS120" s="177" t="str">
        <f t="shared" si="188"/>
        <v/>
      </c>
      <c r="DT120" s="125" t="str">
        <f t="shared" si="207"/>
        <v/>
      </c>
      <c r="DU120" t="s">
        <v>1</v>
      </c>
      <c r="DV120" s="29" t="str">
        <f t="shared" si="208"/>
        <v/>
      </c>
      <c r="DW120" t="s">
        <v>1</v>
      </c>
      <c r="DX120" s="166" t="str">
        <f>IF(BX120="","",IF(BY120&lt;&gt;"NEMA","ime-pre-klu"&amp;IF(BJ120="","","(ali)")&amp;"-kat",IF(CB120&lt;&gt;"NEMA","ime-pre-klu"&amp;IF(BJ120="","","(ali)"),IF(CE120&lt;&gt;"NEMA","ime-pre",IF(CT120&lt;&gt;"","novo",""))))&amp;IF(AND(BE120="0",BD120&gt;max_minuta*60),"-ot",""))</f>
        <v/>
      </c>
      <c r="DY120" t="s">
        <v>1</v>
      </c>
      <c r="DZ120" s="111"/>
      <c r="EA120" s="134"/>
      <c r="EB120" s="134"/>
      <c r="EC120" s="134"/>
      <c r="ED120" s="134"/>
      <c r="EE120" s="134"/>
      <c r="EF120" s="134"/>
      <c r="EG120" s="134"/>
      <c r="EH120" s="134"/>
      <c r="EI120" s="134"/>
      <c r="EJ120" s="106" t="str">
        <f t="shared" si="189"/>
        <v/>
      </c>
      <c r="EK120" t="s">
        <v>1</v>
      </c>
    </row>
    <row r="121" spans="2:141" x14ac:dyDescent="0.25">
      <c r="B121" s="148" t="s">
        <v>1188</v>
      </c>
      <c r="C121" t="s">
        <v>1</v>
      </c>
      <c r="D121" s="159">
        <f t="shared" si="190"/>
        <v>0</v>
      </c>
      <c r="E121" s="160">
        <f t="shared" ref="E121:AW121" si="257">IF($B121="","",FIND(";",$B121,D121+1))</f>
        <v>1</v>
      </c>
      <c r="F121" s="160">
        <f t="shared" si="257"/>
        <v>9</v>
      </c>
      <c r="G121" s="160">
        <f t="shared" si="257"/>
        <v>15</v>
      </c>
      <c r="H121" s="160">
        <f t="shared" si="257"/>
        <v>25</v>
      </c>
      <c r="I121" s="160">
        <f t="shared" si="257"/>
        <v>33</v>
      </c>
      <c r="J121" s="160">
        <f t="shared" si="257"/>
        <v>34</v>
      </c>
      <c r="K121" s="160">
        <f t="shared" si="257"/>
        <v>36</v>
      </c>
      <c r="L121" s="160">
        <f t="shared" si="257"/>
        <v>37</v>
      </c>
      <c r="M121" s="160">
        <f t="shared" si="257"/>
        <v>39</v>
      </c>
      <c r="N121" s="160">
        <f t="shared" si="257"/>
        <v>45</v>
      </c>
      <c r="O121" s="160">
        <f t="shared" si="257"/>
        <v>51</v>
      </c>
      <c r="P121" s="160">
        <f t="shared" si="257"/>
        <v>57</v>
      </c>
      <c r="Q121" s="160">
        <f t="shared" si="257"/>
        <v>59</v>
      </c>
      <c r="R121" s="160">
        <f t="shared" si="257"/>
        <v>61</v>
      </c>
      <c r="S121" s="160">
        <f t="shared" si="257"/>
        <v>75</v>
      </c>
      <c r="T121" s="160">
        <f t="shared" si="257"/>
        <v>89</v>
      </c>
      <c r="U121" s="160">
        <f t="shared" si="257"/>
        <v>95</v>
      </c>
      <c r="V121" s="160">
        <f t="shared" si="257"/>
        <v>98</v>
      </c>
      <c r="W121" s="160">
        <f t="shared" si="257"/>
        <v>104</v>
      </c>
      <c r="X121" s="160">
        <f t="shared" si="257"/>
        <v>110</v>
      </c>
      <c r="Y121" s="160">
        <f t="shared" si="257"/>
        <v>111</v>
      </c>
      <c r="Z121" s="160">
        <f t="shared" si="257"/>
        <v>112</v>
      </c>
      <c r="AA121" s="160">
        <f t="shared" si="257"/>
        <v>113</v>
      </c>
      <c r="AB121" s="160">
        <f t="shared" si="257"/>
        <v>116</v>
      </c>
      <c r="AC121" s="160">
        <f t="shared" si="257"/>
        <v>119</v>
      </c>
      <c r="AD121" s="160">
        <f t="shared" si="257"/>
        <v>122</v>
      </c>
      <c r="AE121" s="160">
        <f t="shared" si="257"/>
        <v>125</v>
      </c>
      <c r="AF121" s="160">
        <f t="shared" si="257"/>
        <v>128</v>
      </c>
      <c r="AG121" s="160">
        <f t="shared" si="257"/>
        <v>131</v>
      </c>
      <c r="AH121" s="160">
        <f t="shared" si="257"/>
        <v>134</v>
      </c>
      <c r="AI121" s="160">
        <f t="shared" si="257"/>
        <v>137</v>
      </c>
      <c r="AJ121" s="160">
        <f t="shared" si="257"/>
        <v>140</v>
      </c>
      <c r="AK121" s="160">
        <f t="shared" si="257"/>
        <v>143</v>
      </c>
      <c r="AL121" s="160">
        <f t="shared" si="257"/>
        <v>146</v>
      </c>
      <c r="AM121" s="160">
        <f t="shared" si="257"/>
        <v>147</v>
      </c>
      <c r="AN121" s="160">
        <f t="shared" si="257"/>
        <v>149</v>
      </c>
      <c r="AO121" s="160">
        <f t="shared" si="257"/>
        <v>155</v>
      </c>
      <c r="AP121" s="160">
        <f t="shared" si="257"/>
        <v>157</v>
      </c>
      <c r="AQ121" s="160">
        <f t="shared" si="257"/>
        <v>160</v>
      </c>
      <c r="AR121" s="160">
        <f t="shared" si="257"/>
        <v>166</v>
      </c>
      <c r="AS121" s="160">
        <f t="shared" si="257"/>
        <v>173</v>
      </c>
      <c r="AT121" s="160">
        <f t="shared" si="257"/>
        <v>179</v>
      </c>
      <c r="AU121" s="160">
        <f t="shared" si="257"/>
        <v>182</v>
      </c>
      <c r="AV121" s="160">
        <f t="shared" si="257"/>
        <v>184</v>
      </c>
      <c r="AW121" s="161">
        <f t="shared" si="257"/>
        <v>185</v>
      </c>
      <c r="AX121" t="s">
        <v>1</v>
      </c>
      <c r="AY121" s="105" t="str">
        <f t="shared" si="192"/>
        <v>M70</v>
      </c>
      <c r="AZ121" s="134">
        <f t="shared" si="170"/>
        <v>103</v>
      </c>
      <c r="BA121" s="73" t="str">
        <f t="shared" si="193"/>
        <v>Milan</v>
      </c>
      <c r="BB121" s="73" t="str">
        <f t="shared" si="194"/>
        <v>Turkalj</v>
      </c>
      <c r="BC121" s="134" t="str">
        <f t="shared" si="195"/>
        <v>84:02</v>
      </c>
      <c r="BD121" s="134">
        <f t="shared" si="196"/>
        <v>5042</v>
      </c>
      <c r="BE121" s="134" t="str">
        <f t="shared" si="197"/>
        <v>0</v>
      </c>
      <c r="BF121" s="134" t="str">
        <f t="shared" si="222"/>
        <v>0</v>
      </c>
      <c r="BG121" s="134">
        <f t="shared" si="171"/>
        <v>1</v>
      </c>
      <c r="BH121" s="73" t="str">
        <f t="shared" si="172"/>
        <v>OK Varaždin</v>
      </c>
      <c r="BI121" s="73" t="str">
        <f t="shared" si="218"/>
        <v>OK Varaždin</v>
      </c>
      <c r="BJ121" s="134" t="str">
        <f t="shared" si="198"/>
        <v/>
      </c>
      <c r="BK121" s="73" t="str" cm="1">
        <f t="array" ref="BK121">IF(BJ121="",""&amp;BI121,IF(BJ121="NEMA",BI121,INDEX(klub_naziv,MATCH(INDEX(klubAlias_klubid,BJ121),klub_id,0))))</f>
        <v>OK Varaždin</v>
      </c>
      <c r="BL121" s="73" t="str" cm="1">
        <f t="array" ref="BL121">IFERROR(INDEX(registarNatjecatelji,CE121,4),"")</f>
        <v>OK Varaždin</v>
      </c>
      <c r="BM121" s="134" t="str">
        <f t="shared" si="173"/>
        <v/>
      </c>
      <c r="BN121" s="73" t="str">
        <f t="shared" si="199"/>
        <v>OK Varaždin</v>
      </c>
      <c r="BO121" s="73" t="str">
        <f t="shared" si="212"/>
        <v>CRO</v>
      </c>
      <c r="BP121" s="134">
        <f t="shared" si="174"/>
        <v>1</v>
      </c>
      <c r="BQ121" s="73" t="str">
        <f t="shared" si="175"/>
        <v>M70</v>
      </c>
      <c r="BR121" s="73" t="str">
        <f t="shared" si="176"/>
        <v>M65-M70-Ž55</v>
      </c>
      <c r="BS121" s="134">
        <f t="shared" si="177"/>
        <v>1009</v>
      </c>
      <c r="BT121" s="74" t="str">
        <f t="shared" si="178"/>
        <v>2.66</v>
      </c>
      <c r="BU121" s="74" t="str">
        <f t="shared" si="179"/>
        <v>110</v>
      </c>
      <c r="BV121" s="75" t="str">
        <f t="shared" si="180"/>
        <v>11</v>
      </c>
      <c r="BW121" t="s">
        <v>1</v>
      </c>
      <c r="BX121" s="105" t="str">
        <f t="shared" si="181"/>
        <v>Milan – Turkalj – OK Varaždin – M70</v>
      </c>
      <c r="BY121" s="106">
        <f t="shared" si="182"/>
        <v>582</v>
      </c>
      <c r="BZ121" t="s">
        <v>1</v>
      </c>
      <c r="CA121" s="105" t="str">
        <f t="shared" si="183"/>
        <v>Milan – Turkalj – OK Varaždin</v>
      </c>
      <c r="CB121" s="106">
        <f t="shared" si="184"/>
        <v>582</v>
      </c>
      <c r="CC121" t="s">
        <v>1</v>
      </c>
      <c r="CD121" s="105" t="str">
        <f t="shared" si="185"/>
        <v>Milan – Turkalj</v>
      </c>
      <c r="CE121" s="106">
        <f t="shared" si="200"/>
        <v>582</v>
      </c>
      <c r="CF121" t="s">
        <v>1</v>
      </c>
      <c r="CG121" s="111">
        <f t="shared" si="201"/>
        <v>582</v>
      </c>
      <c r="CH121" s="134" cm="1">
        <f t="array" ref="CH121">IF(CG121="","",INDEX(imePrezime_id,CG121,0))</f>
        <v>1568</v>
      </c>
      <c r="CI121" s="106" t="str">
        <f>IF(OR(CD121="",CE121&lt;&gt;"NEMA"),"",IFERROR(INDEX(imeprezimealias_imeprezimeid,MATCH(BA121&amp;" "&amp;BB121,imeprezimealias_alias,0)),""))</f>
        <v/>
      </c>
      <c r="CJ121" t="s">
        <v>1</v>
      </c>
      <c r="CK121" s="29" t="str">
        <f t="shared" si="202"/>
        <v/>
      </c>
      <c r="CL121" t="s">
        <v>1</v>
      </c>
      <c r="CM121" s="90"/>
      <c r="CN121" t="s">
        <v>1</v>
      </c>
      <c r="CO121" s="111" t="str">
        <f>IF(CM121="","",MAX(CO$10:CO120)+1)</f>
        <v/>
      </c>
      <c r="CP121" s="106" t="str">
        <f>IF(CM121="","",INDEX(imePrezime_id,MATCH(IF(IFERROR(SEARCH("–",CM121),0)&lt;&gt;0,CM121,SUBSTITUTE(CM121," "," – ",1)),imePrezime,0)))</f>
        <v/>
      </c>
      <c r="CR121" s="29" t="str">
        <f t="shared" si="203"/>
        <v/>
      </c>
      <c r="CS121" t="s">
        <v>1</v>
      </c>
      <c r="CT121" s="115" t="str">
        <f>IF(AND(CE121="NEMA",CI121=""),MAX(CT$10:CT120)+1,"")</f>
        <v/>
      </c>
      <c r="CU121" t="s">
        <v>1</v>
      </c>
      <c r="CV121" s="120" t="str">
        <f t="shared" si="243"/>
        <v>M</v>
      </c>
      <c r="CW121" t="s">
        <v>1</v>
      </c>
      <c r="CX121" s="105" t="str">
        <f>IF(CT121="","",IF(BO121&lt;&gt;"CRO","","INSERT INTO osoba (id,reg_broj,oib,spol_id,dat_rodjenja) VALUES ("&amp;CT121&amp;",(SELECT max(reg_broj)+1 FROM osoba),Null,'"&amp;CV121&amp;"',Null); INSERT INTO osoba_log (id,reg_broj,oib,spol_id,dat_rodjenja,dnevnik_id) SELECT id,reg_broj,oib,spol_id,dat_rodjenja,"&amp;CT$2&amp;" FROM osoba WHERE id = "&amp;CT121&amp;";"))</f>
        <v/>
      </c>
      <c r="CY121" s="125" t="str">
        <f>IF(CT121="","","INSERT INTO imeprezime (id,osoba_id,rbr,ime,prezime,klub_id,identitet_id,sintaksa_id,info,aktivno,dnevnik_id) VALUES ("&amp;CT121&amp;","&amp;IF(CX121="","Null",CT121)&amp;",1,'"&amp;BA121&amp;"','"&amp;BB121&amp;"',(SELECT id FROM klub WHERE naziv = '"&amp;BI121&amp;"'),Null,1,'',1,"&amp;CT$2&amp;");")</f>
        <v/>
      </c>
      <c r="CZ121" t="s">
        <v>1</v>
      </c>
      <c r="DA121" s="29" t="str">
        <f t="shared" si="204"/>
        <v/>
      </c>
      <c r="DB121" t="s">
        <v>1</v>
      </c>
      <c r="DC121" s="105" t="str">
        <f>IF(OR(BP121="",BP121&lt;&gt;"NEMA"),"",BO121)</f>
        <v/>
      </c>
      <c r="DD121" s="125" t="str">
        <f>IF(DC121="","",MAX(DD$10:DD120)+1)</f>
        <v/>
      </c>
      <c r="DE121" t="s">
        <v>1</v>
      </c>
      <c r="DF121" s="90"/>
      <c r="DG121" t="s">
        <v>1</v>
      </c>
      <c r="DH121" s="29" t="str">
        <f t="shared" si="187"/>
        <v/>
      </c>
      <c r="DI121" t="s">
        <v>1</v>
      </c>
      <c r="DJ121" s="166" t="str">
        <f>IF(BJ121&lt;&gt;"NEMA","",IF(IFERROR(MATCH(BI121,BI$10:BI120,0),0)&lt;&gt;0,"",BI121))</f>
        <v/>
      </c>
      <c r="DK121" t="s">
        <v>1</v>
      </c>
      <c r="DL121" s="90"/>
      <c r="DM121" t="s">
        <v>1</v>
      </c>
      <c r="DN121" s="105" t="str">
        <f t="shared" si="205"/>
        <v/>
      </c>
      <c r="DO121" s="73" t="str">
        <f>IF(DN121="","",MAX(DO$10:DO120)+1)</f>
        <v/>
      </c>
      <c r="DP121" s="73" t="str">
        <f>IF(DN121="","",IF(BP121="","",IF(BP121="NEMA",DD121,BP121)))</f>
        <v/>
      </c>
      <c r="DQ121" s="73" t="str">
        <f t="shared" si="206"/>
        <v/>
      </c>
      <c r="DR121" s="73" t="str">
        <f>IF(DL121="","",MAX(DR$10:DR120)+1)</f>
        <v/>
      </c>
      <c r="DS121" s="177" t="str">
        <f t="shared" si="188"/>
        <v/>
      </c>
      <c r="DT121" s="125" t="str">
        <f t="shared" si="207"/>
        <v/>
      </c>
      <c r="DU121" t="s">
        <v>1</v>
      </c>
      <c r="DV121" s="29" t="str">
        <f t="shared" si="208"/>
        <v/>
      </c>
      <c r="DW121" t="s">
        <v>1</v>
      </c>
      <c r="DX121" s="166" t="str">
        <f>IF(BX121="","",IF(BY121&lt;&gt;"NEMA","ime-pre-klu"&amp;IF(BJ121="","","(ali)")&amp;"-kat",IF(CB121&lt;&gt;"NEMA","ime-pre-klu"&amp;IF(BJ121="","","(ali)"),IF(CE121&lt;&gt;"NEMA","ime-pre",IF(CT121&lt;&gt;"","novo",""))))&amp;IF(AND(BE121="0",BD121&gt;max_minuta*60),"-ot",""))</f>
        <v>ime-pre-klu-kat</v>
      </c>
      <c r="DY121" t="s">
        <v>1</v>
      </c>
      <c r="DZ121" s="111"/>
      <c r="EA121" s="134"/>
      <c r="EB121" s="134"/>
      <c r="EC121" s="134"/>
      <c r="ED121" s="134"/>
      <c r="EE121" s="134"/>
      <c r="EF121" s="134"/>
      <c r="EG121" s="134"/>
      <c r="EH121" s="134"/>
      <c r="EI121" s="134"/>
      <c r="EJ121" s="106">
        <f t="shared" si="189"/>
        <v>1</v>
      </c>
      <c r="EK121" t="s">
        <v>1</v>
      </c>
    </row>
    <row r="122" spans="2:141" x14ac:dyDescent="0.25">
      <c r="B122" s="148" t="s">
        <v>1189</v>
      </c>
      <c r="C122" t="s">
        <v>1</v>
      </c>
      <c r="D122" s="159">
        <f t="shared" si="190"/>
        <v>0</v>
      </c>
      <c r="E122" s="160">
        <f t="shared" ref="E122:AW122" si="258">IF($B122="","",FIND(";",$B122,D122+1))</f>
        <v>1</v>
      </c>
      <c r="F122" s="160">
        <f t="shared" si="258"/>
        <v>8</v>
      </c>
      <c r="G122" s="160">
        <f t="shared" si="258"/>
        <v>14</v>
      </c>
      <c r="H122" s="160">
        <f t="shared" si="258"/>
        <v>24</v>
      </c>
      <c r="I122" s="160">
        <f t="shared" si="258"/>
        <v>34</v>
      </c>
      <c r="J122" s="160">
        <f t="shared" si="258"/>
        <v>35</v>
      </c>
      <c r="K122" s="160">
        <f t="shared" si="258"/>
        <v>37</v>
      </c>
      <c r="L122" s="160">
        <f t="shared" si="258"/>
        <v>38</v>
      </c>
      <c r="M122" s="160">
        <f t="shared" si="258"/>
        <v>40</v>
      </c>
      <c r="N122" s="160">
        <f t="shared" si="258"/>
        <v>46</v>
      </c>
      <c r="O122" s="160">
        <f t="shared" si="258"/>
        <v>52</v>
      </c>
      <c r="P122" s="160">
        <f t="shared" si="258"/>
        <v>58</v>
      </c>
      <c r="Q122" s="160">
        <f t="shared" si="258"/>
        <v>60</v>
      </c>
      <c r="R122" s="160">
        <f t="shared" si="258"/>
        <v>62</v>
      </c>
      <c r="S122" s="160">
        <f t="shared" si="258"/>
        <v>73</v>
      </c>
      <c r="T122" s="160">
        <f t="shared" si="258"/>
        <v>87</v>
      </c>
      <c r="U122" s="160">
        <f t="shared" si="258"/>
        <v>93</v>
      </c>
      <c r="V122" s="160">
        <f t="shared" si="258"/>
        <v>96</v>
      </c>
      <c r="W122" s="160">
        <f t="shared" si="258"/>
        <v>102</v>
      </c>
      <c r="X122" s="160">
        <f t="shared" si="258"/>
        <v>108</v>
      </c>
      <c r="Y122" s="160">
        <f t="shared" si="258"/>
        <v>109</v>
      </c>
      <c r="Z122" s="160">
        <f t="shared" si="258"/>
        <v>110</v>
      </c>
      <c r="AA122" s="160">
        <f t="shared" si="258"/>
        <v>111</v>
      </c>
      <c r="AB122" s="160">
        <f t="shared" si="258"/>
        <v>114</v>
      </c>
      <c r="AC122" s="160">
        <f t="shared" si="258"/>
        <v>117</v>
      </c>
      <c r="AD122" s="160">
        <f t="shared" si="258"/>
        <v>120</v>
      </c>
      <c r="AE122" s="160">
        <f t="shared" si="258"/>
        <v>123</v>
      </c>
      <c r="AF122" s="160">
        <f t="shared" si="258"/>
        <v>126</v>
      </c>
      <c r="AG122" s="160">
        <f t="shared" si="258"/>
        <v>129</v>
      </c>
      <c r="AH122" s="160">
        <f t="shared" si="258"/>
        <v>132</v>
      </c>
      <c r="AI122" s="160">
        <f t="shared" si="258"/>
        <v>135</v>
      </c>
      <c r="AJ122" s="160">
        <f t="shared" si="258"/>
        <v>138</v>
      </c>
      <c r="AK122" s="160">
        <f t="shared" si="258"/>
        <v>141</v>
      </c>
      <c r="AL122" s="160">
        <f t="shared" si="258"/>
        <v>144</v>
      </c>
      <c r="AM122" s="160">
        <f t="shared" si="258"/>
        <v>145</v>
      </c>
      <c r="AN122" s="160">
        <f t="shared" si="258"/>
        <v>147</v>
      </c>
      <c r="AO122" s="160">
        <f t="shared" si="258"/>
        <v>153</v>
      </c>
      <c r="AP122" s="160">
        <f t="shared" si="258"/>
        <v>155</v>
      </c>
      <c r="AQ122" s="160">
        <f t="shared" si="258"/>
        <v>158</v>
      </c>
      <c r="AR122" s="160">
        <f t="shared" si="258"/>
        <v>164</v>
      </c>
      <c r="AS122" s="160">
        <f t="shared" si="258"/>
        <v>171</v>
      </c>
      <c r="AT122" s="160">
        <f t="shared" si="258"/>
        <v>177</v>
      </c>
      <c r="AU122" s="160">
        <f t="shared" si="258"/>
        <v>180</v>
      </c>
      <c r="AV122" s="160">
        <f t="shared" si="258"/>
        <v>182</v>
      </c>
      <c r="AW122" s="161">
        <f t="shared" si="258"/>
        <v>183</v>
      </c>
      <c r="AX122" t="s">
        <v>1</v>
      </c>
      <c r="AY122" s="105" t="str">
        <f t="shared" si="192"/>
        <v>M70</v>
      </c>
      <c r="AZ122" s="134">
        <f t="shared" si="170"/>
        <v>103</v>
      </c>
      <c r="BA122" s="73" t="str">
        <f t="shared" si="193"/>
        <v>Radovan</v>
      </c>
      <c r="BB122" s="73" t="str">
        <f t="shared" si="194"/>
        <v>Čepelak</v>
      </c>
      <c r="BC122" s="134" t="str">
        <f t="shared" si="195"/>
        <v>87:57</v>
      </c>
      <c r="BD122" s="134">
        <f t="shared" si="196"/>
        <v>5277</v>
      </c>
      <c r="BE122" s="134" t="str">
        <f t="shared" si="197"/>
        <v>0</v>
      </c>
      <c r="BF122" s="134" t="str">
        <f t="shared" si="222"/>
        <v>0</v>
      </c>
      <c r="BG122" s="134">
        <f t="shared" si="171"/>
        <v>1</v>
      </c>
      <c r="BH122" s="73" t="str">
        <f t="shared" si="172"/>
        <v>Maksimir</v>
      </c>
      <c r="BI122" s="73" t="str">
        <f t="shared" si="218"/>
        <v>OK Maksimir</v>
      </c>
      <c r="BJ122" s="134" t="str">
        <f t="shared" si="198"/>
        <v/>
      </c>
      <c r="BK122" s="73" t="str" cm="1">
        <f t="array" ref="BK122">IF(BJ122="",""&amp;BI122,IF(BJ122="NEMA",BI122,INDEX(klub_naziv,MATCH(INDEX(klubAlias_klubid,BJ122),klub_id,0))))</f>
        <v>OK Maksimir</v>
      </c>
      <c r="BL122" s="73" t="str" cm="1">
        <f t="array" ref="BL122">IFERROR(INDEX(registarNatjecatelji,CE122,4),"")</f>
        <v>OK Maksimir</v>
      </c>
      <c r="BM122" s="134" t="str">
        <f t="shared" si="173"/>
        <v/>
      </c>
      <c r="BN122" s="73" t="str">
        <f t="shared" si="199"/>
        <v>OK Maksimir</v>
      </c>
      <c r="BO122" s="73" t="str">
        <f t="shared" si="212"/>
        <v>CRO</v>
      </c>
      <c r="BP122" s="134">
        <f t="shared" si="174"/>
        <v>1</v>
      </c>
      <c r="BQ122" s="73" t="str">
        <f t="shared" si="175"/>
        <v>M70</v>
      </c>
      <c r="BR122" s="73" t="str">
        <f t="shared" si="176"/>
        <v>M65-M70-Ž55</v>
      </c>
      <c r="BS122" s="134">
        <f t="shared" si="177"/>
        <v>1009</v>
      </c>
      <c r="BT122" s="74" t="str">
        <f t="shared" si="178"/>
        <v>2.66</v>
      </c>
      <c r="BU122" s="74" t="str">
        <f t="shared" si="179"/>
        <v>110</v>
      </c>
      <c r="BV122" s="75" t="str">
        <f t="shared" si="180"/>
        <v>11</v>
      </c>
      <c r="BW122" t="s">
        <v>1</v>
      </c>
      <c r="BX122" s="105" t="str">
        <f t="shared" si="181"/>
        <v>Radovan – Čepelak – OK Maksimir – M70</v>
      </c>
      <c r="BY122" s="106">
        <f t="shared" si="182"/>
        <v>328</v>
      </c>
      <c r="BZ122" t="s">
        <v>1</v>
      </c>
      <c r="CA122" s="105" t="str">
        <f t="shared" si="183"/>
        <v>Radovan – Čepelak – OK Maksimir</v>
      </c>
      <c r="CB122" s="106">
        <f t="shared" si="184"/>
        <v>328</v>
      </c>
      <c r="CC122" t="s">
        <v>1</v>
      </c>
      <c r="CD122" s="105" t="str">
        <f t="shared" si="185"/>
        <v>Radovan – Čepelak</v>
      </c>
      <c r="CE122" s="106">
        <f t="shared" si="200"/>
        <v>328</v>
      </c>
      <c r="CF122" t="s">
        <v>1</v>
      </c>
      <c r="CG122" s="111">
        <f t="shared" si="201"/>
        <v>328</v>
      </c>
      <c r="CH122" s="134" cm="1">
        <f t="array" ref="CH122">IF(CG122="","",INDEX(imePrezime_id,CG122,0))</f>
        <v>1060</v>
      </c>
      <c r="CI122" s="106" t="str">
        <f>IF(OR(CD122="",CE122&lt;&gt;"NEMA"),"",IFERROR(INDEX(imeprezimealias_imeprezimeid,MATCH(BA122&amp;" "&amp;BB122,imeprezimealias_alias,0)),""))</f>
        <v/>
      </c>
      <c r="CJ122" t="s">
        <v>1</v>
      </c>
      <c r="CK122" s="29" t="str">
        <f t="shared" si="202"/>
        <v/>
      </c>
      <c r="CL122" t="s">
        <v>1</v>
      </c>
      <c r="CM122" s="90"/>
      <c r="CN122" t="s">
        <v>1</v>
      </c>
      <c r="CO122" s="111" t="str">
        <f>IF(CM122="","",MAX(CO$10:CO121)+1)</f>
        <v/>
      </c>
      <c r="CP122" s="106" t="str">
        <f>IF(CM122="","",INDEX(imePrezime_id,MATCH(IF(IFERROR(SEARCH("–",CM122),0)&lt;&gt;0,CM122,SUBSTITUTE(CM122," "," – ",1)),imePrezime,0)))</f>
        <v/>
      </c>
      <c r="CR122" s="29" t="str">
        <f t="shared" si="203"/>
        <v/>
      </c>
      <c r="CS122" t="s">
        <v>1</v>
      </c>
      <c r="CT122" s="115" t="str">
        <f>IF(AND(CE122="NEMA",CI122=""),MAX(CT$10:CT121)+1,"")</f>
        <v/>
      </c>
      <c r="CU122" t="s">
        <v>1</v>
      </c>
      <c r="CV122" s="120" t="str">
        <f t="shared" si="243"/>
        <v>M</v>
      </c>
      <c r="CW122" t="s">
        <v>1</v>
      </c>
      <c r="CX122" s="105" t="str">
        <f>IF(CT122="","",IF(BO122&lt;&gt;"CRO","","INSERT INTO osoba (id,reg_broj,oib,spol_id,dat_rodjenja) VALUES ("&amp;CT122&amp;",(SELECT max(reg_broj)+1 FROM osoba),Null,'"&amp;CV122&amp;"',Null); INSERT INTO osoba_log (id,reg_broj,oib,spol_id,dat_rodjenja,dnevnik_id) SELECT id,reg_broj,oib,spol_id,dat_rodjenja,"&amp;CT$2&amp;" FROM osoba WHERE id = "&amp;CT122&amp;";"))</f>
        <v/>
      </c>
      <c r="CY122" s="125" t="str">
        <f>IF(CT122="","","INSERT INTO imeprezime (id,osoba_id,rbr,ime,prezime,klub_id,identitet_id,sintaksa_id,info,aktivno,dnevnik_id) VALUES ("&amp;CT122&amp;","&amp;IF(CX122="","Null",CT122)&amp;",1,'"&amp;BA122&amp;"','"&amp;BB122&amp;"',(SELECT id FROM klub WHERE naziv = '"&amp;BI122&amp;"'),Null,1,'',1,"&amp;CT$2&amp;");")</f>
        <v/>
      </c>
      <c r="CZ122" t="s">
        <v>1</v>
      </c>
      <c r="DA122" s="29" t="str">
        <f t="shared" si="204"/>
        <v/>
      </c>
      <c r="DB122" t="s">
        <v>1</v>
      </c>
      <c r="DC122" s="105" t="str">
        <f>IF(OR(BP122="",BP122&lt;&gt;"NEMA"),"",BO122)</f>
        <v/>
      </c>
      <c r="DD122" s="125" t="str">
        <f>IF(DC122="","",MAX(DD$10:DD121)+1)</f>
        <v/>
      </c>
      <c r="DE122" t="s">
        <v>1</v>
      </c>
      <c r="DF122" s="90"/>
      <c r="DG122" t="s">
        <v>1</v>
      </c>
      <c r="DH122" s="29" t="str">
        <f t="shared" si="187"/>
        <v/>
      </c>
      <c r="DI122" t="s">
        <v>1</v>
      </c>
      <c r="DJ122" s="166" t="str">
        <f>IF(BJ122&lt;&gt;"NEMA","",IF(IFERROR(MATCH(BI122,BI$10:BI121,0),0)&lt;&gt;0,"",BI122))</f>
        <v/>
      </c>
      <c r="DK122" t="s">
        <v>1</v>
      </c>
      <c r="DL122" s="90"/>
      <c r="DM122" t="s">
        <v>1</v>
      </c>
      <c r="DN122" s="105" t="str">
        <f t="shared" si="205"/>
        <v/>
      </c>
      <c r="DO122" s="73" t="str">
        <f>IF(DN122="","",MAX(DO$10:DO121)+1)</f>
        <v/>
      </c>
      <c r="DP122" s="73" t="str">
        <f>IF(DN122="","",IF(BP122="","",IF(BP122="NEMA",DD122,BP122)))</f>
        <v/>
      </c>
      <c r="DQ122" s="73" t="str">
        <f t="shared" si="206"/>
        <v/>
      </c>
      <c r="DR122" s="73" t="str">
        <f>IF(DL122="","",MAX(DR$10:DR121)+1)</f>
        <v/>
      </c>
      <c r="DS122" s="177" t="str">
        <f t="shared" si="188"/>
        <v/>
      </c>
      <c r="DT122" s="125" t="str">
        <f t="shared" si="207"/>
        <v/>
      </c>
      <c r="DU122" t="s">
        <v>1</v>
      </c>
      <c r="DV122" s="29" t="str">
        <f t="shared" si="208"/>
        <v/>
      </c>
      <c r="DW122" t="s">
        <v>1</v>
      </c>
      <c r="DX122" s="166" t="str">
        <f>IF(BX122="","",IF(BY122&lt;&gt;"NEMA","ime-pre-klu"&amp;IF(BJ122="","","(ali)")&amp;"-kat",IF(CB122&lt;&gt;"NEMA","ime-pre-klu"&amp;IF(BJ122="","","(ali)"),IF(CE122&lt;&gt;"NEMA","ime-pre",IF(CT122&lt;&gt;"","novo",""))))&amp;IF(AND(BE122="0",BD122&gt;max_minuta*60),"-ot",""))</f>
        <v>ime-pre-klu-kat</v>
      </c>
      <c r="DY122" t="s">
        <v>1</v>
      </c>
      <c r="DZ122" s="111"/>
      <c r="EA122" s="134"/>
      <c r="EB122" s="134"/>
      <c r="EC122" s="134"/>
      <c r="ED122" s="134"/>
      <c r="EE122" s="134"/>
      <c r="EF122" s="134"/>
      <c r="EG122" s="134"/>
      <c r="EH122" s="134"/>
      <c r="EI122" s="134"/>
      <c r="EJ122" s="106">
        <f t="shared" si="189"/>
        <v>1</v>
      </c>
      <c r="EK122" t="s">
        <v>1</v>
      </c>
    </row>
    <row r="123" spans="2:141" x14ac:dyDescent="0.25">
      <c r="B123" s="148" t="s">
        <v>1190</v>
      </c>
      <c r="C123" t="s">
        <v>1</v>
      </c>
      <c r="D123" s="159">
        <f t="shared" si="190"/>
        <v>0</v>
      </c>
      <c r="E123" s="160">
        <f t="shared" ref="E123:AW123" si="259">IF($B123="","",FIND(";",$B123,D123+1))</f>
        <v>1</v>
      </c>
      <c r="F123" s="160">
        <f t="shared" si="259"/>
        <v>2</v>
      </c>
      <c r="G123" s="160">
        <f t="shared" si="259"/>
        <v>8</v>
      </c>
      <c r="H123" s="160">
        <f t="shared" si="259"/>
        <v>11</v>
      </c>
      <c r="I123" s="160">
        <f t="shared" si="259"/>
        <v>20</v>
      </c>
      <c r="J123" s="160">
        <f t="shared" si="259"/>
        <v>21</v>
      </c>
      <c r="K123" s="160">
        <f t="shared" si="259"/>
        <v>23</v>
      </c>
      <c r="L123" s="160">
        <f t="shared" si="259"/>
        <v>24</v>
      </c>
      <c r="M123" s="160">
        <f t="shared" si="259"/>
        <v>26</v>
      </c>
      <c r="N123" s="160">
        <f t="shared" si="259"/>
        <v>32</v>
      </c>
      <c r="O123" s="160">
        <f t="shared" si="259"/>
        <v>33</v>
      </c>
      <c r="P123" s="160">
        <f t="shared" si="259"/>
        <v>34</v>
      </c>
      <c r="Q123" s="160">
        <f t="shared" si="259"/>
        <v>36</v>
      </c>
      <c r="R123" s="160">
        <f t="shared" si="259"/>
        <v>37</v>
      </c>
      <c r="S123" s="160">
        <f t="shared" si="259"/>
        <v>40</v>
      </c>
      <c r="T123" s="160">
        <f t="shared" si="259"/>
        <v>43</v>
      </c>
      <c r="U123" s="160">
        <f t="shared" si="259"/>
        <v>46</v>
      </c>
      <c r="V123" s="160">
        <f t="shared" si="259"/>
        <v>49</v>
      </c>
      <c r="W123" s="160">
        <f t="shared" si="259"/>
        <v>55</v>
      </c>
      <c r="X123" s="160">
        <f t="shared" si="259"/>
        <v>61</v>
      </c>
      <c r="Y123" s="160">
        <f t="shared" si="259"/>
        <v>62</v>
      </c>
      <c r="Z123" s="160">
        <f t="shared" si="259"/>
        <v>63</v>
      </c>
      <c r="AA123" s="160">
        <f t="shared" si="259"/>
        <v>64</v>
      </c>
      <c r="AB123" s="160">
        <f t="shared" si="259"/>
        <v>67</v>
      </c>
      <c r="AC123" s="160">
        <f t="shared" si="259"/>
        <v>70</v>
      </c>
      <c r="AD123" s="160">
        <f t="shared" si="259"/>
        <v>73</v>
      </c>
      <c r="AE123" s="160">
        <f t="shared" si="259"/>
        <v>76</v>
      </c>
      <c r="AF123" s="160">
        <f t="shared" si="259"/>
        <v>79</v>
      </c>
      <c r="AG123" s="160">
        <f t="shared" si="259"/>
        <v>82</v>
      </c>
      <c r="AH123" s="160">
        <f t="shared" si="259"/>
        <v>85</v>
      </c>
      <c r="AI123" s="160">
        <f t="shared" si="259"/>
        <v>88</v>
      </c>
      <c r="AJ123" s="160">
        <f t="shared" si="259"/>
        <v>91</v>
      </c>
      <c r="AK123" s="160">
        <f t="shared" si="259"/>
        <v>94</v>
      </c>
      <c r="AL123" s="160">
        <f t="shared" si="259"/>
        <v>97</v>
      </c>
      <c r="AM123" s="160">
        <f t="shared" si="259"/>
        <v>98</v>
      </c>
      <c r="AN123" s="160">
        <f t="shared" si="259"/>
        <v>100</v>
      </c>
      <c r="AO123" s="160">
        <f t="shared" si="259"/>
        <v>106</v>
      </c>
      <c r="AP123" s="160">
        <f t="shared" si="259"/>
        <v>108</v>
      </c>
      <c r="AQ123" s="160">
        <f t="shared" si="259"/>
        <v>111</v>
      </c>
      <c r="AR123" s="160">
        <f t="shared" si="259"/>
        <v>117</v>
      </c>
      <c r="AS123" s="160">
        <f t="shared" si="259"/>
        <v>124</v>
      </c>
      <c r="AT123" s="160">
        <f t="shared" si="259"/>
        <v>130</v>
      </c>
      <c r="AU123" s="160">
        <f t="shared" si="259"/>
        <v>133</v>
      </c>
      <c r="AV123" s="160">
        <f t="shared" si="259"/>
        <v>134</v>
      </c>
      <c r="AW123" s="161">
        <f t="shared" si="259"/>
        <v>135</v>
      </c>
      <c r="AX123" t="s">
        <v>1</v>
      </c>
      <c r="AY123" s="105" t="str">
        <f t="shared" si="192"/>
        <v>M70</v>
      </c>
      <c r="AZ123" s="134">
        <f t="shared" si="170"/>
        <v>103</v>
      </c>
      <c r="BA123" s="73" t="str">
        <f t="shared" si="193"/>
        <v>Vacant</v>
      </c>
      <c r="BB123" s="73" t="str">
        <f t="shared" si="194"/>
        <v/>
      </c>
      <c r="BC123" s="134" t="str">
        <f t="shared" si="195"/>
        <v/>
      </c>
      <c r="BD123" s="134" t="str">
        <f t="shared" si="196"/>
        <v/>
      </c>
      <c r="BE123" s="134" t="str">
        <f t="shared" si="197"/>
        <v>0</v>
      </c>
      <c r="BF123" s="134" t="str">
        <f t="shared" si="222"/>
        <v/>
      </c>
      <c r="BG123" s="134" t="str">
        <f t="shared" si="171"/>
        <v/>
      </c>
      <c r="BH123" s="73" t="str">
        <f t="shared" si="172"/>
        <v/>
      </c>
      <c r="BI123" s="73" t="str">
        <f t="shared" si="218"/>
        <v/>
      </c>
      <c r="BJ123" s="134" t="str">
        <f t="shared" si="198"/>
        <v/>
      </c>
      <c r="BK123" s="73" t="str" cm="1">
        <f t="array" ref="BK123">IF(BJ123="",""&amp;BI123,IF(BJ123="NEMA",BI123,INDEX(klub_naziv,MATCH(INDEX(klubAlias_klubid,BJ123),klub_id,0))))</f>
        <v/>
      </c>
      <c r="BL123" s="73" t="str" cm="1">
        <f t="array" ref="BL123">IFERROR(INDEX(registarNatjecatelji,CE123,4),"")</f>
        <v/>
      </c>
      <c r="BM123" s="134" t="str">
        <f t="shared" si="173"/>
        <v/>
      </c>
      <c r="BN123" s="73" t="str">
        <f t="shared" si="199"/>
        <v/>
      </c>
      <c r="BO123" s="73" t="str">
        <f t="shared" si="212"/>
        <v/>
      </c>
      <c r="BP123" s="134" t="str">
        <f t="shared" si="174"/>
        <v/>
      </c>
      <c r="BQ123" s="73" t="str">
        <f t="shared" si="175"/>
        <v>M70</v>
      </c>
      <c r="BR123" s="73" t="str">
        <f t="shared" si="176"/>
        <v>M65-M70-Ž55</v>
      </c>
      <c r="BS123" s="134">
        <f t="shared" si="177"/>
        <v>1009</v>
      </c>
      <c r="BT123" s="74" t="str">
        <f t="shared" si="178"/>
        <v>2.66</v>
      </c>
      <c r="BU123" s="74" t="str">
        <f t="shared" si="179"/>
        <v>110</v>
      </c>
      <c r="BV123" s="75" t="str">
        <f t="shared" si="180"/>
        <v>11</v>
      </c>
      <c r="BW123" t="s">
        <v>1</v>
      </c>
      <c r="BX123" s="105" t="str">
        <f t="shared" si="181"/>
        <v/>
      </c>
      <c r="BY123" s="106" t="str">
        <f t="shared" si="182"/>
        <v/>
      </c>
      <c r="BZ123" t="s">
        <v>1</v>
      </c>
      <c r="CA123" s="105" t="str">
        <f t="shared" si="183"/>
        <v/>
      </c>
      <c r="CB123" s="106" t="str">
        <f t="shared" si="184"/>
        <v/>
      </c>
      <c r="CC123" t="s">
        <v>1</v>
      </c>
      <c r="CD123" s="105" t="str">
        <f t="shared" si="185"/>
        <v/>
      </c>
      <c r="CE123" s="106" t="str">
        <f t="shared" si="200"/>
        <v/>
      </c>
      <c r="CF123" t="s">
        <v>1</v>
      </c>
      <c r="CG123" s="111" t="str">
        <f t="shared" si="201"/>
        <v/>
      </c>
      <c r="CH123" s="134" t="str" cm="1">
        <f t="array" ref="CH123">IF(CG123="","",INDEX(imePrezime_id,CG123,0))</f>
        <v/>
      </c>
      <c r="CI123" s="106" t="str">
        <f>IF(OR(CD123="",CE123&lt;&gt;"NEMA"),"",IFERROR(INDEX(imeprezimealias_imeprezimeid,MATCH(BA123&amp;" "&amp;BB123,imeprezimealias_alias,0)),""))</f>
        <v/>
      </c>
      <c r="CJ123" t="s">
        <v>1</v>
      </c>
      <c r="CK123" s="29" t="str">
        <f t="shared" si="202"/>
        <v/>
      </c>
      <c r="CL123" t="s">
        <v>1</v>
      </c>
      <c r="CM123" s="90"/>
      <c r="CN123" t="s">
        <v>1</v>
      </c>
      <c r="CO123" s="111" t="str">
        <f>IF(CM123="","",MAX(CO$10:CO122)+1)</f>
        <v/>
      </c>
      <c r="CP123" s="106" t="str">
        <f>IF(CM123="","",INDEX(imePrezime_id,MATCH(IF(IFERROR(SEARCH("–",CM123),0)&lt;&gt;0,CM123,SUBSTITUTE(CM123," "," – ",1)),imePrezime,0)))</f>
        <v/>
      </c>
      <c r="CR123" s="29" t="str">
        <f t="shared" si="203"/>
        <v/>
      </c>
      <c r="CS123" t="s">
        <v>1</v>
      </c>
      <c r="CT123" s="115" t="str">
        <f>IF(AND(CE123="NEMA",CI123=""),MAX(CT$10:CT122)+1,"")</f>
        <v/>
      </c>
      <c r="CU123" t="s">
        <v>1</v>
      </c>
      <c r="CV123" s="120" t="str">
        <f t="shared" si="243"/>
        <v>M</v>
      </c>
      <c r="CW123" t="s">
        <v>1</v>
      </c>
      <c r="CX123" s="105" t="str">
        <f>IF(CT123="","",IF(BO123&lt;&gt;"CRO","","INSERT INTO osoba (id,reg_broj,oib,spol_id,dat_rodjenja) VALUES ("&amp;CT123&amp;",(SELECT max(reg_broj)+1 FROM osoba),Null,'"&amp;CV123&amp;"',Null); INSERT INTO osoba_log (id,reg_broj,oib,spol_id,dat_rodjenja,dnevnik_id) SELECT id,reg_broj,oib,spol_id,dat_rodjenja,"&amp;CT$2&amp;" FROM osoba WHERE id = "&amp;CT123&amp;";"))</f>
        <v/>
      </c>
      <c r="CY123" s="125" t="str">
        <f>IF(CT123="","","INSERT INTO imeprezime (id,osoba_id,rbr,ime,prezime,klub_id,identitet_id,sintaksa_id,info,aktivno,dnevnik_id) VALUES ("&amp;CT123&amp;","&amp;IF(CX123="","Null",CT123)&amp;",1,'"&amp;BA123&amp;"','"&amp;BB123&amp;"',(SELECT id FROM klub WHERE naziv = '"&amp;BI123&amp;"'),Null,1,'',1,"&amp;CT$2&amp;");")</f>
        <v/>
      </c>
      <c r="CZ123" t="s">
        <v>1</v>
      </c>
      <c r="DA123" s="29" t="str">
        <f t="shared" si="204"/>
        <v/>
      </c>
      <c r="DB123" t="s">
        <v>1</v>
      </c>
      <c r="DC123" s="105" t="str">
        <f>IF(OR(BP123="",BP123&lt;&gt;"NEMA"),"",BO123)</f>
        <v/>
      </c>
      <c r="DD123" s="125" t="str">
        <f>IF(DC123="","",MAX(DD$10:DD122)+1)</f>
        <v/>
      </c>
      <c r="DE123" t="s">
        <v>1</v>
      </c>
      <c r="DF123" s="90"/>
      <c r="DG123" t="s">
        <v>1</v>
      </c>
      <c r="DH123" s="29" t="str">
        <f t="shared" si="187"/>
        <v/>
      </c>
      <c r="DI123" t="s">
        <v>1</v>
      </c>
      <c r="DJ123" s="166" t="str">
        <f>IF(BJ123&lt;&gt;"NEMA","",IF(IFERROR(MATCH(BI123,BI$10:BI122,0),0)&lt;&gt;0,"",BI123))</f>
        <v/>
      </c>
      <c r="DK123" t="s">
        <v>1</v>
      </c>
      <c r="DL123" s="90"/>
      <c r="DM123" t="s">
        <v>1</v>
      </c>
      <c r="DN123" s="105" t="str">
        <f t="shared" si="205"/>
        <v/>
      </c>
      <c r="DO123" s="73" t="str">
        <f>IF(DN123="","",MAX(DO$10:DO122)+1)</f>
        <v/>
      </c>
      <c r="DP123" s="73" t="str">
        <f>IF(DN123="","",IF(BP123="","",IF(BP123="NEMA",DD123,BP123)))</f>
        <v/>
      </c>
      <c r="DQ123" s="73" t="str">
        <f t="shared" si="206"/>
        <v/>
      </c>
      <c r="DR123" s="73" t="str">
        <f>IF(DL123="","",MAX(DR$10:DR122)+1)</f>
        <v/>
      </c>
      <c r="DS123" s="177" t="str">
        <f t="shared" si="188"/>
        <v/>
      </c>
      <c r="DT123" s="125" t="str">
        <f t="shared" si="207"/>
        <v/>
      </c>
      <c r="DU123" t="s">
        <v>1</v>
      </c>
      <c r="DV123" s="29" t="str">
        <f t="shared" si="208"/>
        <v/>
      </c>
      <c r="DW123" t="s">
        <v>1</v>
      </c>
      <c r="DX123" s="166" t="str">
        <f>IF(BX123="","",IF(BY123&lt;&gt;"NEMA","ime-pre-klu"&amp;IF(BJ123="","","(ali)")&amp;"-kat",IF(CB123&lt;&gt;"NEMA","ime-pre-klu"&amp;IF(BJ123="","","(ali)"),IF(CE123&lt;&gt;"NEMA","ime-pre",IF(CT123&lt;&gt;"","novo",""))))&amp;IF(AND(BE123="0",BD123&gt;max_minuta*60),"-ot",""))</f>
        <v/>
      </c>
      <c r="DY123" t="s">
        <v>1</v>
      </c>
      <c r="DZ123" s="111"/>
      <c r="EA123" s="134"/>
      <c r="EB123" s="134"/>
      <c r="EC123" s="134"/>
      <c r="ED123" s="134"/>
      <c r="EE123" s="134"/>
      <c r="EF123" s="134"/>
      <c r="EG123" s="134"/>
      <c r="EH123" s="134"/>
      <c r="EI123" s="134"/>
      <c r="EJ123" s="106" t="str">
        <f t="shared" si="189"/>
        <v/>
      </c>
      <c r="EK123" t="s">
        <v>1</v>
      </c>
    </row>
    <row r="124" spans="2:141" x14ac:dyDescent="0.25">
      <c r="B124" s="148" t="s">
        <v>1191</v>
      </c>
      <c r="C124" t="s">
        <v>1</v>
      </c>
      <c r="D124" s="159">
        <f t="shared" si="190"/>
        <v>0</v>
      </c>
      <c r="E124" s="160">
        <f t="shared" ref="E124:AW124" si="260">IF($B124="","",FIND(";",$B124,D124+1))</f>
        <v>1</v>
      </c>
      <c r="F124" s="160">
        <f t="shared" si="260"/>
        <v>2</v>
      </c>
      <c r="G124" s="160">
        <f t="shared" si="260"/>
        <v>8</v>
      </c>
      <c r="H124" s="160">
        <f t="shared" si="260"/>
        <v>11</v>
      </c>
      <c r="I124" s="160">
        <f t="shared" si="260"/>
        <v>20</v>
      </c>
      <c r="J124" s="160">
        <f t="shared" si="260"/>
        <v>21</v>
      </c>
      <c r="K124" s="160">
        <f t="shared" si="260"/>
        <v>23</v>
      </c>
      <c r="L124" s="160">
        <f t="shared" si="260"/>
        <v>24</v>
      </c>
      <c r="M124" s="160">
        <f t="shared" si="260"/>
        <v>26</v>
      </c>
      <c r="N124" s="160">
        <f t="shared" si="260"/>
        <v>32</v>
      </c>
      <c r="O124" s="160">
        <f t="shared" si="260"/>
        <v>33</v>
      </c>
      <c r="P124" s="160">
        <f t="shared" si="260"/>
        <v>34</v>
      </c>
      <c r="Q124" s="160">
        <f t="shared" si="260"/>
        <v>36</v>
      </c>
      <c r="R124" s="160">
        <f t="shared" si="260"/>
        <v>37</v>
      </c>
      <c r="S124" s="160">
        <f t="shared" si="260"/>
        <v>40</v>
      </c>
      <c r="T124" s="160">
        <f t="shared" si="260"/>
        <v>43</v>
      </c>
      <c r="U124" s="160">
        <f t="shared" si="260"/>
        <v>46</v>
      </c>
      <c r="V124" s="160">
        <f t="shared" si="260"/>
        <v>49</v>
      </c>
      <c r="W124" s="160">
        <f t="shared" si="260"/>
        <v>55</v>
      </c>
      <c r="X124" s="160">
        <f t="shared" si="260"/>
        <v>61</v>
      </c>
      <c r="Y124" s="160">
        <f t="shared" si="260"/>
        <v>62</v>
      </c>
      <c r="Z124" s="160">
        <f t="shared" si="260"/>
        <v>63</v>
      </c>
      <c r="AA124" s="160">
        <f t="shared" si="260"/>
        <v>64</v>
      </c>
      <c r="AB124" s="160">
        <f t="shared" si="260"/>
        <v>67</v>
      </c>
      <c r="AC124" s="160">
        <f t="shared" si="260"/>
        <v>70</v>
      </c>
      <c r="AD124" s="160">
        <f t="shared" si="260"/>
        <v>73</v>
      </c>
      <c r="AE124" s="160">
        <f t="shared" si="260"/>
        <v>76</v>
      </c>
      <c r="AF124" s="160">
        <f t="shared" si="260"/>
        <v>79</v>
      </c>
      <c r="AG124" s="160">
        <f t="shared" si="260"/>
        <v>82</v>
      </c>
      <c r="AH124" s="160">
        <f t="shared" si="260"/>
        <v>85</v>
      </c>
      <c r="AI124" s="160">
        <f t="shared" si="260"/>
        <v>88</v>
      </c>
      <c r="AJ124" s="160">
        <f t="shared" si="260"/>
        <v>91</v>
      </c>
      <c r="AK124" s="160">
        <f t="shared" si="260"/>
        <v>94</v>
      </c>
      <c r="AL124" s="160">
        <f t="shared" si="260"/>
        <v>97</v>
      </c>
      <c r="AM124" s="160">
        <f t="shared" si="260"/>
        <v>98</v>
      </c>
      <c r="AN124" s="160">
        <f t="shared" si="260"/>
        <v>100</v>
      </c>
      <c r="AO124" s="160">
        <f t="shared" si="260"/>
        <v>106</v>
      </c>
      <c r="AP124" s="160">
        <f t="shared" si="260"/>
        <v>108</v>
      </c>
      <c r="AQ124" s="160">
        <f t="shared" si="260"/>
        <v>111</v>
      </c>
      <c r="AR124" s="160">
        <f t="shared" si="260"/>
        <v>117</v>
      </c>
      <c r="AS124" s="160">
        <f t="shared" si="260"/>
        <v>124</v>
      </c>
      <c r="AT124" s="160">
        <f t="shared" si="260"/>
        <v>130</v>
      </c>
      <c r="AU124" s="160">
        <f t="shared" si="260"/>
        <v>133</v>
      </c>
      <c r="AV124" s="160">
        <f t="shared" si="260"/>
        <v>134</v>
      </c>
      <c r="AW124" s="161">
        <f t="shared" si="260"/>
        <v>135</v>
      </c>
      <c r="AX124" t="s">
        <v>1</v>
      </c>
      <c r="AY124" s="105" t="str">
        <f t="shared" si="192"/>
        <v>M70</v>
      </c>
      <c r="AZ124" s="134">
        <f t="shared" si="170"/>
        <v>103</v>
      </c>
      <c r="BA124" s="73" t="str">
        <f t="shared" si="193"/>
        <v>Vacant</v>
      </c>
      <c r="BB124" s="73" t="str">
        <f t="shared" si="194"/>
        <v/>
      </c>
      <c r="BC124" s="134" t="str">
        <f t="shared" si="195"/>
        <v/>
      </c>
      <c r="BD124" s="134" t="str">
        <f t="shared" si="196"/>
        <v/>
      </c>
      <c r="BE124" s="134" t="str">
        <f t="shared" si="197"/>
        <v>0</v>
      </c>
      <c r="BF124" s="134" t="str">
        <f t="shared" si="222"/>
        <v/>
      </c>
      <c r="BG124" s="134" t="str">
        <f t="shared" si="171"/>
        <v/>
      </c>
      <c r="BH124" s="73" t="str">
        <f t="shared" si="172"/>
        <v/>
      </c>
      <c r="BI124" s="73" t="str">
        <f t="shared" si="218"/>
        <v/>
      </c>
      <c r="BJ124" s="134" t="str">
        <f t="shared" si="198"/>
        <v/>
      </c>
      <c r="BK124" s="73" t="str" cm="1">
        <f t="array" ref="BK124">IF(BJ124="",""&amp;BI124,IF(BJ124="NEMA",BI124,INDEX(klub_naziv,MATCH(INDEX(klubAlias_klubid,BJ124),klub_id,0))))</f>
        <v/>
      </c>
      <c r="BL124" s="73" t="str" cm="1">
        <f t="array" ref="BL124">IFERROR(INDEX(registarNatjecatelji,CE124,4),"")</f>
        <v/>
      </c>
      <c r="BM124" s="134" t="str">
        <f t="shared" si="173"/>
        <v/>
      </c>
      <c r="BN124" s="73" t="str">
        <f t="shared" si="199"/>
        <v/>
      </c>
      <c r="BO124" s="73" t="str">
        <f t="shared" si="212"/>
        <v/>
      </c>
      <c r="BP124" s="134" t="str">
        <f t="shared" si="174"/>
        <v/>
      </c>
      <c r="BQ124" s="73" t="str">
        <f t="shared" si="175"/>
        <v>M70</v>
      </c>
      <c r="BR124" s="73" t="str">
        <f t="shared" si="176"/>
        <v>M65-M70-Ž55</v>
      </c>
      <c r="BS124" s="134">
        <f t="shared" si="177"/>
        <v>1009</v>
      </c>
      <c r="BT124" s="74" t="str">
        <f t="shared" si="178"/>
        <v>2.66</v>
      </c>
      <c r="BU124" s="74" t="str">
        <f t="shared" si="179"/>
        <v>110</v>
      </c>
      <c r="BV124" s="75" t="str">
        <f t="shared" si="180"/>
        <v>11</v>
      </c>
      <c r="BW124" t="s">
        <v>1</v>
      </c>
      <c r="BX124" s="105" t="str">
        <f t="shared" si="181"/>
        <v/>
      </c>
      <c r="BY124" s="106" t="str">
        <f t="shared" si="182"/>
        <v/>
      </c>
      <c r="BZ124" t="s">
        <v>1</v>
      </c>
      <c r="CA124" s="105" t="str">
        <f t="shared" si="183"/>
        <v/>
      </c>
      <c r="CB124" s="106" t="str">
        <f t="shared" si="184"/>
        <v/>
      </c>
      <c r="CC124" t="s">
        <v>1</v>
      </c>
      <c r="CD124" s="105" t="str">
        <f t="shared" si="185"/>
        <v/>
      </c>
      <c r="CE124" s="106" t="str">
        <f t="shared" si="200"/>
        <v/>
      </c>
      <c r="CF124" t="s">
        <v>1</v>
      </c>
      <c r="CG124" s="111" t="str">
        <f t="shared" si="201"/>
        <v/>
      </c>
      <c r="CH124" s="134" t="str" cm="1">
        <f t="array" ref="CH124">IF(CG124="","",INDEX(imePrezime_id,CG124,0))</f>
        <v/>
      </c>
      <c r="CI124" s="106" t="str">
        <f>IF(OR(CD124="",CE124&lt;&gt;"NEMA"),"",IFERROR(INDEX(imeprezimealias_imeprezimeid,MATCH(BA124&amp;" "&amp;BB124,imeprezimealias_alias,0)),""))</f>
        <v/>
      </c>
      <c r="CJ124" t="s">
        <v>1</v>
      </c>
      <c r="CK124" s="29" t="str">
        <f t="shared" si="202"/>
        <v/>
      </c>
      <c r="CL124" t="s">
        <v>1</v>
      </c>
      <c r="CM124" s="90"/>
      <c r="CN124" t="s">
        <v>1</v>
      </c>
      <c r="CO124" s="111" t="str">
        <f>IF(CM124="","",MAX(CO$10:CO123)+1)</f>
        <v/>
      </c>
      <c r="CP124" s="106" t="str">
        <f>IF(CM124="","",INDEX(imePrezime_id,MATCH(IF(IFERROR(SEARCH("–",CM124),0)&lt;&gt;0,CM124,SUBSTITUTE(CM124," "," – ",1)),imePrezime,0)))</f>
        <v/>
      </c>
      <c r="CR124" s="29" t="str">
        <f t="shared" si="203"/>
        <v/>
      </c>
      <c r="CS124" t="s">
        <v>1</v>
      </c>
      <c r="CT124" s="115" t="str">
        <f>IF(AND(CE124="NEMA",CI124=""),MAX(CT$10:CT123)+1,"")</f>
        <v/>
      </c>
      <c r="CU124" t="s">
        <v>1</v>
      </c>
      <c r="CV124" s="120" t="str">
        <f t="shared" si="243"/>
        <v>M</v>
      </c>
      <c r="CW124" t="s">
        <v>1</v>
      </c>
      <c r="CX124" s="105" t="str">
        <f>IF(CT124="","",IF(BO124&lt;&gt;"CRO","","INSERT INTO osoba (id,reg_broj,oib,spol_id,dat_rodjenja) VALUES ("&amp;CT124&amp;",(SELECT max(reg_broj)+1 FROM osoba),Null,'"&amp;CV124&amp;"',Null); INSERT INTO osoba_log (id,reg_broj,oib,spol_id,dat_rodjenja,dnevnik_id) SELECT id,reg_broj,oib,spol_id,dat_rodjenja,"&amp;CT$2&amp;" FROM osoba WHERE id = "&amp;CT124&amp;";"))</f>
        <v/>
      </c>
      <c r="CY124" s="125" t="str">
        <f>IF(CT124="","","INSERT INTO imeprezime (id,osoba_id,rbr,ime,prezime,klub_id,identitet_id,sintaksa_id,info,aktivno,dnevnik_id) VALUES ("&amp;CT124&amp;","&amp;IF(CX124="","Null",CT124)&amp;",1,'"&amp;BA124&amp;"','"&amp;BB124&amp;"',(SELECT id FROM klub WHERE naziv = '"&amp;BI124&amp;"'),Null,1,'',1,"&amp;CT$2&amp;");")</f>
        <v/>
      </c>
      <c r="CZ124" t="s">
        <v>1</v>
      </c>
      <c r="DA124" s="29" t="str">
        <f t="shared" si="204"/>
        <v/>
      </c>
      <c r="DB124" t="s">
        <v>1</v>
      </c>
      <c r="DC124" s="105" t="str">
        <f>IF(OR(BP124="",BP124&lt;&gt;"NEMA"),"",BO124)</f>
        <v/>
      </c>
      <c r="DD124" s="125" t="str">
        <f>IF(DC124="","",MAX(DD$10:DD123)+1)</f>
        <v/>
      </c>
      <c r="DE124" t="s">
        <v>1</v>
      </c>
      <c r="DF124" s="90"/>
      <c r="DG124" t="s">
        <v>1</v>
      </c>
      <c r="DH124" s="29" t="str">
        <f t="shared" si="187"/>
        <v/>
      </c>
      <c r="DI124" t="s">
        <v>1</v>
      </c>
      <c r="DJ124" s="166" t="str">
        <f>IF(BJ124&lt;&gt;"NEMA","",IF(IFERROR(MATCH(BI124,BI$10:BI123,0),0)&lt;&gt;0,"",BI124))</f>
        <v/>
      </c>
      <c r="DK124" t="s">
        <v>1</v>
      </c>
      <c r="DL124" s="90"/>
      <c r="DM124" t="s">
        <v>1</v>
      </c>
      <c r="DN124" s="105" t="str">
        <f t="shared" si="205"/>
        <v/>
      </c>
      <c r="DO124" s="73" t="str">
        <f>IF(DN124="","",MAX(DO$10:DO123)+1)</f>
        <v/>
      </c>
      <c r="DP124" s="73" t="str">
        <f>IF(DN124="","",IF(BP124="","",IF(BP124="NEMA",DD124,BP124)))</f>
        <v/>
      </c>
      <c r="DQ124" s="73" t="str">
        <f t="shared" si="206"/>
        <v/>
      </c>
      <c r="DR124" s="73" t="str">
        <f>IF(DL124="","",MAX(DR$10:DR123)+1)</f>
        <v/>
      </c>
      <c r="DS124" s="177" t="str">
        <f t="shared" si="188"/>
        <v/>
      </c>
      <c r="DT124" s="125" t="str">
        <f t="shared" si="207"/>
        <v/>
      </c>
      <c r="DU124" t="s">
        <v>1</v>
      </c>
      <c r="DV124" s="29" t="str">
        <f t="shared" si="208"/>
        <v/>
      </c>
      <c r="DW124" t="s">
        <v>1</v>
      </c>
      <c r="DX124" s="166" t="str">
        <f>IF(BX124="","",IF(BY124&lt;&gt;"NEMA","ime-pre-klu"&amp;IF(BJ124="","","(ali)")&amp;"-kat",IF(CB124&lt;&gt;"NEMA","ime-pre-klu"&amp;IF(BJ124="","","(ali)"),IF(CE124&lt;&gt;"NEMA","ime-pre",IF(CT124&lt;&gt;"","novo",""))))&amp;IF(AND(BE124="0",BD124&gt;max_minuta*60),"-ot",""))</f>
        <v/>
      </c>
      <c r="DY124" t="s">
        <v>1</v>
      </c>
      <c r="DZ124" s="111"/>
      <c r="EA124" s="134"/>
      <c r="EB124" s="134"/>
      <c r="EC124" s="134"/>
      <c r="ED124" s="134"/>
      <c r="EE124" s="134"/>
      <c r="EF124" s="134"/>
      <c r="EG124" s="134"/>
      <c r="EH124" s="134"/>
      <c r="EI124" s="134"/>
      <c r="EJ124" s="106" t="str">
        <f t="shared" si="189"/>
        <v/>
      </c>
      <c r="EK124" t="s">
        <v>1</v>
      </c>
    </row>
    <row r="125" spans="2:141" x14ac:dyDescent="0.25">
      <c r="B125" s="148" t="s">
        <v>1192</v>
      </c>
      <c r="C125" t="s">
        <v>1</v>
      </c>
      <c r="D125" s="159">
        <f t="shared" si="190"/>
        <v>0</v>
      </c>
      <c r="E125" s="160">
        <f t="shared" ref="E125:AW125" si="261">IF($B125="","",FIND(";",$B125,D125+1))</f>
        <v>1</v>
      </c>
      <c r="F125" s="160">
        <f t="shared" si="261"/>
        <v>8</v>
      </c>
      <c r="G125" s="160">
        <f t="shared" si="261"/>
        <v>13</v>
      </c>
      <c r="H125" s="160">
        <f t="shared" si="261"/>
        <v>24</v>
      </c>
      <c r="I125" s="160">
        <f t="shared" si="261"/>
        <v>35</v>
      </c>
      <c r="J125" s="160">
        <f t="shared" si="261"/>
        <v>36</v>
      </c>
      <c r="K125" s="160">
        <f t="shared" si="261"/>
        <v>38</v>
      </c>
      <c r="L125" s="160">
        <f t="shared" si="261"/>
        <v>39</v>
      </c>
      <c r="M125" s="160">
        <f t="shared" si="261"/>
        <v>41</v>
      </c>
      <c r="N125" s="160">
        <f t="shared" si="261"/>
        <v>47</v>
      </c>
      <c r="O125" s="160">
        <f t="shared" si="261"/>
        <v>53</v>
      </c>
      <c r="P125" s="160">
        <f t="shared" si="261"/>
        <v>59</v>
      </c>
      <c r="Q125" s="160">
        <f t="shared" si="261"/>
        <v>61</v>
      </c>
      <c r="R125" s="160">
        <f t="shared" si="261"/>
        <v>62</v>
      </c>
      <c r="S125" s="160">
        <f t="shared" si="261"/>
        <v>65</v>
      </c>
      <c r="T125" s="160">
        <f t="shared" si="261"/>
        <v>68</v>
      </c>
      <c r="U125" s="160">
        <f t="shared" si="261"/>
        <v>71</v>
      </c>
      <c r="V125" s="160">
        <f t="shared" si="261"/>
        <v>74</v>
      </c>
      <c r="W125" s="160">
        <f t="shared" si="261"/>
        <v>81</v>
      </c>
      <c r="X125" s="160">
        <f t="shared" si="261"/>
        <v>88</v>
      </c>
      <c r="Y125" s="160">
        <f t="shared" si="261"/>
        <v>89</v>
      </c>
      <c r="Z125" s="160">
        <f t="shared" si="261"/>
        <v>90</v>
      </c>
      <c r="AA125" s="160">
        <f t="shared" si="261"/>
        <v>91</v>
      </c>
      <c r="AB125" s="160">
        <f t="shared" si="261"/>
        <v>94</v>
      </c>
      <c r="AC125" s="160">
        <f t="shared" si="261"/>
        <v>97</v>
      </c>
      <c r="AD125" s="160">
        <f t="shared" si="261"/>
        <v>100</v>
      </c>
      <c r="AE125" s="160">
        <f t="shared" si="261"/>
        <v>103</v>
      </c>
      <c r="AF125" s="160">
        <f t="shared" si="261"/>
        <v>106</v>
      </c>
      <c r="AG125" s="160">
        <f t="shared" si="261"/>
        <v>109</v>
      </c>
      <c r="AH125" s="160">
        <f t="shared" si="261"/>
        <v>112</v>
      </c>
      <c r="AI125" s="160">
        <f t="shared" si="261"/>
        <v>115</v>
      </c>
      <c r="AJ125" s="160">
        <f t="shared" si="261"/>
        <v>118</v>
      </c>
      <c r="AK125" s="160">
        <f t="shared" si="261"/>
        <v>121</v>
      </c>
      <c r="AL125" s="160">
        <f t="shared" si="261"/>
        <v>124</v>
      </c>
      <c r="AM125" s="160">
        <f t="shared" si="261"/>
        <v>125</v>
      </c>
      <c r="AN125" s="160">
        <f t="shared" si="261"/>
        <v>127</v>
      </c>
      <c r="AO125" s="160">
        <f t="shared" si="261"/>
        <v>133</v>
      </c>
      <c r="AP125" s="160">
        <f t="shared" si="261"/>
        <v>135</v>
      </c>
      <c r="AQ125" s="160">
        <f t="shared" si="261"/>
        <v>138</v>
      </c>
      <c r="AR125" s="160">
        <f t="shared" si="261"/>
        <v>145</v>
      </c>
      <c r="AS125" s="160">
        <f t="shared" si="261"/>
        <v>152</v>
      </c>
      <c r="AT125" s="160">
        <f t="shared" si="261"/>
        <v>157</v>
      </c>
      <c r="AU125" s="160">
        <f t="shared" si="261"/>
        <v>159</v>
      </c>
      <c r="AV125" s="160">
        <f t="shared" si="261"/>
        <v>161</v>
      </c>
      <c r="AW125" s="161">
        <f t="shared" si="261"/>
        <v>162</v>
      </c>
      <c r="AX125" t="s">
        <v>1</v>
      </c>
      <c r="AY125" s="105" t="str">
        <f t="shared" si="192"/>
        <v>OPEN</v>
      </c>
      <c r="AZ125" s="134">
        <f t="shared" si="170"/>
        <v>291</v>
      </c>
      <c r="BA125" s="73" t="str">
        <f t="shared" si="193"/>
        <v>Tomislav</v>
      </c>
      <c r="BB125" s="73" t="str">
        <f t="shared" si="194"/>
        <v>Filipcic</v>
      </c>
      <c r="BC125" s="134" t="str">
        <f t="shared" si="195"/>
        <v>39:54</v>
      </c>
      <c r="BD125" s="134">
        <f t="shared" si="196"/>
        <v>2394</v>
      </c>
      <c r="BE125" s="134" t="str">
        <f t="shared" si="197"/>
        <v>0</v>
      </c>
      <c r="BF125" s="134" t="str">
        <f t="shared" si="222"/>
        <v>0</v>
      </c>
      <c r="BG125" s="134">
        <f t="shared" si="171"/>
        <v>1</v>
      </c>
      <c r="BH125" s="73" t="str">
        <f t="shared" si="172"/>
        <v/>
      </c>
      <c r="BI125" s="73" t="str">
        <f t="shared" si="218"/>
        <v/>
      </c>
      <c r="BJ125" s="134" t="str">
        <f t="shared" si="198"/>
        <v/>
      </c>
      <c r="BK125" s="73" t="str" cm="1">
        <f t="array" ref="BK125">IF(BJ125="",""&amp;BI125,IF(BJ125="NEMA",BI125,INDEX(klub_naziv,MATCH(INDEX(klubAlias_klubid,BJ125),klub_id,0))))</f>
        <v/>
      </c>
      <c r="BL125" s="73" t="str" cm="1">
        <f t="array" ref="BL125">IFERROR(INDEX(registarNatjecatelji,CE125,4),"")</f>
        <v/>
      </c>
      <c r="BM125" s="134" t="str">
        <f t="shared" si="173"/>
        <v/>
      </c>
      <c r="BN125" s="73" t="str">
        <f t="shared" si="199"/>
        <v/>
      </c>
      <c r="BO125" s="73" t="str">
        <f t="shared" si="212"/>
        <v/>
      </c>
      <c r="BP125" s="134" t="str">
        <f t="shared" si="174"/>
        <v/>
      </c>
      <c r="BQ125" s="73" t="str">
        <f t="shared" si="175"/>
        <v>OPEN</v>
      </c>
      <c r="BR125" s="73" t="str">
        <f t="shared" si="176"/>
        <v>Otvorena</v>
      </c>
      <c r="BS125" s="134">
        <f t="shared" si="177"/>
        <v>1010</v>
      </c>
      <c r="BT125" s="74" t="str">
        <f t="shared" si="178"/>
        <v>2.29</v>
      </c>
      <c r="BU125" s="74" t="str">
        <f t="shared" si="179"/>
        <v>90</v>
      </c>
      <c r="BV125" s="75" t="str">
        <f t="shared" si="180"/>
        <v>9</v>
      </c>
      <c r="BW125" t="s">
        <v>1</v>
      </c>
      <c r="BX125" s="105" t="str">
        <f t="shared" si="181"/>
        <v>Tomislav – Filipcic – OPEN</v>
      </c>
      <c r="BY125" s="106" t="str">
        <f t="shared" si="182"/>
        <v>NEMA</v>
      </c>
      <c r="BZ125" t="s">
        <v>1</v>
      </c>
      <c r="CA125" s="105" t="str">
        <f t="shared" si="183"/>
        <v>Tomislav – Filipcic</v>
      </c>
      <c r="CB125" s="106" t="str">
        <f t="shared" si="184"/>
        <v>NEMA</v>
      </c>
      <c r="CC125" t="s">
        <v>1</v>
      </c>
      <c r="CD125" s="105" t="str">
        <f t="shared" si="185"/>
        <v>Tomislav – Filipcic</v>
      </c>
      <c r="CE125" s="106" t="str">
        <f t="shared" si="200"/>
        <v>NEMA</v>
      </c>
      <c r="CF125" t="s">
        <v>1</v>
      </c>
      <c r="CG125" s="111" t="str">
        <f t="shared" si="201"/>
        <v/>
      </c>
      <c r="CH125" s="134" t="str" cm="1">
        <f t="array" ref="CH125">IF(CG125="","",INDEX(imePrezime_id,CG125,0))</f>
        <v/>
      </c>
      <c r="CI125" s="106" t="str">
        <f>IF(OR(CD125="",CE125&lt;&gt;"NEMA"),"",IFERROR(INDEX(imeprezimealias_imeprezimeid,MATCH(BA125&amp;" "&amp;BB125,imeprezimealias_alias,0)),""))</f>
        <v/>
      </c>
      <c r="CJ125" t="s">
        <v>1</v>
      </c>
      <c r="CK125" s="29" t="str">
        <f t="shared" si="202"/>
        <v>SELECT 'Tomislav – Filipcic', ime, prezime FROM imeprezime WHERE ime LIKE '%omisla%' Or prezime LIKE '%ilipci%' Or ime LIKE '%ilipci%' Or prezime LIKE '%omisla%' ORDER BY ime, prezime;</v>
      </c>
      <c r="CL125" t="s">
        <v>1</v>
      </c>
      <c r="CM125" s="90"/>
      <c r="CN125" t="s">
        <v>1</v>
      </c>
      <c r="CO125" s="111" t="str">
        <f>IF(CM125="","",MAX(CO$10:CO124)+1)</f>
        <v/>
      </c>
      <c r="CP125" s="106" t="str">
        <f>IF(CM125="","",INDEX(imePrezime_id,MATCH(IF(IFERROR(SEARCH("–",CM125),0)&lt;&gt;0,CM125,SUBSTITUTE(CM125," "," – ",1)),imePrezime,0)))</f>
        <v/>
      </c>
      <c r="CR125" s="29" t="str">
        <f t="shared" si="203"/>
        <v/>
      </c>
      <c r="CS125" t="s">
        <v>1</v>
      </c>
      <c r="CT125" s="115">
        <f>IF(AND(CE125="NEMA",CI125=""),MAX(CT$10:CT124)+1,"")</f>
        <v>1002</v>
      </c>
      <c r="CU125" t="s">
        <v>1</v>
      </c>
      <c r="CV125" s="120" t="s">
        <v>1347</v>
      </c>
      <c r="CW125" t="s">
        <v>1</v>
      </c>
      <c r="CX125" s="105" t="str">
        <f>IF(CT125="","",IF(BO125&lt;&gt;"CRO","","INSERT INTO osoba (id,reg_broj,oib,spol_id,dat_rodjenja) VALUES ("&amp;CT125&amp;",(SELECT max(reg_broj)+1 FROM osoba),Null,'"&amp;CV125&amp;"',Null); INSERT INTO osoba_log (id,reg_broj,oib,spol_id,dat_rodjenja,dnevnik_id) SELECT id,reg_broj,oib,spol_id,dat_rodjenja,"&amp;CT$2&amp;" FROM osoba WHERE id = "&amp;CT125&amp;";"))</f>
        <v/>
      </c>
      <c r="CY125" s="125" t="str">
        <f>IF(CT125="","","INSERT INTO imeprezime (id,osoba_id,rbr,ime,prezime,klub_id,identitet_id,sintaksa_id,info,aktivno,dnevnik_id) VALUES ("&amp;CT125&amp;","&amp;IF(CX125="","Null",CT125)&amp;",1,'"&amp;BA125&amp;"','"&amp;BB125&amp;"',(SELECT id FROM klub WHERE naziv = '"&amp;BI125&amp;"'),Null,1,'',1,"&amp;CT$2&amp;");")</f>
        <v>INSERT INTO imeprezime (id,osoba_id,rbr,ime,prezime,klub_id,identitet_id,sintaksa_id,info,aktivno,dnevnik_id) VALUES (1002,Null,1,'Tomislav','Filipcic',(SELECT id FROM klub WHERE naziv = ''),Null,1,'',1,);</v>
      </c>
      <c r="CZ125" t="s">
        <v>1</v>
      </c>
      <c r="DA125" s="29" t="str">
        <f t="shared" si="204"/>
        <v>INSERT INTO imeprezime (id,osoba_id,rbr,ime,prezime,klub_id,identitet_id,sintaksa_id,info,aktivno,dnevnik_id) VALUES (1002,Null,1,'Tomislav','Filipcic',(SELECT id FROM klub WHERE naziv = ''),Null,1,'',1,);</v>
      </c>
      <c r="DB125" t="s">
        <v>1</v>
      </c>
      <c r="DC125" s="105" t="str">
        <f>IF(OR(BP125="",BP125&lt;&gt;"NEMA"),"",BO125)</f>
        <v/>
      </c>
      <c r="DD125" s="125" t="str">
        <f>IF(DC125="","",MAX(DD$10:DD124)+1)</f>
        <v/>
      </c>
      <c r="DE125" t="s">
        <v>1</v>
      </c>
      <c r="DF125" s="90"/>
      <c r="DG125" t="s">
        <v>1</v>
      </c>
      <c r="DH125" s="29" t="str">
        <f t="shared" si="187"/>
        <v/>
      </c>
      <c r="DI125" t="s">
        <v>1</v>
      </c>
      <c r="DJ125" s="166" t="str">
        <f>IF(BJ125&lt;&gt;"NEMA","",IF(IFERROR(MATCH(BI125,BI$10:BI124,0),0)&lt;&gt;0,"",BI125))</f>
        <v/>
      </c>
      <c r="DK125" t="s">
        <v>1</v>
      </c>
      <c r="DL125" s="90"/>
      <c r="DM125" t="s">
        <v>1</v>
      </c>
      <c r="DN125" s="105" t="str">
        <f t="shared" si="205"/>
        <v/>
      </c>
      <c r="DO125" s="73" t="str">
        <f>IF(DN125="","",MAX(DO$10:DO124)+1)</f>
        <v/>
      </c>
      <c r="DP125" s="73" t="str">
        <f>IF(DN125="","",IF(BP125="","",IF(BP125="NEMA",DD125,BP125)))</f>
        <v/>
      </c>
      <c r="DQ125" s="73" t="str">
        <f t="shared" si="206"/>
        <v/>
      </c>
      <c r="DR125" s="73" t="str">
        <f>IF(DL125="","",MAX(DR$10:DR124)+1)</f>
        <v/>
      </c>
      <c r="DS125" s="177" t="str">
        <f t="shared" si="188"/>
        <v/>
      </c>
      <c r="DT125" s="125" t="str">
        <f t="shared" si="207"/>
        <v/>
      </c>
      <c r="DU125" t="s">
        <v>1</v>
      </c>
      <c r="DV125" s="29" t="str">
        <f t="shared" si="208"/>
        <v/>
      </c>
      <c r="DW125" t="s">
        <v>1</v>
      </c>
      <c r="DX125" s="166" t="str">
        <f>IF(BX125="","",IF(BY125&lt;&gt;"NEMA","ime-pre-klu"&amp;IF(BJ125="","","(ali)")&amp;"-kat",IF(CB125&lt;&gt;"NEMA","ime-pre-klu"&amp;IF(BJ125="","","(ali)"),IF(CE125&lt;&gt;"NEMA","ime-pre",IF(CT125&lt;&gt;"","novo",""))))&amp;IF(AND(BE125="0",BD125&gt;max_minuta*60),"-ot",""))</f>
        <v>novo</v>
      </c>
      <c r="DY125" t="s">
        <v>1</v>
      </c>
      <c r="DZ125" s="111"/>
      <c r="EA125" s="134"/>
      <c r="EB125" s="134"/>
      <c r="EC125" s="134"/>
      <c r="ED125" s="134"/>
      <c r="EE125" s="134"/>
      <c r="EF125" s="134"/>
      <c r="EG125" s="134"/>
      <c r="EH125" s="134"/>
      <c r="EI125" s="134"/>
      <c r="EJ125" s="106">
        <f t="shared" si="189"/>
        <v>13</v>
      </c>
      <c r="EK125" t="s">
        <v>1</v>
      </c>
    </row>
    <row r="126" spans="2:141" x14ac:dyDescent="0.25">
      <c r="B126" s="148" t="s">
        <v>1193</v>
      </c>
      <c r="C126" t="s">
        <v>1</v>
      </c>
      <c r="D126" s="159">
        <f t="shared" si="190"/>
        <v>0</v>
      </c>
      <c r="E126" s="160">
        <f t="shared" ref="E126:AW126" si="262">IF($B126="","",FIND(";",$B126,D126+1))</f>
        <v>1</v>
      </c>
      <c r="F126" s="160">
        <f t="shared" si="262"/>
        <v>8</v>
      </c>
      <c r="G126" s="160">
        <f t="shared" si="262"/>
        <v>12</v>
      </c>
      <c r="H126" s="160">
        <f t="shared" si="262"/>
        <v>21</v>
      </c>
      <c r="I126" s="160">
        <f t="shared" si="262"/>
        <v>29</v>
      </c>
      <c r="J126" s="160">
        <f t="shared" si="262"/>
        <v>30</v>
      </c>
      <c r="K126" s="160">
        <f t="shared" si="262"/>
        <v>32</v>
      </c>
      <c r="L126" s="160">
        <f t="shared" si="262"/>
        <v>33</v>
      </c>
      <c r="M126" s="160">
        <f t="shared" si="262"/>
        <v>35</v>
      </c>
      <c r="N126" s="160">
        <f t="shared" si="262"/>
        <v>41</v>
      </c>
      <c r="O126" s="160">
        <f t="shared" si="262"/>
        <v>47</v>
      </c>
      <c r="P126" s="160">
        <f t="shared" si="262"/>
        <v>53</v>
      </c>
      <c r="Q126" s="160">
        <f t="shared" si="262"/>
        <v>55</v>
      </c>
      <c r="R126" s="160">
        <f t="shared" si="262"/>
        <v>57</v>
      </c>
      <c r="S126" s="160">
        <f t="shared" si="262"/>
        <v>63</v>
      </c>
      <c r="T126" s="160">
        <f t="shared" si="262"/>
        <v>75</v>
      </c>
      <c r="U126" s="160">
        <f t="shared" si="262"/>
        <v>81</v>
      </c>
      <c r="V126" s="160">
        <f t="shared" si="262"/>
        <v>84</v>
      </c>
      <c r="W126" s="160">
        <f t="shared" si="262"/>
        <v>91</v>
      </c>
      <c r="X126" s="160">
        <f t="shared" si="262"/>
        <v>98</v>
      </c>
      <c r="Y126" s="160">
        <f t="shared" si="262"/>
        <v>99</v>
      </c>
      <c r="Z126" s="160">
        <f t="shared" si="262"/>
        <v>100</v>
      </c>
      <c r="AA126" s="160">
        <f t="shared" si="262"/>
        <v>101</v>
      </c>
      <c r="AB126" s="160">
        <f t="shared" si="262"/>
        <v>104</v>
      </c>
      <c r="AC126" s="160">
        <f t="shared" si="262"/>
        <v>107</v>
      </c>
      <c r="AD126" s="160">
        <f t="shared" si="262"/>
        <v>110</v>
      </c>
      <c r="AE126" s="160">
        <f t="shared" si="262"/>
        <v>113</v>
      </c>
      <c r="AF126" s="160">
        <f t="shared" si="262"/>
        <v>116</v>
      </c>
      <c r="AG126" s="160">
        <f t="shared" si="262"/>
        <v>119</v>
      </c>
      <c r="AH126" s="160">
        <f t="shared" si="262"/>
        <v>122</v>
      </c>
      <c r="AI126" s="160">
        <f t="shared" si="262"/>
        <v>125</v>
      </c>
      <c r="AJ126" s="160">
        <f t="shared" si="262"/>
        <v>128</v>
      </c>
      <c r="AK126" s="160">
        <f t="shared" si="262"/>
        <v>131</v>
      </c>
      <c r="AL126" s="160">
        <f t="shared" si="262"/>
        <v>134</v>
      </c>
      <c r="AM126" s="160">
        <f t="shared" si="262"/>
        <v>135</v>
      </c>
      <c r="AN126" s="160">
        <f t="shared" si="262"/>
        <v>137</v>
      </c>
      <c r="AO126" s="160">
        <f t="shared" si="262"/>
        <v>143</v>
      </c>
      <c r="AP126" s="160">
        <f t="shared" si="262"/>
        <v>145</v>
      </c>
      <c r="AQ126" s="160">
        <f t="shared" si="262"/>
        <v>148</v>
      </c>
      <c r="AR126" s="160">
        <f t="shared" si="262"/>
        <v>155</v>
      </c>
      <c r="AS126" s="160">
        <f t="shared" si="262"/>
        <v>162</v>
      </c>
      <c r="AT126" s="160">
        <f t="shared" si="262"/>
        <v>167</v>
      </c>
      <c r="AU126" s="160">
        <f t="shared" si="262"/>
        <v>169</v>
      </c>
      <c r="AV126" s="160">
        <f t="shared" si="262"/>
        <v>171</v>
      </c>
      <c r="AW126" s="161">
        <f t="shared" si="262"/>
        <v>172</v>
      </c>
      <c r="AX126" t="s">
        <v>1</v>
      </c>
      <c r="AY126" s="105" t="str">
        <f t="shared" si="192"/>
        <v>OPEN</v>
      </c>
      <c r="AZ126" s="134">
        <f t="shared" si="170"/>
        <v>291</v>
      </c>
      <c r="BA126" s="73" t="str">
        <f t="shared" si="193"/>
        <v>Ivana</v>
      </c>
      <c r="BB126" s="73" t="str">
        <f t="shared" si="194"/>
        <v>Žitnik</v>
      </c>
      <c r="BC126" s="134" t="str">
        <f t="shared" si="195"/>
        <v>40:06</v>
      </c>
      <c r="BD126" s="134">
        <f t="shared" si="196"/>
        <v>2406</v>
      </c>
      <c r="BE126" s="134" t="str">
        <f t="shared" si="197"/>
        <v>0</v>
      </c>
      <c r="BF126" s="134" t="str">
        <f t="shared" si="222"/>
        <v>0</v>
      </c>
      <c r="BG126" s="134">
        <f t="shared" si="171"/>
        <v>1</v>
      </c>
      <c r="BH126" s="73" t="str">
        <f t="shared" si="172"/>
        <v>KAP</v>
      </c>
      <c r="BI126" s="73" t="str">
        <f t="shared" si="218"/>
        <v>OK Kapela</v>
      </c>
      <c r="BJ126" s="134" t="str">
        <f t="shared" si="198"/>
        <v/>
      </c>
      <c r="BK126" s="73" t="str" cm="1">
        <f t="array" ref="BK126">IF(BJ126="",""&amp;BI126,IF(BJ126="NEMA",BI126,INDEX(klub_naziv,MATCH(INDEX(klubAlias_klubid,BJ126),klub_id,0))))</f>
        <v>OK Kapela</v>
      </c>
      <c r="BL126" s="73" t="str" cm="1">
        <f t="array" ref="BL126">IFERROR(INDEX(registarNatjecatelji,CE126,4),"")</f>
        <v>OK Kapela</v>
      </c>
      <c r="BM126" s="134" t="str">
        <f t="shared" si="173"/>
        <v/>
      </c>
      <c r="BN126" s="73" t="str">
        <f t="shared" si="199"/>
        <v>OK Kapela</v>
      </c>
      <c r="BO126" s="73" t="str">
        <f t="shared" si="212"/>
        <v>CRO</v>
      </c>
      <c r="BP126" s="134">
        <f t="shared" si="174"/>
        <v>1</v>
      </c>
      <c r="BQ126" s="73" t="str">
        <f t="shared" si="175"/>
        <v>OPEN</v>
      </c>
      <c r="BR126" s="73" t="str">
        <f t="shared" si="176"/>
        <v>Otvorena</v>
      </c>
      <c r="BS126" s="134">
        <f t="shared" si="177"/>
        <v>1010</v>
      </c>
      <c r="BT126" s="74" t="str">
        <f t="shared" si="178"/>
        <v>2.29</v>
      </c>
      <c r="BU126" s="74" t="str">
        <f t="shared" si="179"/>
        <v>90</v>
      </c>
      <c r="BV126" s="75" t="str">
        <f t="shared" si="180"/>
        <v>9</v>
      </c>
      <c r="BW126" t="s">
        <v>1</v>
      </c>
      <c r="BX126" s="105" t="str">
        <f t="shared" si="181"/>
        <v>Ivana – Žitnik – OK Kapela – OPEN</v>
      </c>
      <c r="BY126" s="106" t="str">
        <f t="shared" si="182"/>
        <v>NEMA</v>
      </c>
      <c r="BZ126" t="s">
        <v>1</v>
      </c>
      <c r="CA126" s="105" t="str">
        <f t="shared" si="183"/>
        <v>Ivana – Žitnik – OK Kapela</v>
      </c>
      <c r="CB126" s="106">
        <f t="shared" si="184"/>
        <v>326</v>
      </c>
      <c r="CC126" t="s">
        <v>1</v>
      </c>
      <c r="CD126" s="105" t="str">
        <f t="shared" si="185"/>
        <v>Ivana – Žitnik</v>
      </c>
      <c r="CE126" s="106">
        <f t="shared" si="200"/>
        <v>326</v>
      </c>
      <c r="CF126" t="s">
        <v>1</v>
      </c>
      <c r="CG126" s="111">
        <f t="shared" si="201"/>
        <v>326</v>
      </c>
      <c r="CH126" s="134" cm="1">
        <f t="array" ref="CH126">IF(CG126="","",INDEX(imePrezime_id,CG126,0))</f>
        <v>1950</v>
      </c>
      <c r="CI126" s="106" t="str">
        <f>IF(OR(CD126="",CE126&lt;&gt;"NEMA"),"",IFERROR(INDEX(imeprezimealias_imeprezimeid,MATCH(BA126&amp;" "&amp;BB126,imeprezimealias_alias,0)),""))</f>
        <v/>
      </c>
      <c r="CJ126" t="s">
        <v>1</v>
      </c>
      <c r="CK126" s="29" t="str">
        <f t="shared" si="202"/>
        <v/>
      </c>
      <c r="CL126" t="s">
        <v>1</v>
      </c>
      <c r="CM126" s="90"/>
      <c r="CN126" t="s">
        <v>1</v>
      </c>
      <c r="CO126" s="111" t="str">
        <f>IF(CM126="","",MAX(CO$10:CO125)+1)</f>
        <v/>
      </c>
      <c r="CP126" s="106" t="str">
        <f>IF(CM126="","",INDEX(imePrezime_id,MATCH(IF(IFERROR(SEARCH("–",CM126),0)&lt;&gt;0,CM126,SUBSTITUTE(CM126," "," – ",1)),imePrezime,0)))</f>
        <v/>
      </c>
      <c r="CR126" s="29" t="str">
        <f t="shared" si="203"/>
        <v/>
      </c>
      <c r="CS126" t="s">
        <v>1</v>
      </c>
      <c r="CT126" s="115" t="str">
        <f>IF(AND(CE126="NEMA",CI126=""),MAX(CT$10:CT125)+1,"")</f>
        <v/>
      </c>
      <c r="CU126" t="s">
        <v>1</v>
      </c>
      <c r="CV126" s="120" t="str">
        <f>LEFT(BQ126,1)</f>
        <v>O</v>
      </c>
      <c r="CW126" t="s">
        <v>1</v>
      </c>
      <c r="CX126" s="105" t="str">
        <f>IF(CT126="","",IF(BO126&lt;&gt;"CRO","","INSERT INTO osoba (id,reg_broj,oib,spol_id,dat_rodjenja) VALUES ("&amp;CT126&amp;",(SELECT max(reg_broj)+1 FROM osoba),Null,'"&amp;CV126&amp;"',Null); INSERT INTO osoba_log (id,reg_broj,oib,spol_id,dat_rodjenja,dnevnik_id) SELECT id,reg_broj,oib,spol_id,dat_rodjenja,"&amp;CT$2&amp;" FROM osoba WHERE id = "&amp;CT126&amp;";"))</f>
        <v/>
      </c>
      <c r="CY126" s="125" t="str">
        <f>IF(CT126="","","INSERT INTO imeprezime (id,osoba_id,rbr,ime,prezime,klub_id,identitet_id,sintaksa_id,info,aktivno,dnevnik_id) VALUES ("&amp;CT126&amp;","&amp;IF(CX126="","Null",CT126)&amp;",1,'"&amp;BA126&amp;"','"&amp;BB126&amp;"',(SELECT id FROM klub WHERE naziv = '"&amp;BI126&amp;"'),Null,1,'',1,"&amp;CT$2&amp;");")</f>
        <v/>
      </c>
      <c r="CZ126" t="s">
        <v>1</v>
      </c>
      <c r="DA126" s="29" t="str">
        <f t="shared" si="204"/>
        <v/>
      </c>
      <c r="DB126" t="s">
        <v>1</v>
      </c>
      <c r="DC126" s="105" t="str">
        <f>IF(OR(BP126="",BP126&lt;&gt;"NEMA"),"",BO126)</f>
        <v/>
      </c>
      <c r="DD126" s="125" t="str">
        <f>IF(DC126="","",MAX(DD$10:DD125)+1)</f>
        <v/>
      </c>
      <c r="DE126" t="s">
        <v>1</v>
      </c>
      <c r="DF126" s="90"/>
      <c r="DG126" t="s">
        <v>1</v>
      </c>
      <c r="DH126" s="29" t="str">
        <f t="shared" si="187"/>
        <v/>
      </c>
      <c r="DI126" t="s">
        <v>1</v>
      </c>
      <c r="DJ126" s="166" t="str">
        <f>IF(BJ126&lt;&gt;"NEMA","",IF(IFERROR(MATCH(BI126,BI$10:BI125,0),0)&lt;&gt;0,"",BI126))</f>
        <v/>
      </c>
      <c r="DK126" t="s">
        <v>1</v>
      </c>
      <c r="DL126" s="90"/>
      <c r="DM126" t="s">
        <v>1</v>
      </c>
      <c r="DN126" s="105" t="str">
        <f t="shared" si="205"/>
        <v/>
      </c>
      <c r="DO126" s="73" t="str">
        <f>IF(DN126="","",MAX(DO$10:DO125)+1)</f>
        <v/>
      </c>
      <c r="DP126" s="73" t="str">
        <f>IF(DN126="","",IF(BP126="","",IF(BP126="NEMA",DD126,BP126)))</f>
        <v/>
      </c>
      <c r="DQ126" s="73" t="str">
        <f t="shared" si="206"/>
        <v/>
      </c>
      <c r="DR126" s="73" t="str">
        <f>IF(DL126="","",MAX(DR$10:DR125)+1)</f>
        <v/>
      </c>
      <c r="DS126" s="177" t="str">
        <f t="shared" si="188"/>
        <v/>
      </c>
      <c r="DT126" s="125" t="str">
        <f t="shared" si="207"/>
        <v/>
      </c>
      <c r="DU126" t="s">
        <v>1</v>
      </c>
      <c r="DV126" s="29" t="str">
        <f t="shared" si="208"/>
        <v/>
      </c>
      <c r="DW126" t="s">
        <v>1</v>
      </c>
      <c r="DX126" s="166" t="str">
        <f>IF(BX126="","",IF(BY126&lt;&gt;"NEMA","ime-pre-klu"&amp;IF(BJ126="","","(ali)")&amp;"-kat",IF(CB126&lt;&gt;"NEMA","ime-pre-klu"&amp;IF(BJ126="","","(ali)"),IF(CE126&lt;&gt;"NEMA","ime-pre",IF(CT126&lt;&gt;"","novo",""))))&amp;IF(AND(BE126="0",BD126&gt;max_minuta*60),"-ot",""))</f>
        <v>ime-pre-klu</v>
      </c>
      <c r="DY126" t="s">
        <v>1</v>
      </c>
      <c r="DZ126" s="111"/>
      <c r="EA126" s="134"/>
      <c r="EB126" s="134"/>
      <c r="EC126" s="134"/>
      <c r="ED126" s="134"/>
      <c r="EE126" s="134"/>
      <c r="EF126" s="134"/>
      <c r="EG126" s="134"/>
      <c r="EH126" s="134"/>
      <c r="EI126" s="134"/>
      <c r="EJ126" s="106">
        <f t="shared" si="189"/>
        <v>5</v>
      </c>
      <c r="EK126" t="s">
        <v>1</v>
      </c>
    </row>
    <row r="127" spans="2:141" x14ac:dyDescent="0.25">
      <c r="B127" s="148" t="s">
        <v>1194</v>
      </c>
      <c r="C127" t="s">
        <v>1</v>
      </c>
      <c r="D127" s="159">
        <f t="shared" si="190"/>
        <v>0</v>
      </c>
      <c r="E127" s="160">
        <f t="shared" ref="E127:AW127" si="263">IF($B127="","",FIND(";",$B127,D127+1))</f>
        <v>1</v>
      </c>
      <c r="F127" s="160">
        <f t="shared" si="263"/>
        <v>8</v>
      </c>
      <c r="G127" s="160">
        <f t="shared" si="263"/>
        <v>14</v>
      </c>
      <c r="H127" s="160">
        <f t="shared" si="263"/>
        <v>21</v>
      </c>
      <c r="I127" s="160">
        <f t="shared" si="263"/>
        <v>27</v>
      </c>
      <c r="J127" s="160">
        <f t="shared" si="263"/>
        <v>28</v>
      </c>
      <c r="K127" s="160">
        <f t="shared" si="263"/>
        <v>30</v>
      </c>
      <c r="L127" s="160">
        <f t="shared" si="263"/>
        <v>31</v>
      </c>
      <c r="M127" s="160">
        <f t="shared" si="263"/>
        <v>33</v>
      </c>
      <c r="N127" s="160">
        <f t="shared" si="263"/>
        <v>39</v>
      </c>
      <c r="O127" s="160">
        <f t="shared" si="263"/>
        <v>45</v>
      </c>
      <c r="P127" s="160">
        <f t="shared" si="263"/>
        <v>51</v>
      </c>
      <c r="Q127" s="160">
        <f t="shared" si="263"/>
        <v>53</v>
      </c>
      <c r="R127" s="160">
        <f t="shared" si="263"/>
        <v>55</v>
      </c>
      <c r="S127" s="160">
        <f t="shared" si="263"/>
        <v>61</v>
      </c>
      <c r="T127" s="160">
        <f t="shared" si="263"/>
        <v>74</v>
      </c>
      <c r="U127" s="160">
        <f t="shared" si="263"/>
        <v>80</v>
      </c>
      <c r="V127" s="160">
        <f t="shared" si="263"/>
        <v>83</v>
      </c>
      <c r="W127" s="160">
        <f t="shared" si="263"/>
        <v>90</v>
      </c>
      <c r="X127" s="160">
        <f t="shared" si="263"/>
        <v>97</v>
      </c>
      <c r="Y127" s="160">
        <f t="shared" si="263"/>
        <v>98</v>
      </c>
      <c r="Z127" s="160">
        <f t="shared" si="263"/>
        <v>99</v>
      </c>
      <c r="AA127" s="160">
        <f t="shared" si="263"/>
        <v>100</v>
      </c>
      <c r="AB127" s="160">
        <f t="shared" si="263"/>
        <v>103</v>
      </c>
      <c r="AC127" s="160">
        <f t="shared" si="263"/>
        <v>106</v>
      </c>
      <c r="AD127" s="160">
        <f t="shared" si="263"/>
        <v>109</v>
      </c>
      <c r="AE127" s="160">
        <f t="shared" si="263"/>
        <v>112</v>
      </c>
      <c r="AF127" s="160">
        <f t="shared" si="263"/>
        <v>115</v>
      </c>
      <c r="AG127" s="160">
        <f t="shared" si="263"/>
        <v>118</v>
      </c>
      <c r="AH127" s="160">
        <f t="shared" si="263"/>
        <v>121</v>
      </c>
      <c r="AI127" s="160">
        <f t="shared" si="263"/>
        <v>124</v>
      </c>
      <c r="AJ127" s="160">
        <f t="shared" si="263"/>
        <v>127</v>
      </c>
      <c r="AK127" s="160">
        <f t="shared" si="263"/>
        <v>130</v>
      </c>
      <c r="AL127" s="160">
        <f t="shared" si="263"/>
        <v>133</v>
      </c>
      <c r="AM127" s="160">
        <f t="shared" si="263"/>
        <v>134</v>
      </c>
      <c r="AN127" s="160">
        <f t="shared" si="263"/>
        <v>136</v>
      </c>
      <c r="AO127" s="160">
        <f t="shared" si="263"/>
        <v>142</v>
      </c>
      <c r="AP127" s="160">
        <f t="shared" si="263"/>
        <v>144</v>
      </c>
      <c r="AQ127" s="160">
        <f t="shared" si="263"/>
        <v>147</v>
      </c>
      <c r="AR127" s="160">
        <f t="shared" si="263"/>
        <v>154</v>
      </c>
      <c r="AS127" s="160">
        <f t="shared" si="263"/>
        <v>161</v>
      </c>
      <c r="AT127" s="160">
        <f t="shared" si="263"/>
        <v>166</v>
      </c>
      <c r="AU127" s="160">
        <f t="shared" si="263"/>
        <v>168</v>
      </c>
      <c r="AV127" s="160">
        <f t="shared" si="263"/>
        <v>170</v>
      </c>
      <c r="AW127" s="161">
        <f t="shared" si="263"/>
        <v>171</v>
      </c>
      <c r="AX127" t="s">
        <v>1</v>
      </c>
      <c r="AY127" s="105" t="str">
        <f t="shared" si="192"/>
        <v>OPEN</v>
      </c>
      <c r="AZ127" s="134">
        <f t="shared" si="170"/>
        <v>291</v>
      </c>
      <c r="BA127" s="73" t="str">
        <f t="shared" si="193"/>
        <v>Ana</v>
      </c>
      <c r="BB127" s="73" t="str">
        <f t="shared" si="194"/>
        <v>Budi</v>
      </c>
      <c r="BC127" s="134" t="str">
        <f t="shared" si="195"/>
        <v>41:15</v>
      </c>
      <c r="BD127" s="134">
        <f t="shared" si="196"/>
        <v>2475</v>
      </c>
      <c r="BE127" s="134" t="str">
        <f t="shared" si="197"/>
        <v>0</v>
      </c>
      <c r="BF127" s="134" t="str">
        <f t="shared" si="222"/>
        <v>0</v>
      </c>
      <c r="BG127" s="134">
        <f t="shared" si="171"/>
        <v>1</v>
      </c>
      <c r="BH127" s="73" t="str">
        <f t="shared" si="172"/>
        <v>JAP</v>
      </c>
      <c r="BI127" s="73" t="str">
        <f t="shared" si="218"/>
        <v>OK Japetic</v>
      </c>
      <c r="BJ127" s="134">
        <f t="shared" si="198"/>
        <v>1</v>
      </c>
      <c r="BK127" s="73" t="str" cm="1">
        <f t="array" ref="BK127">IF(BJ127="",""&amp;BI127,IF(BJ127="NEMA",BI127,INDEX(klub_naziv,MATCH(INDEX(klubAlias_klubid,BJ127),klub_id,0))))</f>
        <v>OK Japetić</v>
      </c>
      <c r="BL127" s="73" t="str" cm="1">
        <f t="array" ref="BL127">IFERROR(INDEX(registarNatjecatelji,CE127,4),"")</f>
        <v>OK Japetić</v>
      </c>
      <c r="BM127" s="134" t="str">
        <f t="shared" si="173"/>
        <v/>
      </c>
      <c r="BN127" s="73" t="str">
        <f t="shared" si="199"/>
        <v>OK Japetić</v>
      </c>
      <c r="BO127" s="73" t="str">
        <f t="shared" si="212"/>
        <v>CRO</v>
      </c>
      <c r="BP127" s="134">
        <f t="shared" si="174"/>
        <v>1</v>
      </c>
      <c r="BQ127" s="73" t="str">
        <f t="shared" si="175"/>
        <v>OPEN</v>
      </c>
      <c r="BR127" s="73" t="str">
        <f t="shared" si="176"/>
        <v>Otvorena</v>
      </c>
      <c r="BS127" s="134">
        <f t="shared" si="177"/>
        <v>1010</v>
      </c>
      <c r="BT127" s="74" t="str">
        <f t="shared" si="178"/>
        <v>2.29</v>
      </c>
      <c r="BU127" s="74" t="str">
        <f t="shared" si="179"/>
        <v>90</v>
      </c>
      <c r="BV127" s="75" t="str">
        <f t="shared" si="180"/>
        <v>9</v>
      </c>
      <c r="BW127" t="s">
        <v>1</v>
      </c>
      <c r="BX127" s="105" t="str">
        <f t="shared" si="181"/>
        <v>Ana – Budi – OK Japetić – OPEN</v>
      </c>
      <c r="BY127" s="106" t="str">
        <f t="shared" si="182"/>
        <v>NEMA</v>
      </c>
      <c r="BZ127" t="s">
        <v>1</v>
      </c>
      <c r="CA127" s="105" t="str">
        <f t="shared" si="183"/>
        <v>Ana – Budi – OK Japetić</v>
      </c>
      <c r="CB127" s="106">
        <f t="shared" si="184"/>
        <v>74</v>
      </c>
      <c r="CC127" t="s">
        <v>1</v>
      </c>
      <c r="CD127" s="105" t="str">
        <f t="shared" si="185"/>
        <v>Ana – Budi</v>
      </c>
      <c r="CE127" s="106">
        <f t="shared" si="200"/>
        <v>74</v>
      </c>
      <c r="CF127" t="s">
        <v>1</v>
      </c>
      <c r="CG127" s="111">
        <f t="shared" si="201"/>
        <v>74</v>
      </c>
      <c r="CH127" s="134" cm="1">
        <f t="array" ref="CH127">IF(CG127="","",INDEX(imePrezime_id,CG127,0))</f>
        <v>1305</v>
      </c>
      <c r="CI127" s="106" t="str">
        <f>IF(OR(CD127="",CE127&lt;&gt;"NEMA"),"",IFERROR(INDEX(imeprezimealias_imeprezimeid,MATCH(BA127&amp;" "&amp;BB127,imeprezimealias_alias,0)),""))</f>
        <v/>
      </c>
      <c r="CJ127" t="s">
        <v>1</v>
      </c>
      <c r="CK127" s="29" t="str">
        <f t="shared" si="202"/>
        <v/>
      </c>
      <c r="CL127" t="s">
        <v>1</v>
      </c>
      <c r="CM127" s="90"/>
      <c r="CN127" t="s">
        <v>1</v>
      </c>
      <c r="CO127" s="111" t="str">
        <f>IF(CM127="","",MAX(CO$10:CO126)+1)</f>
        <v/>
      </c>
      <c r="CP127" s="106" t="str">
        <f>IF(CM127="","",INDEX(imePrezime_id,MATCH(IF(IFERROR(SEARCH("–",CM127),0)&lt;&gt;0,CM127,SUBSTITUTE(CM127," "," – ",1)),imePrezime,0)))</f>
        <v/>
      </c>
      <c r="CR127" s="29" t="str">
        <f t="shared" si="203"/>
        <v/>
      </c>
      <c r="CS127" t="s">
        <v>1</v>
      </c>
      <c r="CT127" s="115" t="str">
        <f>IF(AND(CE127="NEMA",CI127=""),MAX(CT$10:CT126)+1,"")</f>
        <v/>
      </c>
      <c r="CU127" t="s">
        <v>1</v>
      </c>
      <c r="CV127" s="120" t="str">
        <f>LEFT(BQ127,1)</f>
        <v>O</v>
      </c>
      <c r="CW127" t="s">
        <v>1</v>
      </c>
      <c r="CX127" s="105" t="str">
        <f>IF(CT127="","",IF(BO127&lt;&gt;"CRO","","INSERT INTO osoba (id,reg_broj,oib,spol_id,dat_rodjenja) VALUES ("&amp;CT127&amp;",(SELECT max(reg_broj)+1 FROM osoba),Null,'"&amp;CV127&amp;"',Null); INSERT INTO osoba_log (id,reg_broj,oib,spol_id,dat_rodjenja,dnevnik_id) SELECT id,reg_broj,oib,spol_id,dat_rodjenja,"&amp;CT$2&amp;" FROM osoba WHERE id = "&amp;CT127&amp;";"))</f>
        <v/>
      </c>
      <c r="CY127" s="125" t="str">
        <f>IF(CT127="","","INSERT INTO imeprezime (id,osoba_id,rbr,ime,prezime,klub_id,identitet_id,sintaksa_id,info,aktivno,dnevnik_id) VALUES ("&amp;CT127&amp;","&amp;IF(CX127="","Null",CT127)&amp;",1,'"&amp;BA127&amp;"','"&amp;BB127&amp;"',(SELECT id FROM klub WHERE naziv = '"&amp;BI127&amp;"'),Null,1,'',1,"&amp;CT$2&amp;");")</f>
        <v/>
      </c>
      <c r="CZ127" t="s">
        <v>1</v>
      </c>
      <c r="DA127" s="29" t="str">
        <f t="shared" si="204"/>
        <v/>
      </c>
      <c r="DB127" t="s">
        <v>1</v>
      </c>
      <c r="DC127" s="105" t="str">
        <f>IF(OR(BP127="",BP127&lt;&gt;"NEMA"),"",BO127)</f>
        <v/>
      </c>
      <c r="DD127" s="125" t="str">
        <f>IF(DC127="","",MAX(DD$10:DD126)+1)</f>
        <v/>
      </c>
      <c r="DE127" t="s">
        <v>1</v>
      </c>
      <c r="DF127" s="90"/>
      <c r="DG127" t="s">
        <v>1</v>
      </c>
      <c r="DH127" s="29" t="str">
        <f t="shared" si="187"/>
        <v/>
      </c>
      <c r="DI127" t="s">
        <v>1</v>
      </c>
      <c r="DJ127" s="166" t="str">
        <f>IF(BJ127&lt;&gt;"NEMA","",IF(IFERROR(MATCH(BI127,BI$10:BI126,0),0)&lt;&gt;0,"",BI127))</f>
        <v/>
      </c>
      <c r="DK127" t="s">
        <v>1</v>
      </c>
      <c r="DL127" s="90"/>
      <c r="DM127" t="s">
        <v>1</v>
      </c>
      <c r="DN127" s="105" t="str">
        <f t="shared" si="205"/>
        <v/>
      </c>
      <c r="DO127" s="73" t="str">
        <f>IF(DN127="","",MAX(DO$10:DO126)+1)</f>
        <v/>
      </c>
      <c r="DP127" s="73" t="str">
        <f>IF(DN127="","",IF(BP127="","",IF(BP127="NEMA",DD127,BP127)))</f>
        <v/>
      </c>
      <c r="DQ127" s="73" t="str">
        <f t="shared" si="206"/>
        <v/>
      </c>
      <c r="DR127" s="73" t="str">
        <f>IF(DL127="","",MAX(DR$10:DR126)+1)</f>
        <v/>
      </c>
      <c r="DS127" s="177" t="str">
        <f t="shared" si="188"/>
        <v/>
      </c>
      <c r="DT127" s="125" t="str">
        <f t="shared" si="207"/>
        <v/>
      </c>
      <c r="DU127" t="s">
        <v>1</v>
      </c>
      <c r="DV127" s="29" t="str">
        <f t="shared" si="208"/>
        <v/>
      </c>
      <c r="DW127" t="s">
        <v>1</v>
      </c>
      <c r="DX127" s="166" t="str">
        <f>IF(BX127="","",IF(BY127&lt;&gt;"NEMA","ime-pre-klu"&amp;IF(BJ127="","","(ali)")&amp;"-kat",IF(CB127&lt;&gt;"NEMA","ime-pre-klu"&amp;IF(BJ127="","","(ali)"),IF(CE127&lt;&gt;"NEMA","ime-pre",IF(CT127&lt;&gt;"","novo",""))))&amp;IF(AND(BE127="0",BD127&gt;max_minuta*60),"-ot",""))</f>
        <v>ime-pre-klu(ali)</v>
      </c>
      <c r="DY127" t="s">
        <v>1</v>
      </c>
      <c r="DZ127" s="111"/>
      <c r="EA127" s="134"/>
      <c r="EB127" s="134"/>
      <c r="EC127" s="134"/>
      <c r="ED127" s="134"/>
      <c r="EE127" s="134"/>
      <c r="EF127" s="134"/>
      <c r="EG127" s="134"/>
      <c r="EH127" s="134"/>
      <c r="EI127" s="134"/>
      <c r="EJ127" s="106">
        <f t="shared" si="189"/>
        <v>7</v>
      </c>
      <c r="EK127" t="s">
        <v>1</v>
      </c>
    </row>
    <row r="128" spans="2:141" x14ac:dyDescent="0.25">
      <c r="B128" s="148" t="s">
        <v>1195</v>
      </c>
      <c r="C128" t="s">
        <v>1</v>
      </c>
      <c r="D128" s="159">
        <f t="shared" si="190"/>
        <v>0</v>
      </c>
      <c r="E128" s="160">
        <f t="shared" ref="E128:AW128" si="264">IF($B128="","",FIND(";",$B128,D128+1))</f>
        <v>1</v>
      </c>
      <c r="F128" s="160">
        <f t="shared" si="264"/>
        <v>9</v>
      </c>
      <c r="G128" s="160">
        <f t="shared" si="264"/>
        <v>15</v>
      </c>
      <c r="H128" s="160">
        <f t="shared" si="264"/>
        <v>23</v>
      </c>
      <c r="I128" s="160">
        <f t="shared" si="264"/>
        <v>29</v>
      </c>
      <c r="J128" s="160">
        <f t="shared" si="264"/>
        <v>30</v>
      </c>
      <c r="K128" s="160">
        <f t="shared" si="264"/>
        <v>32</v>
      </c>
      <c r="L128" s="160">
        <f t="shared" si="264"/>
        <v>33</v>
      </c>
      <c r="M128" s="160">
        <f t="shared" si="264"/>
        <v>35</v>
      </c>
      <c r="N128" s="160">
        <f t="shared" si="264"/>
        <v>41</v>
      </c>
      <c r="O128" s="160">
        <f t="shared" si="264"/>
        <v>47</v>
      </c>
      <c r="P128" s="160">
        <f t="shared" si="264"/>
        <v>53</v>
      </c>
      <c r="Q128" s="160">
        <f t="shared" si="264"/>
        <v>55</v>
      </c>
      <c r="R128" s="160">
        <f t="shared" si="264"/>
        <v>57</v>
      </c>
      <c r="S128" s="160">
        <f t="shared" si="264"/>
        <v>63</v>
      </c>
      <c r="T128" s="160">
        <f t="shared" si="264"/>
        <v>74</v>
      </c>
      <c r="U128" s="160">
        <f t="shared" si="264"/>
        <v>80</v>
      </c>
      <c r="V128" s="160">
        <f t="shared" si="264"/>
        <v>83</v>
      </c>
      <c r="W128" s="160">
        <f t="shared" si="264"/>
        <v>90</v>
      </c>
      <c r="X128" s="160">
        <f t="shared" si="264"/>
        <v>97</v>
      </c>
      <c r="Y128" s="160">
        <f t="shared" si="264"/>
        <v>98</v>
      </c>
      <c r="Z128" s="160">
        <f t="shared" si="264"/>
        <v>99</v>
      </c>
      <c r="AA128" s="160">
        <f t="shared" si="264"/>
        <v>100</v>
      </c>
      <c r="AB128" s="160">
        <f t="shared" si="264"/>
        <v>103</v>
      </c>
      <c r="AC128" s="160">
        <f t="shared" si="264"/>
        <v>106</v>
      </c>
      <c r="AD128" s="160">
        <f t="shared" si="264"/>
        <v>109</v>
      </c>
      <c r="AE128" s="160">
        <f t="shared" si="264"/>
        <v>112</v>
      </c>
      <c r="AF128" s="160">
        <f t="shared" si="264"/>
        <v>115</v>
      </c>
      <c r="AG128" s="160">
        <f t="shared" si="264"/>
        <v>118</v>
      </c>
      <c r="AH128" s="160">
        <f t="shared" si="264"/>
        <v>121</v>
      </c>
      <c r="AI128" s="160">
        <f t="shared" si="264"/>
        <v>124</v>
      </c>
      <c r="AJ128" s="160">
        <f t="shared" si="264"/>
        <v>127</v>
      </c>
      <c r="AK128" s="160">
        <f t="shared" si="264"/>
        <v>130</v>
      </c>
      <c r="AL128" s="160">
        <f t="shared" si="264"/>
        <v>133</v>
      </c>
      <c r="AM128" s="160">
        <f t="shared" si="264"/>
        <v>134</v>
      </c>
      <c r="AN128" s="160">
        <f t="shared" si="264"/>
        <v>136</v>
      </c>
      <c r="AO128" s="160">
        <f t="shared" si="264"/>
        <v>142</v>
      </c>
      <c r="AP128" s="160">
        <f t="shared" si="264"/>
        <v>144</v>
      </c>
      <c r="AQ128" s="160">
        <f t="shared" si="264"/>
        <v>147</v>
      </c>
      <c r="AR128" s="160">
        <f t="shared" si="264"/>
        <v>154</v>
      </c>
      <c r="AS128" s="160">
        <f t="shared" si="264"/>
        <v>161</v>
      </c>
      <c r="AT128" s="160">
        <f t="shared" si="264"/>
        <v>166</v>
      </c>
      <c r="AU128" s="160">
        <f t="shared" si="264"/>
        <v>168</v>
      </c>
      <c r="AV128" s="160">
        <f t="shared" si="264"/>
        <v>170</v>
      </c>
      <c r="AW128" s="161">
        <f t="shared" si="264"/>
        <v>171</v>
      </c>
      <c r="AX128" t="s">
        <v>1</v>
      </c>
      <c r="AY128" s="105" t="str">
        <f t="shared" si="192"/>
        <v>OPEN</v>
      </c>
      <c r="AZ128" s="134">
        <f t="shared" si="170"/>
        <v>291</v>
      </c>
      <c r="BA128" s="73" t="str">
        <f t="shared" si="193"/>
        <v>Iva</v>
      </c>
      <c r="BB128" s="73" t="str">
        <f t="shared" si="194"/>
        <v>Renić</v>
      </c>
      <c r="BC128" s="134" t="str">
        <f t="shared" si="195"/>
        <v>42:10</v>
      </c>
      <c r="BD128" s="134">
        <f t="shared" si="196"/>
        <v>2530</v>
      </c>
      <c r="BE128" s="134" t="str">
        <f t="shared" si="197"/>
        <v>0</v>
      </c>
      <c r="BF128" s="134" t="str">
        <f t="shared" si="222"/>
        <v>0</v>
      </c>
      <c r="BG128" s="134">
        <f t="shared" si="171"/>
        <v>1</v>
      </c>
      <c r="BH128" s="73" t="str">
        <f t="shared" si="172"/>
        <v>ORI</v>
      </c>
      <c r="BI128" s="73" t="str">
        <f t="shared" si="218"/>
        <v>OK Orion</v>
      </c>
      <c r="BJ128" s="134" t="str">
        <f t="shared" si="198"/>
        <v/>
      </c>
      <c r="BK128" s="73" t="str" cm="1">
        <f t="array" ref="BK128">IF(BJ128="",""&amp;BI128,IF(BJ128="NEMA",BI128,INDEX(klub_naziv,MATCH(INDEX(klubAlias_klubid,BJ128),klub_id,0))))</f>
        <v>OK Orion</v>
      </c>
      <c r="BL128" s="73" t="str" cm="1">
        <f t="array" ref="BL128">IFERROR(INDEX(registarNatjecatelji,CE128,4),"")</f>
        <v>OK Orion</v>
      </c>
      <c r="BM128" s="134" t="str">
        <f t="shared" si="173"/>
        <v/>
      </c>
      <c r="BN128" s="73" t="str">
        <f t="shared" si="199"/>
        <v>OK Orion</v>
      </c>
      <c r="BO128" s="73" t="str">
        <f t="shared" si="212"/>
        <v>CRO</v>
      </c>
      <c r="BP128" s="134">
        <f t="shared" si="174"/>
        <v>1</v>
      </c>
      <c r="BQ128" s="73" t="str">
        <f t="shared" si="175"/>
        <v>OPEN</v>
      </c>
      <c r="BR128" s="73" t="str">
        <f t="shared" si="176"/>
        <v>Otvorena</v>
      </c>
      <c r="BS128" s="134">
        <f t="shared" si="177"/>
        <v>1010</v>
      </c>
      <c r="BT128" s="74" t="str">
        <f t="shared" si="178"/>
        <v>2.29</v>
      </c>
      <c r="BU128" s="74" t="str">
        <f t="shared" si="179"/>
        <v>90</v>
      </c>
      <c r="BV128" s="75" t="str">
        <f t="shared" si="180"/>
        <v>9</v>
      </c>
      <c r="BW128" t="s">
        <v>1</v>
      </c>
      <c r="BX128" s="105" t="str">
        <f t="shared" si="181"/>
        <v>Iva – Renić – OK Orion – OPEN</v>
      </c>
      <c r="BY128" s="106" t="str">
        <f t="shared" si="182"/>
        <v>NEMA</v>
      </c>
      <c r="BZ128" t="s">
        <v>1</v>
      </c>
      <c r="CA128" s="105" t="str">
        <f t="shared" si="183"/>
        <v>Iva – Renić – OK Orion</v>
      </c>
      <c r="CB128" s="106">
        <f t="shared" si="184"/>
        <v>427</v>
      </c>
      <c r="CC128" t="s">
        <v>1</v>
      </c>
      <c r="CD128" s="105" t="str">
        <f t="shared" si="185"/>
        <v>Iva – Renić</v>
      </c>
      <c r="CE128" s="106">
        <f t="shared" si="200"/>
        <v>427</v>
      </c>
      <c r="CF128" t="s">
        <v>1</v>
      </c>
      <c r="CG128" s="111">
        <f t="shared" si="201"/>
        <v>427</v>
      </c>
      <c r="CH128" s="134" cm="1">
        <f t="array" ref="CH128">IF(CG128="","",INDEX(imePrezime_id,CG128,0))</f>
        <v>1683</v>
      </c>
      <c r="CI128" s="106" t="str">
        <f>IF(OR(CD128="",CE128&lt;&gt;"NEMA"),"",IFERROR(INDEX(imeprezimealias_imeprezimeid,MATCH(BA128&amp;" "&amp;BB128,imeprezimealias_alias,0)),""))</f>
        <v/>
      </c>
      <c r="CJ128" t="s">
        <v>1</v>
      </c>
      <c r="CK128" s="29" t="str">
        <f t="shared" si="202"/>
        <v/>
      </c>
      <c r="CL128" t="s">
        <v>1</v>
      </c>
      <c r="CM128" s="90"/>
      <c r="CN128" t="s">
        <v>1</v>
      </c>
      <c r="CO128" s="111" t="str">
        <f>IF(CM128="","",MAX(CO$10:CO127)+1)</f>
        <v/>
      </c>
      <c r="CP128" s="106" t="str">
        <f>IF(CM128="","",INDEX(imePrezime_id,MATCH(IF(IFERROR(SEARCH("–",CM128),0)&lt;&gt;0,CM128,SUBSTITUTE(CM128," "," – ",1)),imePrezime,0)))</f>
        <v/>
      </c>
      <c r="CR128" s="29" t="str">
        <f t="shared" si="203"/>
        <v/>
      </c>
      <c r="CS128" t="s">
        <v>1</v>
      </c>
      <c r="CT128" s="115" t="str">
        <f>IF(AND(CE128="NEMA",CI128=""),MAX(CT$10:CT127)+1,"")</f>
        <v/>
      </c>
      <c r="CU128" t="s">
        <v>1</v>
      </c>
      <c r="CV128" s="120" t="str">
        <f>LEFT(BQ128,1)</f>
        <v>O</v>
      </c>
      <c r="CW128" t="s">
        <v>1</v>
      </c>
      <c r="CX128" s="105" t="str">
        <f>IF(CT128="","",IF(BO128&lt;&gt;"CRO","","INSERT INTO osoba (id,reg_broj,oib,spol_id,dat_rodjenja) VALUES ("&amp;CT128&amp;",(SELECT max(reg_broj)+1 FROM osoba),Null,'"&amp;CV128&amp;"',Null); INSERT INTO osoba_log (id,reg_broj,oib,spol_id,dat_rodjenja,dnevnik_id) SELECT id,reg_broj,oib,spol_id,dat_rodjenja,"&amp;CT$2&amp;" FROM osoba WHERE id = "&amp;CT128&amp;";"))</f>
        <v/>
      </c>
      <c r="CY128" s="125" t="str">
        <f>IF(CT128="","","INSERT INTO imeprezime (id,osoba_id,rbr,ime,prezime,klub_id,identitet_id,sintaksa_id,info,aktivno,dnevnik_id) VALUES ("&amp;CT128&amp;","&amp;IF(CX128="","Null",CT128)&amp;",1,'"&amp;BA128&amp;"','"&amp;BB128&amp;"',(SELECT id FROM klub WHERE naziv = '"&amp;BI128&amp;"'),Null,1,'',1,"&amp;CT$2&amp;");")</f>
        <v/>
      </c>
      <c r="CZ128" t="s">
        <v>1</v>
      </c>
      <c r="DA128" s="29" t="str">
        <f t="shared" si="204"/>
        <v/>
      </c>
      <c r="DB128" t="s">
        <v>1</v>
      </c>
      <c r="DC128" s="105" t="str">
        <f>IF(OR(BP128="",BP128&lt;&gt;"NEMA"),"",BO128)</f>
        <v/>
      </c>
      <c r="DD128" s="125" t="str">
        <f>IF(DC128="","",MAX(DD$10:DD127)+1)</f>
        <v/>
      </c>
      <c r="DE128" t="s">
        <v>1</v>
      </c>
      <c r="DF128" s="90"/>
      <c r="DG128" t="s">
        <v>1</v>
      </c>
      <c r="DH128" s="29" t="str">
        <f t="shared" si="187"/>
        <v/>
      </c>
      <c r="DI128" t="s">
        <v>1</v>
      </c>
      <c r="DJ128" s="166" t="str">
        <f>IF(BJ128&lt;&gt;"NEMA","",IF(IFERROR(MATCH(BI128,BI$10:BI127,0),0)&lt;&gt;0,"",BI128))</f>
        <v/>
      </c>
      <c r="DK128" t="s">
        <v>1</v>
      </c>
      <c r="DL128" s="90"/>
      <c r="DM128" t="s">
        <v>1</v>
      </c>
      <c r="DN128" s="105" t="str">
        <f t="shared" si="205"/>
        <v/>
      </c>
      <c r="DO128" s="73" t="str">
        <f>IF(DN128="","",MAX(DO$10:DO127)+1)</f>
        <v/>
      </c>
      <c r="DP128" s="73" t="str">
        <f>IF(DN128="","",IF(BP128="","",IF(BP128="NEMA",DD128,BP128)))</f>
        <v/>
      </c>
      <c r="DQ128" s="73" t="str">
        <f t="shared" si="206"/>
        <v/>
      </c>
      <c r="DR128" s="73" t="str">
        <f>IF(DL128="","",MAX(DR$10:DR127)+1)</f>
        <v/>
      </c>
      <c r="DS128" s="177" t="str">
        <f t="shared" si="188"/>
        <v/>
      </c>
      <c r="DT128" s="125" t="str">
        <f t="shared" si="207"/>
        <v/>
      </c>
      <c r="DU128" t="s">
        <v>1</v>
      </c>
      <c r="DV128" s="29" t="str">
        <f t="shared" si="208"/>
        <v/>
      </c>
      <c r="DW128" t="s">
        <v>1</v>
      </c>
      <c r="DX128" s="166" t="str">
        <f>IF(BX128="","",IF(BY128&lt;&gt;"NEMA","ime-pre-klu"&amp;IF(BJ128="","","(ali)")&amp;"-kat",IF(CB128&lt;&gt;"NEMA","ime-pre-klu"&amp;IF(BJ128="","","(ali)"),IF(CE128&lt;&gt;"NEMA","ime-pre",IF(CT128&lt;&gt;"","novo",""))))&amp;IF(AND(BE128="0",BD128&gt;max_minuta*60),"-ot",""))</f>
        <v>ime-pre-klu</v>
      </c>
      <c r="DY128" t="s">
        <v>1</v>
      </c>
      <c r="DZ128" s="111"/>
      <c r="EA128" s="134"/>
      <c r="EB128" s="134"/>
      <c r="EC128" s="134"/>
      <c r="ED128" s="134"/>
      <c r="EE128" s="134"/>
      <c r="EF128" s="134"/>
      <c r="EG128" s="134"/>
      <c r="EH128" s="134"/>
      <c r="EI128" s="134"/>
      <c r="EJ128" s="106">
        <f t="shared" si="189"/>
        <v>5</v>
      </c>
      <c r="EK128" t="s">
        <v>1</v>
      </c>
    </row>
    <row r="129" spans="2:141" x14ac:dyDescent="0.25">
      <c r="B129" s="148" t="s">
        <v>1196</v>
      </c>
      <c r="C129" t="s">
        <v>1</v>
      </c>
      <c r="D129" s="159">
        <f t="shared" si="190"/>
        <v>0</v>
      </c>
      <c r="E129" s="160">
        <f t="shared" ref="E129:AW129" si="265">IF($B129="","",FIND(";",$B129,D129+1))</f>
        <v>1</v>
      </c>
      <c r="F129" s="160">
        <f t="shared" si="265"/>
        <v>8</v>
      </c>
      <c r="G129" s="160">
        <f t="shared" si="265"/>
        <v>13</v>
      </c>
      <c r="H129" s="160">
        <f t="shared" si="265"/>
        <v>22</v>
      </c>
      <c r="I129" s="160">
        <f t="shared" si="265"/>
        <v>32</v>
      </c>
      <c r="J129" s="160">
        <f t="shared" si="265"/>
        <v>33</v>
      </c>
      <c r="K129" s="160">
        <f t="shared" si="265"/>
        <v>35</v>
      </c>
      <c r="L129" s="160">
        <f t="shared" si="265"/>
        <v>36</v>
      </c>
      <c r="M129" s="160">
        <f t="shared" si="265"/>
        <v>38</v>
      </c>
      <c r="N129" s="160">
        <f t="shared" si="265"/>
        <v>44</v>
      </c>
      <c r="O129" s="160">
        <f t="shared" si="265"/>
        <v>50</v>
      </c>
      <c r="P129" s="160">
        <f t="shared" si="265"/>
        <v>56</v>
      </c>
      <c r="Q129" s="160">
        <f t="shared" si="265"/>
        <v>58</v>
      </c>
      <c r="R129" s="160">
        <f t="shared" si="265"/>
        <v>60</v>
      </c>
      <c r="S129" s="160">
        <f t="shared" si="265"/>
        <v>71</v>
      </c>
      <c r="T129" s="160">
        <f t="shared" si="265"/>
        <v>85</v>
      </c>
      <c r="U129" s="160">
        <f t="shared" si="265"/>
        <v>91</v>
      </c>
      <c r="V129" s="160">
        <f t="shared" si="265"/>
        <v>94</v>
      </c>
      <c r="W129" s="160">
        <f t="shared" si="265"/>
        <v>101</v>
      </c>
      <c r="X129" s="160">
        <f t="shared" si="265"/>
        <v>108</v>
      </c>
      <c r="Y129" s="160">
        <f t="shared" si="265"/>
        <v>109</v>
      </c>
      <c r="Z129" s="160">
        <f t="shared" si="265"/>
        <v>110</v>
      </c>
      <c r="AA129" s="160">
        <f t="shared" si="265"/>
        <v>111</v>
      </c>
      <c r="AB129" s="160">
        <f t="shared" si="265"/>
        <v>114</v>
      </c>
      <c r="AC129" s="160">
        <f t="shared" si="265"/>
        <v>117</v>
      </c>
      <c r="AD129" s="160">
        <f t="shared" si="265"/>
        <v>120</v>
      </c>
      <c r="AE129" s="160">
        <f t="shared" si="265"/>
        <v>123</v>
      </c>
      <c r="AF129" s="160">
        <f t="shared" si="265"/>
        <v>126</v>
      </c>
      <c r="AG129" s="160">
        <f t="shared" si="265"/>
        <v>129</v>
      </c>
      <c r="AH129" s="160">
        <f t="shared" si="265"/>
        <v>132</v>
      </c>
      <c r="AI129" s="160">
        <f t="shared" si="265"/>
        <v>135</v>
      </c>
      <c r="AJ129" s="160">
        <f t="shared" si="265"/>
        <v>138</v>
      </c>
      <c r="AK129" s="160">
        <f t="shared" si="265"/>
        <v>141</v>
      </c>
      <c r="AL129" s="160">
        <f t="shared" si="265"/>
        <v>144</v>
      </c>
      <c r="AM129" s="160">
        <f t="shared" si="265"/>
        <v>145</v>
      </c>
      <c r="AN129" s="160">
        <f t="shared" si="265"/>
        <v>147</v>
      </c>
      <c r="AO129" s="160">
        <f t="shared" si="265"/>
        <v>153</v>
      </c>
      <c r="AP129" s="160">
        <f t="shared" si="265"/>
        <v>155</v>
      </c>
      <c r="AQ129" s="160">
        <f t="shared" si="265"/>
        <v>158</v>
      </c>
      <c r="AR129" s="160">
        <f t="shared" si="265"/>
        <v>165</v>
      </c>
      <c r="AS129" s="160">
        <f t="shared" si="265"/>
        <v>172</v>
      </c>
      <c r="AT129" s="160">
        <f t="shared" si="265"/>
        <v>177</v>
      </c>
      <c r="AU129" s="160">
        <f t="shared" si="265"/>
        <v>179</v>
      </c>
      <c r="AV129" s="160">
        <f t="shared" si="265"/>
        <v>181</v>
      </c>
      <c r="AW129" s="161">
        <f t="shared" si="265"/>
        <v>182</v>
      </c>
      <c r="AX129" t="s">
        <v>1</v>
      </c>
      <c r="AY129" s="105" t="str">
        <f t="shared" si="192"/>
        <v>OPEN</v>
      </c>
      <c r="AZ129" s="134">
        <f t="shared" si="170"/>
        <v>291</v>
      </c>
      <c r="BA129" s="73" t="str">
        <f t="shared" si="193"/>
        <v>Martina</v>
      </c>
      <c r="BB129" s="73" t="str">
        <f t="shared" si="194"/>
        <v>Horvat</v>
      </c>
      <c r="BC129" s="134" t="str">
        <f t="shared" si="195"/>
        <v>42:14</v>
      </c>
      <c r="BD129" s="134">
        <f t="shared" si="196"/>
        <v>2534</v>
      </c>
      <c r="BE129" s="134" t="str">
        <f t="shared" si="197"/>
        <v>0</v>
      </c>
      <c r="BF129" s="134" t="str">
        <f t="shared" si="222"/>
        <v>0</v>
      </c>
      <c r="BG129" s="134">
        <f t="shared" si="171"/>
        <v>1</v>
      </c>
      <c r="BH129" s="73" t="str">
        <f t="shared" si="172"/>
        <v>Maksimir</v>
      </c>
      <c r="BI129" s="73" t="str">
        <f t="shared" si="218"/>
        <v>OK Maksimir</v>
      </c>
      <c r="BJ129" s="134" t="str">
        <f t="shared" si="198"/>
        <v/>
      </c>
      <c r="BK129" s="73" t="str" cm="1">
        <f t="array" ref="BK129">IF(BJ129="",""&amp;BI129,IF(BJ129="NEMA",BI129,INDEX(klub_naziv,MATCH(INDEX(klubAlias_klubid,BJ129),klub_id,0))))</f>
        <v>OK Maksimir</v>
      </c>
      <c r="BL129" s="73" t="str" cm="1">
        <f t="array" ref="BL129">IFERROR(INDEX(registarNatjecatelji,CE129,4),"")</f>
        <v/>
      </c>
      <c r="BM129" s="134">
        <f t="shared" si="173"/>
        <v>1</v>
      </c>
      <c r="BN129" s="73" t="str">
        <f t="shared" si="199"/>
        <v>OK Maksimir</v>
      </c>
      <c r="BO129" s="73" t="str">
        <f t="shared" si="212"/>
        <v>CRO</v>
      </c>
      <c r="BP129" s="134">
        <f t="shared" si="174"/>
        <v>1</v>
      </c>
      <c r="BQ129" s="73" t="str">
        <f t="shared" si="175"/>
        <v>OPEN</v>
      </c>
      <c r="BR129" s="73" t="str">
        <f t="shared" si="176"/>
        <v>Otvorena</v>
      </c>
      <c r="BS129" s="134">
        <f t="shared" si="177"/>
        <v>1010</v>
      </c>
      <c r="BT129" s="74" t="str">
        <f t="shared" si="178"/>
        <v>2.29</v>
      </c>
      <c r="BU129" s="74" t="str">
        <f t="shared" si="179"/>
        <v>90</v>
      </c>
      <c r="BV129" s="75" t="str">
        <f t="shared" si="180"/>
        <v>9</v>
      </c>
      <c r="BW129" t="s">
        <v>1</v>
      </c>
      <c r="BX129" s="105" t="str">
        <f t="shared" si="181"/>
        <v>Martina – Horvat – OK Maksimir – OPEN</v>
      </c>
      <c r="BY129" s="106" t="str">
        <f t="shared" si="182"/>
        <v>NEMA</v>
      </c>
      <c r="BZ129" t="s">
        <v>1</v>
      </c>
      <c r="CA129" s="105" t="str">
        <f t="shared" si="183"/>
        <v>Martina – Horvat – OK Maksimir</v>
      </c>
      <c r="CB129" s="106" t="str">
        <f t="shared" si="184"/>
        <v>NEMA</v>
      </c>
      <c r="CC129" t="s">
        <v>1</v>
      </c>
      <c r="CD129" s="105" t="str">
        <f t="shared" si="185"/>
        <v>Martina – Horvat</v>
      </c>
      <c r="CE129" s="106" t="str">
        <f t="shared" si="200"/>
        <v>NEMA</v>
      </c>
      <c r="CF129" t="s">
        <v>1</v>
      </c>
      <c r="CG129" s="111" t="str">
        <f t="shared" si="201"/>
        <v/>
      </c>
      <c r="CH129" s="134" t="str" cm="1">
        <f t="array" ref="CH129">IF(CG129="","",INDEX(imePrezime_id,CG129,0))</f>
        <v/>
      </c>
      <c r="CI129" s="106" t="str">
        <f>IF(OR(CD129="",CE129&lt;&gt;"NEMA"),"",IFERROR(INDEX(imeprezimealias_imeprezimeid,MATCH(BA129&amp;" "&amp;BB129,imeprezimealias_alias,0)),""))</f>
        <v/>
      </c>
      <c r="CJ129" t="s">
        <v>1</v>
      </c>
      <c r="CK129" s="29" t="str">
        <f t="shared" si="202"/>
        <v>SELECT 'Martina – Horvat', ime, prezime FROM imeprezime WHERE ime LIKE '%artin%' Or prezime LIKE '%orva%' Or ime LIKE '%orva%' Or prezime LIKE '%artin%' ORDER BY ime, prezime;</v>
      </c>
      <c r="CL129" t="s">
        <v>1</v>
      </c>
      <c r="CM129" s="90"/>
      <c r="CN129" t="s">
        <v>1</v>
      </c>
      <c r="CO129" s="111" t="str">
        <f>IF(CM129="","",MAX(CO$10:CO128)+1)</f>
        <v/>
      </c>
      <c r="CP129" s="106" t="str">
        <f>IF(CM129="","",INDEX(imePrezime_id,MATCH(IF(IFERROR(SEARCH("–",CM129),0)&lt;&gt;0,CM129,SUBSTITUTE(CM129," "," – ",1)),imePrezime,0)))</f>
        <v/>
      </c>
      <c r="CR129" s="29" t="str">
        <f t="shared" si="203"/>
        <v/>
      </c>
      <c r="CS129" t="s">
        <v>1</v>
      </c>
      <c r="CT129" s="115">
        <f>IF(AND(CE129="NEMA",CI129=""),MAX(CT$10:CT128)+1,"")</f>
        <v>1003</v>
      </c>
      <c r="CU129" t="s">
        <v>1</v>
      </c>
      <c r="CV129" s="120" t="s">
        <v>1349</v>
      </c>
      <c r="CW129" t="s">
        <v>1</v>
      </c>
      <c r="CX129" s="105" t="str">
        <f>IF(CT129="","",IF(BO129&lt;&gt;"CRO","","INSERT INTO osoba (id,reg_broj,oib,spol_id,dat_rodjenja) VALUES ("&amp;CT129&amp;",(SELECT max(reg_broj)+1 FROM osoba),Null,'"&amp;CV129&amp;"',Null); INSERT INTO osoba_log (id,reg_broj,oib,spol_id,dat_rodjenja,dnevnik_id) SELECT id,reg_broj,oib,spol_id,dat_rodjenja,"&amp;CT$2&amp;" FROM osoba WHERE id = "&amp;CT129&amp;";"))</f>
        <v>INSERT INTO osoba (id,reg_broj,oib,spol_id,dat_rodjenja) VALUES (1003,(SELECT max(reg_broj)+1 FROM osoba),Null,'Ž',Null); INSERT INTO osoba_log (id,reg_broj,oib,spol_id,dat_rodjenja,dnevnik_id) SELECT id,reg_broj,oib,spol_id,dat_rodjenja, FROM osoba WHERE id = 1003;</v>
      </c>
      <c r="CY129" s="125" t="str">
        <f>IF(CT129="","","INSERT INTO imeprezime (id,osoba_id,rbr,ime,prezime,klub_id,identitet_id,sintaksa_id,info,aktivno,dnevnik_id) VALUES ("&amp;CT129&amp;","&amp;IF(CX129="","Null",CT129)&amp;",1,'"&amp;BA129&amp;"','"&amp;BB129&amp;"',(SELECT id FROM klub WHERE naziv = '"&amp;BI129&amp;"'),Null,1,'',1,"&amp;CT$2&amp;");")</f>
        <v>INSERT INTO imeprezime (id,osoba_id,rbr,ime,prezime,klub_id,identitet_id,sintaksa_id,info,aktivno,dnevnik_id) VALUES (1003,1003,1,'Martina','Horvat',(SELECT id FROM klub WHERE naziv = 'OK Maksimir'),Null,1,'',1,);</v>
      </c>
      <c r="CZ129" t="s">
        <v>1</v>
      </c>
      <c r="DA129" s="29" t="str">
        <f t="shared" si="204"/>
        <v>INSERT INTO osoba (id,reg_broj,oib,spol_id,dat_rodjenja) VALUES (1003,(SELECT max(reg_broj)+1 FROM osoba),Null,'Ž',Null); INSERT INTO osoba_log (id,reg_broj,oib,spol_id,dat_rodjenja,dnevnik_id) SELECT id,reg_broj,oib,spol_id,dat_rodjenja, FROM osoba WHERE id = 1003; INSERT INTO imeprezime (id,osoba_id,rbr,ime,prezime,klub_id,identitet_id,sintaksa_id,info,aktivno,dnevnik_id) VALUES (1003,1003,1,'Martina','Horvat',(SELECT id FROM klub WHERE naziv = 'OK Maksimir'),Null,1,'',1,);</v>
      </c>
      <c r="DB129" t="s">
        <v>1</v>
      </c>
      <c r="DC129" s="105" t="str">
        <f>IF(OR(BP129="",BP129&lt;&gt;"NEMA"),"",BO129)</f>
        <v/>
      </c>
      <c r="DD129" s="125" t="str">
        <f>IF(DC129="","",MAX(DD$10:DD128)+1)</f>
        <v/>
      </c>
      <c r="DE129" t="s">
        <v>1</v>
      </c>
      <c r="DF129" s="90"/>
      <c r="DG129" t="s">
        <v>1</v>
      </c>
      <c r="DH129" s="29" t="str">
        <f t="shared" si="187"/>
        <v/>
      </c>
      <c r="DI129" t="s">
        <v>1</v>
      </c>
      <c r="DJ129" s="166" t="str">
        <f>IF(BJ129&lt;&gt;"NEMA","",IF(IFERROR(MATCH(BI129,BI$10:BI128,0),0)&lt;&gt;0,"",BI129))</f>
        <v/>
      </c>
      <c r="DK129" t="s">
        <v>1</v>
      </c>
      <c r="DL129" s="90"/>
      <c r="DM129" t="s">
        <v>1</v>
      </c>
      <c r="DN129" s="105" t="str">
        <f t="shared" si="205"/>
        <v/>
      </c>
      <c r="DO129" s="73" t="str">
        <f>IF(DN129="","",MAX(DO$10:DO128)+1)</f>
        <v/>
      </c>
      <c r="DP129" s="73" t="str">
        <f>IF(DN129="","",IF(BP129="","",IF(BP129="NEMA",DD129,BP129)))</f>
        <v/>
      </c>
      <c r="DQ129" s="73" t="str">
        <f t="shared" si="206"/>
        <v/>
      </c>
      <c r="DR129" s="73" t="str">
        <f>IF(DL129="","",MAX(DR$10:DR128)+1)</f>
        <v/>
      </c>
      <c r="DS129" s="177" t="str">
        <f t="shared" si="188"/>
        <v/>
      </c>
      <c r="DT129" s="125" t="str">
        <f t="shared" si="207"/>
        <v/>
      </c>
      <c r="DU129" t="s">
        <v>1</v>
      </c>
      <c r="DV129" s="29" t="str">
        <f t="shared" si="208"/>
        <v/>
      </c>
      <c r="DW129" t="s">
        <v>1</v>
      </c>
      <c r="DX129" s="166" t="str">
        <f>IF(BX129="","",IF(BY129&lt;&gt;"NEMA","ime-pre-klu"&amp;IF(BJ129="","","(ali)")&amp;"-kat",IF(CB129&lt;&gt;"NEMA","ime-pre-klu"&amp;IF(BJ129="","","(ali)"),IF(CE129&lt;&gt;"NEMA","ime-pre",IF(CT129&lt;&gt;"","novo",""))))&amp;IF(AND(BE129="0",BD129&gt;max_minuta*60),"-ot",""))</f>
        <v>novo</v>
      </c>
      <c r="DY129" t="s">
        <v>1</v>
      </c>
      <c r="DZ129" s="111"/>
      <c r="EA129" s="134"/>
      <c r="EB129" s="134"/>
      <c r="EC129" s="134"/>
      <c r="ED129" s="134"/>
      <c r="EE129" s="134"/>
      <c r="EF129" s="134"/>
      <c r="EG129" s="134"/>
      <c r="EH129" s="134"/>
      <c r="EI129" s="134"/>
      <c r="EJ129" s="106">
        <f t="shared" si="189"/>
        <v>13</v>
      </c>
      <c r="EK129" t="s">
        <v>1</v>
      </c>
    </row>
    <row r="130" spans="2:141" x14ac:dyDescent="0.25">
      <c r="B130" s="148" t="s">
        <v>1197</v>
      </c>
      <c r="C130" t="s">
        <v>1</v>
      </c>
      <c r="D130" s="159">
        <f t="shared" si="190"/>
        <v>0</v>
      </c>
      <c r="E130" s="160">
        <f t="shared" ref="E130:AW130" si="266">IF($B130="","",FIND(";",$B130,D130+1))</f>
        <v>1</v>
      </c>
      <c r="F130" s="160">
        <f t="shared" si="266"/>
        <v>9</v>
      </c>
      <c r="G130" s="160">
        <f t="shared" si="266"/>
        <v>15</v>
      </c>
      <c r="H130" s="160">
        <f t="shared" si="266"/>
        <v>26</v>
      </c>
      <c r="I130" s="160">
        <f t="shared" si="266"/>
        <v>32</v>
      </c>
      <c r="J130" s="160">
        <f t="shared" si="266"/>
        <v>33</v>
      </c>
      <c r="K130" s="160">
        <f t="shared" si="266"/>
        <v>35</v>
      </c>
      <c r="L130" s="160">
        <f t="shared" si="266"/>
        <v>36</v>
      </c>
      <c r="M130" s="160">
        <f t="shared" si="266"/>
        <v>38</v>
      </c>
      <c r="N130" s="160">
        <f t="shared" si="266"/>
        <v>44</v>
      </c>
      <c r="O130" s="160">
        <f t="shared" si="266"/>
        <v>50</v>
      </c>
      <c r="P130" s="160">
        <f t="shared" si="266"/>
        <v>56</v>
      </c>
      <c r="Q130" s="160">
        <f t="shared" si="266"/>
        <v>58</v>
      </c>
      <c r="R130" s="160">
        <f t="shared" si="266"/>
        <v>60</v>
      </c>
      <c r="S130" s="160">
        <f t="shared" si="266"/>
        <v>74</v>
      </c>
      <c r="T130" s="160">
        <f t="shared" si="266"/>
        <v>88</v>
      </c>
      <c r="U130" s="160">
        <f t="shared" si="266"/>
        <v>94</v>
      </c>
      <c r="V130" s="160">
        <f t="shared" si="266"/>
        <v>97</v>
      </c>
      <c r="W130" s="160">
        <f t="shared" si="266"/>
        <v>104</v>
      </c>
      <c r="X130" s="160">
        <f t="shared" si="266"/>
        <v>111</v>
      </c>
      <c r="Y130" s="160">
        <f t="shared" si="266"/>
        <v>112</v>
      </c>
      <c r="Z130" s="160">
        <f t="shared" si="266"/>
        <v>113</v>
      </c>
      <c r="AA130" s="160">
        <f t="shared" si="266"/>
        <v>114</v>
      </c>
      <c r="AB130" s="160">
        <f t="shared" si="266"/>
        <v>117</v>
      </c>
      <c r="AC130" s="160">
        <f t="shared" si="266"/>
        <v>120</v>
      </c>
      <c r="AD130" s="160">
        <f t="shared" si="266"/>
        <v>123</v>
      </c>
      <c r="AE130" s="160">
        <f t="shared" si="266"/>
        <v>126</v>
      </c>
      <c r="AF130" s="160">
        <f t="shared" si="266"/>
        <v>129</v>
      </c>
      <c r="AG130" s="160">
        <f t="shared" si="266"/>
        <v>132</v>
      </c>
      <c r="AH130" s="160">
        <f t="shared" si="266"/>
        <v>135</v>
      </c>
      <c r="AI130" s="160">
        <f t="shared" si="266"/>
        <v>138</v>
      </c>
      <c r="AJ130" s="160">
        <f t="shared" si="266"/>
        <v>141</v>
      </c>
      <c r="AK130" s="160">
        <f t="shared" si="266"/>
        <v>144</v>
      </c>
      <c r="AL130" s="160">
        <f t="shared" si="266"/>
        <v>147</v>
      </c>
      <c r="AM130" s="160">
        <f t="shared" si="266"/>
        <v>148</v>
      </c>
      <c r="AN130" s="160">
        <f t="shared" si="266"/>
        <v>150</v>
      </c>
      <c r="AO130" s="160">
        <f t="shared" si="266"/>
        <v>156</v>
      </c>
      <c r="AP130" s="160">
        <f t="shared" si="266"/>
        <v>158</v>
      </c>
      <c r="AQ130" s="160">
        <f t="shared" si="266"/>
        <v>161</v>
      </c>
      <c r="AR130" s="160">
        <f t="shared" si="266"/>
        <v>168</v>
      </c>
      <c r="AS130" s="160">
        <f t="shared" si="266"/>
        <v>175</v>
      </c>
      <c r="AT130" s="160">
        <f t="shared" si="266"/>
        <v>180</v>
      </c>
      <c r="AU130" s="160">
        <f t="shared" si="266"/>
        <v>182</v>
      </c>
      <c r="AV130" s="160">
        <f t="shared" si="266"/>
        <v>184</v>
      </c>
      <c r="AW130" s="161">
        <f t="shared" si="266"/>
        <v>185</v>
      </c>
      <c r="AX130" t="s">
        <v>1</v>
      </c>
      <c r="AY130" s="105" t="str">
        <f t="shared" si="192"/>
        <v>OPEN</v>
      </c>
      <c r="AZ130" s="134">
        <f t="shared" si="170"/>
        <v>291</v>
      </c>
      <c r="BA130" s="73" t="str">
        <f t="shared" si="193"/>
        <v>Ana</v>
      </c>
      <c r="BB130" s="73" t="str">
        <f t="shared" si="194"/>
        <v>Srebačić</v>
      </c>
      <c r="BC130" s="134" t="str">
        <f t="shared" si="195"/>
        <v>42:51</v>
      </c>
      <c r="BD130" s="134">
        <f t="shared" si="196"/>
        <v>2571</v>
      </c>
      <c r="BE130" s="134" t="str">
        <f t="shared" si="197"/>
        <v>0</v>
      </c>
      <c r="BF130" s="134" t="str">
        <f t="shared" si="222"/>
        <v>0</v>
      </c>
      <c r="BG130" s="134">
        <f t="shared" si="171"/>
        <v>1</v>
      </c>
      <c r="BH130" s="73" t="str">
        <f t="shared" si="172"/>
        <v>OK Varaždin</v>
      </c>
      <c r="BI130" s="73" t="str">
        <f t="shared" si="218"/>
        <v>OK Varaždin</v>
      </c>
      <c r="BJ130" s="134" t="str">
        <f t="shared" si="198"/>
        <v/>
      </c>
      <c r="BK130" s="73" t="str" cm="1">
        <f t="array" ref="BK130">IF(BJ130="",""&amp;BI130,IF(BJ130="NEMA",BI130,INDEX(klub_naziv,MATCH(INDEX(klubAlias_klubid,BJ130),klub_id,0))))</f>
        <v>OK Varaždin</v>
      </c>
      <c r="BL130" s="73" t="str" cm="1">
        <f t="array" ref="BL130">IFERROR(INDEX(registarNatjecatelji,CE130,4),"")</f>
        <v>OK Varaždin</v>
      </c>
      <c r="BM130" s="134" t="str">
        <f t="shared" si="173"/>
        <v/>
      </c>
      <c r="BN130" s="73" t="str">
        <f t="shared" si="199"/>
        <v>OK Varaždin</v>
      </c>
      <c r="BO130" s="73" t="str">
        <f t="shared" si="212"/>
        <v>CRO</v>
      </c>
      <c r="BP130" s="134">
        <f t="shared" si="174"/>
        <v>1</v>
      </c>
      <c r="BQ130" s="73" t="str">
        <f t="shared" si="175"/>
        <v>OPEN</v>
      </c>
      <c r="BR130" s="73" t="str">
        <f t="shared" si="176"/>
        <v>Otvorena</v>
      </c>
      <c r="BS130" s="134">
        <f t="shared" si="177"/>
        <v>1010</v>
      </c>
      <c r="BT130" s="74" t="str">
        <f t="shared" si="178"/>
        <v>2.29</v>
      </c>
      <c r="BU130" s="74" t="str">
        <f t="shared" si="179"/>
        <v>90</v>
      </c>
      <c r="BV130" s="75" t="str">
        <f t="shared" si="180"/>
        <v>9</v>
      </c>
      <c r="BW130" t="s">
        <v>1</v>
      </c>
      <c r="BX130" s="105" t="str">
        <f t="shared" si="181"/>
        <v>Ana – Srebačić – OK Varaždin – OPEN</v>
      </c>
      <c r="BY130" s="106" t="str">
        <f t="shared" si="182"/>
        <v>NEMA</v>
      </c>
      <c r="BZ130" t="s">
        <v>1</v>
      </c>
      <c r="CA130" s="105" t="str">
        <f t="shared" si="183"/>
        <v>Ana – Srebačić – OK Varaždin</v>
      </c>
      <c r="CB130" s="106">
        <f t="shared" si="184"/>
        <v>579</v>
      </c>
      <c r="CC130" t="s">
        <v>1</v>
      </c>
      <c r="CD130" s="105" t="str">
        <f t="shared" si="185"/>
        <v>Ana – Srebačić</v>
      </c>
      <c r="CE130" s="106">
        <f t="shared" si="200"/>
        <v>579</v>
      </c>
      <c r="CF130" t="s">
        <v>1</v>
      </c>
      <c r="CG130" s="111">
        <f t="shared" si="201"/>
        <v>579</v>
      </c>
      <c r="CH130" s="134" cm="1">
        <f t="array" ref="CH130">IF(CG130="","",INDEX(imePrezime_id,CG130,0))</f>
        <v>1840</v>
      </c>
      <c r="CI130" s="106" t="str">
        <f>IF(OR(CD130="",CE130&lt;&gt;"NEMA"),"",IFERROR(INDEX(imeprezimealias_imeprezimeid,MATCH(BA130&amp;" "&amp;BB130,imeprezimealias_alias,0)),""))</f>
        <v/>
      </c>
      <c r="CJ130" t="s">
        <v>1</v>
      </c>
      <c r="CK130" s="29" t="str">
        <f t="shared" si="202"/>
        <v/>
      </c>
      <c r="CL130" t="s">
        <v>1</v>
      </c>
      <c r="CM130" s="90"/>
      <c r="CN130" t="s">
        <v>1</v>
      </c>
      <c r="CO130" s="111" t="str">
        <f>IF(CM130="","",MAX(CO$10:CO129)+1)</f>
        <v/>
      </c>
      <c r="CP130" s="106" t="str">
        <f>IF(CM130="","",INDEX(imePrezime_id,MATCH(IF(IFERROR(SEARCH("–",CM130),0)&lt;&gt;0,CM130,SUBSTITUTE(CM130," "," – ",1)),imePrezime,0)))</f>
        <v/>
      </c>
      <c r="CR130" s="29" t="str">
        <f t="shared" si="203"/>
        <v/>
      </c>
      <c r="CS130" t="s">
        <v>1</v>
      </c>
      <c r="CT130" s="115" t="str">
        <f>IF(AND(CE130="NEMA",CI130=""),MAX(CT$10:CT129)+1,"")</f>
        <v/>
      </c>
      <c r="CU130" t="s">
        <v>1</v>
      </c>
      <c r="CV130" s="120" t="str">
        <f>LEFT(BQ130,1)</f>
        <v>O</v>
      </c>
      <c r="CW130" t="s">
        <v>1</v>
      </c>
      <c r="CX130" s="105" t="str">
        <f>IF(CT130="","",IF(BO130&lt;&gt;"CRO","","INSERT INTO osoba (id,reg_broj,oib,spol_id,dat_rodjenja) VALUES ("&amp;CT130&amp;",(SELECT max(reg_broj)+1 FROM osoba),Null,'"&amp;CV130&amp;"',Null); INSERT INTO osoba_log (id,reg_broj,oib,spol_id,dat_rodjenja,dnevnik_id) SELECT id,reg_broj,oib,spol_id,dat_rodjenja,"&amp;CT$2&amp;" FROM osoba WHERE id = "&amp;CT130&amp;";"))</f>
        <v/>
      </c>
      <c r="CY130" s="125" t="str">
        <f>IF(CT130="","","INSERT INTO imeprezime (id,osoba_id,rbr,ime,prezime,klub_id,identitet_id,sintaksa_id,info,aktivno,dnevnik_id) VALUES ("&amp;CT130&amp;","&amp;IF(CX130="","Null",CT130)&amp;",1,'"&amp;BA130&amp;"','"&amp;BB130&amp;"',(SELECT id FROM klub WHERE naziv = '"&amp;BI130&amp;"'),Null,1,'',1,"&amp;CT$2&amp;");")</f>
        <v/>
      </c>
      <c r="CZ130" t="s">
        <v>1</v>
      </c>
      <c r="DA130" s="29" t="str">
        <f t="shared" si="204"/>
        <v/>
      </c>
      <c r="DB130" t="s">
        <v>1</v>
      </c>
      <c r="DC130" s="105" t="str">
        <f>IF(OR(BP130="",BP130&lt;&gt;"NEMA"),"",BO130)</f>
        <v/>
      </c>
      <c r="DD130" s="125" t="str">
        <f>IF(DC130="","",MAX(DD$10:DD129)+1)</f>
        <v/>
      </c>
      <c r="DE130" t="s">
        <v>1</v>
      </c>
      <c r="DF130" s="90"/>
      <c r="DG130" t="s">
        <v>1</v>
      </c>
      <c r="DH130" s="29" t="str">
        <f t="shared" si="187"/>
        <v/>
      </c>
      <c r="DI130" t="s">
        <v>1</v>
      </c>
      <c r="DJ130" s="166" t="str">
        <f>IF(BJ130&lt;&gt;"NEMA","",IF(IFERROR(MATCH(BI130,BI$10:BI129,0),0)&lt;&gt;0,"",BI130))</f>
        <v/>
      </c>
      <c r="DK130" t="s">
        <v>1</v>
      </c>
      <c r="DL130" s="90"/>
      <c r="DM130" t="s">
        <v>1</v>
      </c>
      <c r="DN130" s="105" t="str">
        <f t="shared" si="205"/>
        <v/>
      </c>
      <c r="DO130" s="73" t="str">
        <f>IF(DN130="","",MAX(DO$10:DO129)+1)</f>
        <v/>
      </c>
      <c r="DP130" s="73" t="str">
        <f>IF(DN130="","",IF(BP130="","",IF(BP130="NEMA",DD130,BP130)))</f>
        <v/>
      </c>
      <c r="DQ130" s="73" t="str">
        <f t="shared" si="206"/>
        <v/>
      </c>
      <c r="DR130" s="73" t="str">
        <f>IF(DL130="","",MAX(DR$10:DR129)+1)</f>
        <v/>
      </c>
      <c r="DS130" s="177" t="str">
        <f t="shared" si="188"/>
        <v/>
      </c>
      <c r="DT130" s="125" t="str">
        <f t="shared" si="207"/>
        <v/>
      </c>
      <c r="DU130" t="s">
        <v>1</v>
      </c>
      <c r="DV130" s="29" t="str">
        <f t="shared" si="208"/>
        <v/>
      </c>
      <c r="DW130" t="s">
        <v>1</v>
      </c>
      <c r="DX130" s="166" t="str">
        <f>IF(BX130="","",IF(BY130&lt;&gt;"NEMA","ime-pre-klu"&amp;IF(BJ130="","","(ali)")&amp;"-kat",IF(CB130&lt;&gt;"NEMA","ime-pre-klu"&amp;IF(BJ130="","","(ali)"),IF(CE130&lt;&gt;"NEMA","ime-pre",IF(CT130&lt;&gt;"","novo",""))))&amp;IF(AND(BE130="0",BD130&gt;max_minuta*60),"-ot",""))</f>
        <v>ime-pre-klu</v>
      </c>
      <c r="DY130" t="s">
        <v>1</v>
      </c>
      <c r="DZ130" s="111"/>
      <c r="EA130" s="134"/>
      <c r="EB130" s="134"/>
      <c r="EC130" s="134"/>
      <c r="ED130" s="134"/>
      <c r="EE130" s="134"/>
      <c r="EF130" s="134"/>
      <c r="EG130" s="134"/>
      <c r="EH130" s="134"/>
      <c r="EI130" s="134"/>
      <c r="EJ130" s="106">
        <f t="shared" si="189"/>
        <v>5</v>
      </c>
      <c r="EK130" t="s">
        <v>1</v>
      </c>
    </row>
    <row r="131" spans="2:141" x14ac:dyDescent="0.25">
      <c r="B131" s="148" t="s">
        <v>1198</v>
      </c>
      <c r="C131" t="s">
        <v>1</v>
      </c>
      <c r="D131" s="159">
        <f t="shared" si="190"/>
        <v>0</v>
      </c>
      <c r="E131" s="160">
        <f t="shared" ref="E131:AW131" si="267">IF($B131="","",FIND(";",$B131,D131+1))</f>
        <v>1</v>
      </c>
      <c r="F131" s="160">
        <f t="shared" si="267"/>
        <v>9</v>
      </c>
      <c r="G131" s="160">
        <f t="shared" si="267"/>
        <v>15</v>
      </c>
      <c r="H131" s="160">
        <f t="shared" si="267"/>
        <v>25</v>
      </c>
      <c r="I131" s="160">
        <f t="shared" si="267"/>
        <v>34</v>
      </c>
      <c r="J131" s="160">
        <f t="shared" si="267"/>
        <v>35</v>
      </c>
      <c r="K131" s="160">
        <f t="shared" si="267"/>
        <v>37</v>
      </c>
      <c r="L131" s="160">
        <f t="shared" si="267"/>
        <v>38</v>
      </c>
      <c r="M131" s="160">
        <f t="shared" si="267"/>
        <v>40</v>
      </c>
      <c r="N131" s="160">
        <f t="shared" si="267"/>
        <v>46</v>
      </c>
      <c r="O131" s="160">
        <f t="shared" si="267"/>
        <v>52</v>
      </c>
      <c r="P131" s="160">
        <f t="shared" si="267"/>
        <v>58</v>
      </c>
      <c r="Q131" s="160">
        <f t="shared" si="267"/>
        <v>60</v>
      </c>
      <c r="R131" s="160">
        <f t="shared" si="267"/>
        <v>62</v>
      </c>
      <c r="S131" s="160">
        <f t="shared" si="267"/>
        <v>68</v>
      </c>
      <c r="T131" s="160">
        <f t="shared" si="267"/>
        <v>79</v>
      </c>
      <c r="U131" s="160">
        <f t="shared" si="267"/>
        <v>85</v>
      </c>
      <c r="V131" s="160">
        <f t="shared" si="267"/>
        <v>88</v>
      </c>
      <c r="W131" s="160">
        <f t="shared" si="267"/>
        <v>95</v>
      </c>
      <c r="X131" s="160">
        <f t="shared" si="267"/>
        <v>102</v>
      </c>
      <c r="Y131" s="160">
        <f t="shared" si="267"/>
        <v>103</v>
      </c>
      <c r="Z131" s="160">
        <f t="shared" si="267"/>
        <v>104</v>
      </c>
      <c r="AA131" s="160">
        <f t="shared" si="267"/>
        <v>105</v>
      </c>
      <c r="AB131" s="160">
        <f t="shared" si="267"/>
        <v>108</v>
      </c>
      <c r="AC131" s="160">
        <f t="shared" si="267"/>
        <v>111</v>
      </c>
      <c r="AD131" s="160">
        <f t="shared" si="267"/>
        <v>114</v>
      </c>
      <c r="AE131" s="160">
        <f t="shared" si="267"/>
        <v>117</v>
      </c>
      <c r="AF131" s="160">
        <f t="shared" si="267"/>
        <v>120</v>
      </c>
      <c r="AG131" s="160">
        <f t="shared" si="267"/>
        <v>123</v>
      </c>
      <c r="AH131" s="160">
        <f t="shared" si="267"/>
        <v>126</v>
      </c>
      <c r="AI131" s="160">
        <f t="shared" si="267"/>
        <v>129</v>
      </c>
      <c r="AJ131" s="160">
        <f t="shared" si="267"/>
        <v>132</v>
      </c>
      <c r="AK131" s="160">
        <f t="shared" si="267"/>
        <v>135</v>
      </c>
      <c r="AL131" s="160">
        <f t="shared" si="267"/>
        <v>138</v>
      </c>
      <c r="AM131" s="160">
        <f t="shared" si="267"/>
        <v>139</v>
      </c>
      <c r="AN131" s="160">
        <f t="shared" si="267"/>
        <v>141</v>
      </c>
      <c r="AO131" s="160">
        <f t="shared" si="267"/>
        <v>147</v>
      </c>
      <c r="AP131" s="160">
        <f t="shared" si="267"/>
        <v>149</v>
      </c>
      <c r="AQ131" s="160">
        <f t="shared" si="267"/>
        <v>152</v>
      </c>
      <c r="AR131" s="160">
        <f t="shared" si="267"/>
        <v>159</v>
      </c>
      <c r="AS131" s="160">
        <f t="shared" si="267"/>
        <v>166</v>
      </c>
      <c r="AT131" s="160">
        <f t="shared" si="267"/>
        <v>171</v>
      </c>
      <c r="AU131" s="160">
        <f t="shared" si="267"/>
        <v>173</v>
      </c>
      <c r="AV131" s="160">
        <f t="shared" si="267"/>
        <v>175</v>
      </c>
      <c r="AW131" s="161">
        <f t="shared" si="267"/>
        <v>176</v>
      </c>
      <c r="AX131" t="s">
        <v>1</v>
      </c>
      <c r="AY131" s="105" t="str">
        <f t="shared" si="192"/>
        <v>OPEN</v>
      </c>
      <c r="AZ131" s="134">
        <f t="shared" si="170"/>
        <v>291</v>
      </c>
      <c r="BA131" s="73" t="str">
        <f t="shared" si="193"/>
        <v>Marija</v>
      </c>
      <c r="BB131" s="73" t="str">
        <f t="shared" si="194"/>
        <v>Tišljar</v>
      </c>
      <c r="BC131" s="134" t="str">
        <f t="shared" si="195"/>
        <v>43:57</v>
      </c>
      <c r="BD131" s="134">
        <f t="shared" si="196"/>
        <v>2637</v>
      </c>
      <c r="BE131" s="134" t="str">
        <f t="shared" si="197"/>
        <v>0</v>
      </c>
      <c r="BF131" s="134" t="str">
        <f t="shared" si="222"/>
        <v>0</v>
      </c>
      <c r="BG131" s="134">
        <f t="shared" si="171"/>
        <v>1</v>
      </c>
      <c r="BH131" s="73" t="str">
        <f t="shared" si="172"/>
        <v>ORI</v>
      </c>
      <c r="BI131" s="73" t="str">
        <f t="shared" si="218"/>
        <v>OK Orion</v>
      </c>
      <c r="BJ131" s="134" t="str">
        <f t="shared" si="198"/>
        <v/>
      </c>
      <c r="BK131" s="73" t="str" cm="1">
        <f t="array" ref="BK131">IF(BJ131="",""&amp;BI131,IF(BJ131="NEMA",BI131,INDEX(klub_naziv,MATCH(INDEX(klubAlias_klubid,BJ131),klub_id,0))))</f>
        <v>OK Orion</v>
      </c>
      <c r="BL131" s="73" t="str" cm="1">
        <f t="array" ref="BL131">IFERROR(INDEX(registarNatjecatelji,CE131,4),"")</f>
        <v>OK Orion</v>
      </c>
      <c r="BM131" s="134" t="str">
        <f t="shared" si="173"/>
        <v/>
      </c>
      <c r="BN131" s="73" t="str">
        <f t="shared" si="199"/>
        <v>OK Orion</v>
      </c>
      <c r="BO131" s="73" t="str">
        <f t="shared" si="212"/>
        <v>CRO</v>
      </c>
      <c r="BP131" s="134">
        <f t="shared" si="174"/>
        <v>1</v>
      </c>
      <c r="BQ131" s="73" t="str">
        <f t="shared" si="175"/>
        <v>OPEN</v>
      </c>
      <c r="BR131" s="73" t="str">
        <f t="shared" si="176"/>
        <v>Otvorena</v>
      </c>
      <c r="BS131" s="134">
        <f t="shared" si="177"/>
        <v>1010</v>
      </c>
      <c r="BT131" s="74" t="str">
        <f t="shared" si="178"/>
        <v>2.29</v>
      </c>
      <c r="BU131" s="74" t="str">
        <f t="shared" si="179"/>
        <v>90</v>
      </c>
      <c r="BV131" s="75" t="str">
        <f t="shared" si="180"/>
        <v>9</v>
      </c>
      <c r="BW131" t="s">
        <v>1</v>
      </c>
      <c r="BX131" s="105" t="str">
        <f t="shared" si="181"/>
        <v>Marija – Tišljar – OK Orion – OPEN</v>
      </c>
      <c r="BY131" s="106" t="str">
        <f t="shared" si="182"/>
        <v>NEMA</v>
      </c>
      <c r="BZ131" t="s">
        <v>1</v>
      </c>
      <c r="CA131" s="105" t="str">
        <f t="shared" si="183"/>
        <v>Marija – Tišljar – OK Orion</v>
      </c>
      <c r="CB131" s="106">
        <f t="shared" si="184"/>
        <v>434</v>
      </c>
      <c r="CC131" t="s">
        <v>1</v>
      </c>
      <c r="CD131" s="105" t="str">
        <f t="shared" si="185"/>
        <v>Marija – Tišljar</v>
      </c>
      <c r="CE131" s="106">
        <f t="shared" si="200"/>
        <v>434</v>
      </c>
      <c r="CF131" t="s">
        <v>1</v>
      </c>
      <c r="CG131" s="111">
        <f t="shared" si="201"/>
        <v>434</v>
      </c>
      <c r="CH131" s="134" cm="1">
        <f t="array" ref="CH131">IF(CG131="","",INDEX(imePrezime_id,CG131,0))</f>
        <v>1681</v>
      </c>
      <c r="CI131" s="106" t="str">
        <f>IF(OR(CD131="",CE131&lt;&gt;"NEMA"),"",IFERROR(INDEX(imeprezimealias_imeprezimeid,MATCH(BA131&amp;" "&amp;BB131,imeprezimealias_alias,0)),""))</f>
        <v/>
      </c>
      <c r="CJ131" t="s">
        <v>1</v>
      </c>
      <c r="CK131" s="29" t="str">
        <f t="shared" si="202"/>
        <v/>
      </c>
      <c r="CL131" t="s">
        <v>1</v>
      </c>
      <c r="CM131" s="90"/>
      <c r="CN131" t="s">
        <v>1</v>
      </c>
      <c r="CO131" s="111" t="str">
        <f>IF(CM131="","",MAX(CO$10:CO130)+1)</f>
        <v/>
      </c>
      <c r="CP131" s="106" t="str">
        <f>IF(CM131="","",INDEX(imePrezime_id,MATCH(IF(IFERROR(SEARCH("–",CM131),0)&lt;&gt;0,CM131,SUBSTITUTE(CM131," "," – ",1)),imePrezime,0)))</f>
        <v/>
      </c>
      <c r="CR131" s="29" t="str">
        <f t="shared" si="203"/>
        <v/>
      </c>
      <c r="CS131" t="s">
        <v>1</v>
      </c>
      <c r="CT131" s="115" t="str">
        <f>IF(AND(CE131="NEMA",CI131=""),MAX(CT$10:CT130)+1,"")</f>
        <v/>
      </c>
      <c r="CU131" t="s">
        <v>1</v>
      </c>
      <c r="CV131" s="120" t="str">
        <f>LEFT(BQ131,1)</f>
        <v>O</v>
      </c>
      <c r="CW131" t="s">
        <v>1</v>
      </c>
      <c r="CX131" s="105" t="str">
        <f>IF(CT131="","",IF(BO131&lt;&gt;"CRO","","INSERT INTO osoba (id,reg_broj,oib,spol_id,dat_rodjenja) VALUES ("&amp;CT131&amp;",(SELECT max(reg_broj)+1 FROM osoba),Null,'"&amp;CV131&amp;"',Null); INSERT INTO osoba_log (id,reg_broj,oib,spol_id,dat_rodjenja,dnevnik_id) SELECT id,reg_broj,oib,spol_id,dat_rodjenja,"&amp;CT$2&amp;" FROM osoba WHERE id = "&amp;CT131&amp;";"))</f>
        <v/>
      </c>
      <c r="CY131" s="125" t="str">
        <f>IF(CT131="","","INSERT INTO imeprezime (id,osoba_id,rbr,ime,prezime,klub_id,identitet_id,sintaksa_id,info,aktivno,dnevnik_id) VALUES ("&amp;CT131&amp;","&amp;IF(CX131="","Null",CT131)&amp;",1,'"&amp;BA131&amp;"','"&amp;BB131&amp;"',(SELECT id FROM klub WHERE naziv = '"&amp;BI131&amp;"'),Null,1,'',1,"&amp;CT$2&amp;");")</f>
        <v/>
      </c>
      <c r="CZ131" t="s">
        <v>1</v>
      </c>
      <c r="DA131" s="29" t="str">
        <f t="shared" si="204"/>
        <v/>
      </c>
      <c r="DB131" t="s">
        <v>1</v>
      </c>
      <c r="DC131" s="105" t="str">
        <f>IF(OR(BP131="",BP131&lt;&gt;"NEMA"),"",BO131)</f>
        <v/>
      </c>
      <c r="DD131" s="125" t="str">
        <f>IF(DC131="","",MAX(DD$10:DD130)+1)</f>
        <v/>
      </c>
      <c r="DE131" t="s">
        <v>1</v>
      </c>
      <c r="DF131" s="90"/>
      <c r="DG131" t="s">
        <v>1</v>
      </c>
      <c r="DH131" s="29" t="str">
        <f t="shared" si="187"/>
        <v/>
      </c>
      <c r="DI131" t="s">
        <v>1</v>
      </c>
      <c r="DJ131" s="166" t="str">
        <f>IF(BJ131&lt;&gt;"NEMA","",IF(IFERROR(MATCH(BI131,BI$10:BI130,0),0)&lt;&gt;0,"",BI131))</f>
        <v/>
      </c>
      <c r="DK131" t="s">
        <v>1</v>
      </c>
      <c r="DL131" s="90"/>
      <c r="DM131" t="s">
        <v>1</v>
      </c>
      <c r="DN131" s="105" t="str">
        <f t="shared" si="205"/>
        <v/>
      </c>
      <c r="DO131" s="73" t="str">
        <f>IF(DN131="","",MAX(DO$10:DO130)+1)</f>
        <v/>
      </c>
      <c r="DP131" s="73" t="str">
        <f>IF(DN131="","",IF(BP131="","",IF(BP131="NEMA",DD131,BP131)))</f>
        <v/>
      </c>
      <c r="DQ131" s="73" t="str">
        <f t="shared" si="206"/>
        <v/>
      </c>
      <c r="DR131" s="73" t="str">
        <f>IF(DL131="","",MAX(DR$10:DR130)+1)</f>
        <v/>
      </c>
      <c r="DS131" s="177" t="str">
        <f t="shared" si="188"/>
        <v/>
      </c>
      <c r="DT131" s="125" t="str">
        <f t="shared" si="207"/>
        <v/>
      </c>
      <c r="DU131" t="s">
        <v>1</v>
      </c>
      <c r="DV131" s="29" t="str">
        <f t="shared" si="208"/>
        <v/>
      </c>
      <c r="DW131" t="s">
        <v>1</v>
      </c>
      <c r="DX131" s="166" t="str">
        <f>IF(BX131="","",IF(BY131&lt;&gt;"NEMA","ime-pre-klu"&amp;IF(BJ131="","","(ali)")&amp;"-kat",IF(CB131&lt;&gt;"NEMA","ime-pre-klu"&amp;IF(BJ131="","","(ali)"),IF(CE131&lt;&gt;"NEMA","ime-pre",IF(CT131&lt;&gt;"","novo",""))))&amp;IF(AND(BE131="0",BD131&gt;max_minuta*60),"-ot",""))</f>
        <v>ime-pre-klu</v>
      </c>
      <c r="DY131" t="s">
        <v>1</v>
      </c>
      <c r="DZ131" s="111"/>
      <c r="EA131" s="134"/>
      <c r="EB131" s="134"/>
      <c r="EC131" s="134"/>
      <c r="ED131" s="134"/>
      <c r="EE131" s="134"/>
      <c r="EF131" s="134"/>
      <c r="EG131" s="134"/>
      <c r="EH131" s="134"/>
      <c r="EI131" s="134"/>
      <c r="EJ131" s="106">
        <f t="shared" si="189"/>
        <v>5</v>
      </c>
      <c r="EK131" t="s">
        <v>1</v>
      </c>
    </row>
    <row r="132" spans="2:141" x14ac:dyDescent="0.25">
      <c r="B132" s="148" t="s">
        <v>1199</v>
      </c>
      <c r="C132" t="s">
        <v>1</v>
      </c>
      <c r="D132" s="159">
        <f t="shared" si="190"/>
        <v>0</v>
      </c>
      <c r="E132" s="160">
        <f t="shared" ref="E132:AW132" si="268">IF($B132="","",FIND(";",$B132,D132+1))</f>
        <v>1</v>
      </c>
      <c r="F132" s="160">
        <f t="shared" si="268"/>
        <v>9</v>
      </c>
      <c r="G132" s="160">
        <f t="shared" si="268"/>
        <v>14</v>
      </c>
      <c r="H132" s="160">
        <f t="shared" si="268"/>
        <v>25</v>
      </c>
      <c r="I132" s="160">
        <f t="shared" si="268"/>
        <v>34</v>
      </c>
      <c r="J132" s="160">
        <f t="shared" si="268"/>
        <v>35</v>
      </c>
      <c r="K132" s="160">
        <f t="shared" si="268"/>
        <v>37</v>
      </c>
      <c r="L132" s="160">
        <f t="shared" si="268"/>
        <v>38</v>
      </c>
      <c r="M132" s="160">
        <f t="shared" si="268"/>
        <v>40</v>
      </c>
      <c r="N132" s="160">
        <f t="shared" si="268"/>
        <v>46</v>
      </c>
      <c r="O132" s="160">
        <f t="shared" si="268"/>
        <v>52</v>
      </c>
      <c r="P132" s="160">
        <f t="shared" si="268"/>
        <v>58</v>
      </c>
      <c r="Q132" s="160">
        <f t="shared" si="268"/>
        <v>60</v>
      </c>
      <c r="R132" s="160">
        <f t="shared" si="268"/>
        <v>62</v>
      </c>
      <c r="S132" s="160">
        <f t="shared" si="268"/>
        <v>68</v>
      </c>
      <c r="T132" s="160">
        <f t="shared" si="268"/>
        <v>81</v>
      </c>
      <c r="U132" s="160">
        <f t="shared" si="268"/>
        <v>87</v>
      </c>
      <c r="V132" s="160">
        <f t="shared" si="268"/>
        <v>90</v>
      </c>
      <c r="W132" s="160">
        <f t="shared" si="268"/>
        <v>97</v>
      </c>
      <c r="X132" s="160">
        <f t="shared" si="268"/>
        <v>104</v>
      </c>
      <c r="Y132" s="160">
        <f t="shared" si="268"/>
        <v>105</v>
      </c>
      <c r="Z132" s="160">
        <f t="shared" si="268"/>
        <v>106</v>
      </c>
      <c r="AA132" s="160">
        <f t="shared" si="268"/>
        <v>107</v>
      </c>
      <c r="AB132" s="160">
        <f t="shared" si="268"/>
        <v>110</v>
      </c>
      <c r="AC132" s="160">
        <f t="shared" si="268"/>
        <v>113</v>
      </c>
      <c r="AD132" s="160">
        <f t="shared" si="268"/>
        <v>116</v>
      </c>
      <c r="AE132" s="160">
        <f t="shared" si="268"/>
        <v>119</v>
      </c>
      <c r="AF132" s="160">
        <f t="shared" si="268"/>
        <v>122</v>
      </c>
      <c r="AG132" s="160">
        <f t="shared" si="268"/>
        <v>125</v>
      </c>
      <c r="AH132" s="160">
        <f t="shared" si="268"/>
        <v>128</v>
      </c>
      <c r="AI132" s="160">
        <f t="shared" si="268"/>
        <v>131</v>
      </c>
      <c r="AJ132" s="160">
        <f t="shared" si="268"/>
        <v>134</v>
      </c>
      <c r="AK132" s="160">
        <f t="shared" si="268"/>
        <v>137</v>
      </c>
      <c r="AL132" s="160">
        <f t="shared" si="268"/>
        <v>140</v>
      </c>
      <c r="AM132" s="160">
        <f t="shared" si="268"/>
        <v>141</v>
      </c>
      <c r="AN132" s="160">
        <f t="shared" si="268"/>
        <v>143</v>
      </c>
      <c r="AO132" s="160">
        <f t="shared" si="268"/>
        <v>149</v>
      </c>
      <c r="AP132" s="160">
        <f t="shared" si="268"/>
        <v>151</v>
      </c>
      <c r="AQ132" s="160">
        <f t="shared" si="268"/>
        <v>154</v>
      </c>
      <c r="AR132" s="160">
        <f t="shared" si="268"/>
        <v>161</v>
      </c>
      <c r="AS132" s="160">
        <f t="shared" si="268"/>
        <v>168</v>
      </c>
      <c r="AT132" s="160">
        <f t="shared" si="268"/>
        <v>173</v>
      </c>
      <c r="AU132" s="160">
        <f t="shared" si="268"/>
        <v>175</v>
      </c>
      <c r="AV132" s="160">
        <f t="shared" si="268"/>
        <v>177</v>
      </c>
      <c r="AW132" s="161">
        <f t="shared" si="268"/>
        <v>178</v>
      </c>
      <c r="AX132" t="s">
        <v>1</v>
      </c>
      <c r="AY132" s="105" t="str">
        <f t="shared" si="192"/>
        <v>OPEN</v>
      </c>
      <c r="AZ132" s="134">
        <f t="shared" si="170"/>
        <v>291</v>
      </c>
      <c r="BA132" s="73" t="str">
        <f t="shared" si="193"/>
        <v>Lidija</v>
      </c>
      <c r="BB132" s="73" t="str">
        <f t="shared" si="194"/>
        <v>Vrdoljak</v>
      </c>
      <c r="BC132" s="134" t="str">
        <f t="shared" si="195"/>
        <v>45:18</v>
      </c>
      <c r="BD132" s="134">
        <f t="shared" si="196"/>
        <v>2718</v>
      </c>
      <c r="BE132" s="134" t="str">
        <f t="shared" si="197"/>
        <v>0</v>
      </c>
      <c r="BF132" s="134" t="str">
        <f t="shared" si="222"/>
        <v>0</v>
      </c>
      <c r="BG132" s="134">
        <f t="shared" si="171"/>
        <v>1</v>
      </c>
      <c r="BH132" s="73" t="str">
        <f t="shared" si="172"/>
        <v>JAP</v>
      </c>
      <c r="BI132" s="73" t="str">
        <f t="shared" si="218"/>
        <v>OK Japetic</v>
      </c>
      <c r="BJ132" s="134">
        <f t="shared" si="198"/>
        <v>1</v>
      </c>
      <c r="BK132" s="73" t="str" cm="1">
        <f t="array" ref="BK132">IF(BJ132="",""&amp;BI132,IF(BJ132="NEMA",BI132,INDEX(klub_naziv,MATCH(INDEX(klubAlias_klubid,BJ132),klub_id,0))))</f>
        <v>OK Japetić</v>
      </c>
      <c r="BL132" s="73" t="str" cm="1">
        <f t="array" ref="BL132">IFERROR(INDEX(registarNatjecatelji,CE132,4),"")</f>
        <v>OK Japetić</v>
      </c>
      <c r="BM132" s="134" t="str">
        <f t="shared" si="173"/>
        <v/>
      </c>
      <c r="BN132" s="73" t="str">
        <f t="shared" si="199"/>
        <v>OK Japetić</v>
      </c>
      <c r="BO132" s="73" t="str">
        <f t="shared" si="212"/>
        <v>CRO</v>
      </c>
      <c r="BP132" s="134">
        <f t="shared" si="174"/>
        <v>1</v>
      </c>
      <c r="BQ132" s="73" t="str">
        <f t="shared" si="175"/>
        <v>OPEN</v>
      </c>
      <c r="BR132" s="73" t="str">
        <f t="shared" si="176"/>
        <v>Otvorena</v>
      </c>
      <c r="BS132" s="134">
        <f t="shared" si="177"/>
        <v>1010</v>
      </c>
      <c r="BT132" s="74" t="str">
        <f t="shared" si="178"/>
        <v>2.29</v>
      </c>
      <c r="BU132" s="74" t="str">
        <f t="shared" si="179"/>
        <v>90</v>
      </c>
      <c r="BV132" s="75" t="str">
        <f t="shared" si="180"/>
        <v>9</v>
      </c>
      <c r="BW132" t="s">
        <v>1</v>
      </c>
      <c r="BX132" s="105" t="str">
        <f t="shared" si="181"/>
        <v>Lidija – Vrdoljak – OK Japetić – OPEN</v>
      </c>
      <c r="BY132" s="106" t="str">
        <f t="shared" si="182"/>
        <v>NEMA</v>
      </c>
      <c r="BZ132" t="s">
        <v>1</v>
      </c>
      <c r="CA132" s="105" t="str">
        <f t="shared" si="183"/>
        <v>Lidija – Vrdoljak – OK Japetić</v>
      </c>
      <c r="CB132" s="106">
        <f t="shared" si="184"/>
        <v>141</v>
      </c>
      <c r="CC132" t="s">
        <v>1</v>
      </c>
      <c r="CD132" s="105" t="str">
        <f t="shared" si="185"/>
        <v>Lidija – Vrdoljak</v>
      </c>
      <c r="CE132" s="106">
        <f t="shared" si="200"/>
        <v>141</v>
      </c>
      <c r="CF132" t="s">
        <v>1</v>
      </c>
      <c r="CG132" s="111">
        <f t="shared" si="201"/>
        <v>141</v>
      </c>
      <c r="CH132" s="134" cm="1">
        <f t="array" ref="CH132">IF(CG132="","",INDEX(imePrezime_id,CG132,0))</f>
        <v>1854</v>
      </c>
      <c r="CI132" s="106" t="str">
        <f>IF(OR(CD132="",CE132&lt;&gt;"NEMA"),"",IFERROR(INDEX(imeprezimealias_imeprezimeid,MATCH(BA132&amp;" "&amp;BB132,imeprezimealias_alias,0)),""))</f>
        <v/>
      </c>
      <c r="CJ132" t="s">
        <v>1</v>
      </c>
      <c r="CK132" s="29" t="str">
        <f t="shared" si="202"/>
        <v/>
      </c>
      <c r="CL132" t="s">
        <v>1</v>
      </c>
      <c r="CM132" s="90"/>
      <c r="CN132" t="s">
        <v>1</v>
      </c>
      <c r="CO132" s="111" t="str">
        <f>IF(CM132="","",MAX(CO$10:CO131)+1)</f>
        <v/>
      </c>
      <c r="CP132" s="106" t="str">
        <f>IF(CM132="","",INDEX(imePrezime_id,MATCH(IF(IFERROR(SEARCH("–",CM132),0)&lt;&gt;0,CM132,SUBSTITUTE(CM132," "," – ",1)),imePrezime,0)))</f>
        <v/>
      </c>
      <c r="CR132" s="29" t="str">
        <f t="shared" si="203"/>
        <v/>
      </c>
      <c r="CS132" t="s">
        <v>1</v>
      </c>
      <c r="CT132" s="115" t="str">
        <f>IF(AND(CE132="NEMA",CI132=""),MAX(CT$10:CT131)+1,"")</f>
        <v/>
      </c>
      <c r="CU132" t="s">
        <v>1</v>
      </c>
      <c r="CV132" s="120" t="str">
        <f>LEFT(BQ132,1)</f>
        <v>O</v>
      </c>
      <c r="CW132" t="s">
        <v>1</v>
      </c>
      <c r="CX132" s="105" t="str">
        <f>IF(CT132="","",IF(BO132&lt;&gt;"CRO","","INSERT INTO osoba (id,reg_broj,oib,spol_id,dat_rodjenja) VALUES ("&amp;CT132&amp;",(SELECT max(reg_broj)+1 FROM osoba),Null,'"&amp;CV132&amp;"',Null); INSERT INTO osoba_log (id,reg_broj,oib,spol_id,dat_rodjenja,dnevnik_id) SELECT id,reg_broj,oib,spol_id,dat_rodjenja,"&amp;CT$2&amp;" FROM osoba WHERE id = "&amp;CT132&amp;";"))</f>
        <v/>
      </c>
      <c r="CY132" s="125" t="str">
        <f>IF(CT132="","","INSERT INTO imeprezime (id,osoba_id,rbr,ime,prezime,klub_id,identitet_id,sintaksa_id,info,aktivno,dnevnik_id) VALUES ("&amp;CT132&amp;","&amp;IF(CX132="","Null",CT132)&amp;",1,'"&amp;BA132&amp;"','"&amp;BB132&amp;"',(SELECT id FROM klub WHERE naziv = '"&amp;BI132&amp;"'),Null,1,'',1,"&amp;CT$2&amp;");")</f>
        <v/>
      </c>
      <c r="CZ132" t="s">
        <v>1</v>
      </c>
      <c r="DA132" s="29" t="str">
        <f t="shared" si="204"/>
        <v/>
      </c>
      <c r="DB132" t="s">
        <v>1</v>
      </c>
      <c r="DC132" s="105" t="str">
        <f>IF(OR(BP132="",BP132&lt;&gt;"NEMA"),"",BO132)</f>
        <v/>
      </c>
      <c r="DD132" s="125" t="str">
        <f>IF(DC132="","",MAX(DD$10:DD131)+1)</f>
        <v/>
      </c>
      <c r="DE132" t="s">
        <v>1</v>
      </c>
      <c r="DF132" s="90"/>
      <c r="DG132" t="s">
        <v>1</v>
      </c>
      <c r="DH132" s="29" t="str">
        <f t="shared" si="187"/>
        <v/>
      </c>
      <c r="DI132" t="s">
        <v>1</v>
      </c>
      <c r="DJ132" s="166" t="str">
        <f>IF(BJ132&lt;&gt;"NEMA","",IF(IFERROR(MATCH(BI132,BI$10:BI131,0),0)&lt;&gt;0,"",BI132))</f>
        <v/>
      </c>
      <c r="DK132" t="s">
        <v>1</v>
      </c>
      <c r="DL132" s="90"/>
      <c r="DM132" t="s">
        <v>1</v>
      </c>
      <c r="DN132" s="105" t="str">
        <f t="shared" si="205"/>
        <v/>
      </c>
      <c r="DO132" s="73" t="str">
        <f>IF(DN132="","",MAX(DO$10:DO131)+1)</f>
        <v/>
      </c>
      <c r="DP132" s="73" t="str">
        <f>IF(DN132="","",IF(BP132="","",IF(BP132="NEMA",DD132,BP132)))</f>
        <v/>
      </c>
      <c r="DQ132" s="73" t="str">
        <f t="shared" si="206"/>
        <v/>
      </c>
      <c r="DR132" s="73" t="str">
        <f>IF(DL132="","",MAX(DR$10:DR131)+1)</f>
        <v/>
      </c>
      <c r="DS132" s="177" t="str">
        <f t="shared" si="188"/>
        <v/>
      </c>
      <c r="DT132" s="125" t="str">
        <f t="shared" si="207"/>
        <v/>
      </c>
      <c r="DU132" t="s">
        <v>1</v>
      </c>
      <c r="DV132" s="29" t="str">
        <f t="shared" si="208"/>
        <v/>
      </c>
      <c r="DW132" t="s">
        <v>1</v>
      </c>
      <c r="DX132" s="166" t="str">
        <f>IF(BX132="","",IF(BY132&lt;&gt;"NEMA","ime-pre-klu"&amp;IF(BJ132="","","(ali)")&amp;"-kat",IF(CB132&lt;&gt;"NEMA","ime-pre-klu"&amp;IF(BJ132="","","(ali)"),IF(CE132&lt;&gt;"NEMA","ime-pre",IF(CT132&lt;&gt;"","novo",""))))&amp;IF(AND(BE132="0",BD132&gt;max_minuta*60),"-ot",""))</f>
        <v>ime-pre-klu(ali)</v>
      </c>
      <c r="DY132" t="s">
        <v>1</v>
      </c>
      <c r="DZ132" s="111"/>
      <c r="EA132" s="134"/>
      <c r="EB132" s="134"/>
      <c r="EC132" s="134"/>
      <c r="ED132" s="134"/>
      <c r="EE132" s="134"/>
      <c r="EF132" s="134"/>
      <c r="EG132" s="134"/>
      <c r="EH132" s="134"/>
      <c r="EI132" s="134"/>
      <c r="EJ132" s="106">
        <f t="shared" si="189"/>
        <v>7</v>
      </c>
      <c r="EK132" t="s">
        <v>1</v>
      </c>
    </row>
    <row r="133" spans="2:141" x14ac:dyDescent="0.25">
      <c r="B133" s="148" t="s">
        <v>1200</v>
      </c>
      <c r="C133" t="s">
        <v>1</v>
      </c>
      <c r="D133" s="159">
        <f t="shared" si="190"/>
        <v>0</v>
      </c>
      <c r="E133" s="160">
        <f t="shared" ref="E133:AW133" si="269">IF($B133="","",FIND(";",$B133,D133+1))</f>
        <v>1</v>
      </c>
      <c r="F133" s="160">
        <f t="shared" si="269"/>
        <v>8</v>
      </c>
      <c r="G133" s="160">
        <f t="shared" si="269"/>
        <v>14</v>
      </c>
      <c r="H133" s="160">
        <f t="shared" si="269"/>
        <v>27</v>
      </c>
      <c r="I133" s="160">
        <f t="shared" si="269"/>
        <v>36</v>
      </c>
      <c r="J133" s="160">
        <f t="shared" si="269"/>
        <v>37</v>
      </c>
      <c r="K133" s="160">
        <f t="shared" si="269"/>
        <v>39</v>
      </c>
      <c r="L133" s="160">
        <f t="shared" si="269"/>
        <v>40</v>
      </c>
      <c r="M133" s="160">
        <f t="shared" si="269"/>
        <v>42</v>
      </c>
      <c r="N133" s="160">
        <f t="shared" si="269"/>
        <v>48</v>
      </c>
      <c r="O133" s="160">
        <f t="shared" si="269"/>
        <v>54</v>
      </c>
      <c r="P133" s="160">
        <f t="shared" si="269"/>
        <v>60</v>
      </c>
      <c r="Q133" s="160">
        <f t="shared" si="269"/>
        <v>62</v>
      </c>
      <c r="R133" s="160">
        <f t="shared" si="269"/>
        <v>64</v>
      </c>
      <c r="S133" s="160">
        <f t="shared" si="269"/>
        <v>70</v>
      </c>
      <c r="T133" s="160">
        <f t="shared" si="269"/>
        <v>82</v>
      </c>
      <c r="U133" s="160">
        <f t="shared" si="269"/>
        <v>88</v>
      </c>
      <c r="V133" s="160">
        <f t="shared" si="269"/>
        <v>91</v>
      </c>
      <c r="W133" s="160">
        <f t="shared" si="269"/>
        <v>98</v>
      </c>
      <c r="X133" s="160">
        <f t="shared" si="269"/>
        <v>105</v>
      </c>
      <c r="Y133" s="160">
        <f t="shared" si="269"/>
        <v>106</v>
      </c>
      <c r="Z133" s="160">
        <f t="shared" si="269"/>
        <v>107</v>
      </c>
      <c r="AA133" s="160">
        <f t="shared" si="269"/>
        <v>108</v>
      </c>
      <c r="AB133" s="160">
        <f t="shared" si="269"/>
        <v>111</v>
      </c>
      <c r="AC133" s="160">
        <f t="shared" si="269"/>
        <v>114</v>
      </c>
      <c r="AD133" s="160">
        <f t="shared" si="269"/>
        <v>117</v>
      </c>
      <c r="AE133" s="160">
        <f t="shared" si="269"/>
        <v>120</v>
      </c>
      <c r="AF133" s="160">
        <f t="shared" si="269"/>
        <v>123</v>
      </c>
      <c r="AG133" s="160">
        <f t="shared" si="269"/>
        <v>126</v>
      </c>
      <c r="AH133" s="160">
        <f t="shared" si="269"/>
        <v>129</v>
      </c>
      <c r="AI133" s="160">
        <f t="shared" si="269"/>
        <v>132</v>
      </c>
      <c r="AJ133" s="160">
        <f t="shared" si="269"/>
        <v>135</v>
      </c>
      <c r="AK133" s="160">
        <f t="shared" si="269"/>
        <v>138</v>
      </c>
      <c r="AL133" s="160">
        <f t="shared" si="269"/>
        <v>141</v>
      </c>
      <c r="AM133" s="160">
        <f t="shared" si="269"/>
        <v>142</v>
      </c>
      <c r="AN133" s="160">
        <f t="shared" si="269"/>
        <v>144</v>
      </c>
      <c r="AO133" s="160">
        <f t="shared" si="269"/>
        <v>150</v>
      </c>
      <c r="AP133" s="160">
        <f t="shared" si="269"/>
        <v>152</v>
      </c>
      <c r="AQ133" s="160">
        <f t="shared" si="269"/>
        <v>155</v>
      </c>
      <c r="AR133" s="160">
        <f t="shared" si="269"/>
        <v>162</v>
      </c>
      <c r="AS133" s="160">
        <f t="shared" si="269"/>
        <v>169</v>
      </c>
      <c r="AT133" s="160">
        <f t="shared" si="269"/>
        <v>174</v>
      </c>
      <c r="AU133" s="160">
        <f t="shared" si="269"/>
        <v>176</v>
      </c>
      <c r="AV133" s="160">
        <f t="shared" si="269"/>
        <v>178</v>
      </c>
      <c r="AW133" s="161">
        <f t="shared" si="269"/>
        <v>179</v>
      </c>
      <c r="AX133" t="s">
        <v>1</v>
      </c>
      <c r="AY133" s="105" t="str">
        <f t="shared" si="192"/>
        <v>OPEN</v>
      </c>
      <c r="AZ133" s="134">
        <f t="shared" si="170"/>
        <v>291</v>
      </c>
      <c r="BA133" s="73" t="str">
        <f t="shared" si="193"/>
        <v>Martin</v>
      </c>
      <c r="BB133" s="73" t="str">
        <f t="shared" si="194"/>
        <v>Vukmanović</v>
      </c>
      <c r="BC133" s="134" t="str">
        <f t="shared" si="195"/>
        <v>48:47</v>
      </c>
      <c r="BD133" s="134">
        <f t="shared" si="196"/>
        <v>2927</v>
      </c>
      <c r="BE133" s="134" t="str">
        <f t="shared" si="197"/>
        <v>0</v>
      </c>
      <c r="BF133" s="134" t="str">
        <f t="shared" si="222"/>
        <v>0</v>
      </c>
      <c r="BG133" s="134">
        <f t="shared" si="171"/>
        <v>1</v>
      </c>
      <c r="BH133" s="73" t="str">
        <f t="shared" si="172"/>
        <v>KAP</v>
      </c>
      <c r="BI133" s="73" t="str">
        <f t="shared" si="218"/>
        <v>OK Kapela</v>
      </c>
      <c r="BJ133" s="134" t="str">
        <f t="shared" si="198"/>
        <v/>
      </c>
      <c r="BK133" s="73" t="str" cm="1">
        <f t="array" ref="BK133">IF(BJ133="",""&amp;BI133,IF(BJ133="NEMA",BI133,INDEX(klub_naziv,MATCH(INDEX(klubAlias_klubid,BJ133),klub_id,0))))</f>
        <v>OK Kapela</v>
      </c>
      <c r="BL133" s="73" t="str" cm="1">
        <f t="array" ref="BL133">IFERROR(INDEX(registarNatjecatelji,CE133,4),"")</f>
        <v/>
      </c>
      <c r="BM133" s="134">
        <f t="shared" si="173"/>
        <v>1</v>
      </c>
      <c r="BN133" s="73" t="str">
        <f t="shared" si="199"/>
        <v>OK Kapela</v>
      </c>
      <c r="BO133" s="73" t="str">
        <f t="shared" si="212"/>
        <v>CRO</v>
      </c>
      <c r="BP133" s="134">
        <f t="shared" si="174"/>
        <v>1</v>
      </c>
      <c r="BQ133" s="73" t="str">
        <f t="shared" si="175"/>
        <v>OPEN</v>
      </c>
      <c r="BR133" s="73" t="str">
        <f t="shared" si="176"/>
        <v>Otvorena</v>
      </c>
      <c r="BS133" s="134">
        <f t="shared" si="177"/>
        <v>1010</v>
      </c>
      <c r="BT133" s="74" t="str">
        <f t="shared" si="178"/>
        <v>2.29</v>
      </c>
      <c r="BU133" s="74" t="str">
        <f t="shared" si="179"/>
        <v>90</v>
      </c>
      <c r="BV133" s="75" t="str">
        <f t="shared" si="180"/>
        <v>9</v>
      </c>
      <c r="BW133" t="s">
        <v>1</v>
      </c>
      <c r="BX133" s="105" t="str">
        <f t="shared" si="181"/>
        <v>Martin – Vukmanović – OK Kapela – OPEN</v>
      </c>
      <c r="BY133" s="106" t="str">
        <f t="shared" si="182"/>
        <v>NEMA</v>
      </c>
      <c r="BZ133" t="s">
        <v>1</v>
      </c>
      <c r="CA133" s="105" t="str">
        <f t="shared" si="183"/>
        <v>Martin – Vukmanović – OK Kapela</v>
      </c>
      <c r="CB133" s="106" t="str">
        <f t="shared" si="184"/>
        <v>NEMA</v>
      </c>
      <c r="CC133" t="s">
        <v>1</v>
      </c>
      <c r="CD133" s="105" t="str">
        <f t="shared" si="185"/>
        <v>Martin – Vukmanović</v>
      </c>
      <c r="CE133" s="106" t="str">
        <f t="shared" si="200"/>
        <v>NEMA</v>
      </c>
      <c r="CF133" t="s">
        <v>1</v>
      </c>
      <c r="CG133" s="111" t="str">
        <f t="shared" si="201"/>
        <v/>
      </c>
      <c r="CH133" s="134" t="str" cm="1">
        <f t="array" ref="CH133">IF(CG133="","",INDEX(imePrezime_id,CG133,0))</f>
        <v/>
      </c>
      <c r="CI133" s="106" t="str">
        <f>IF(OR(CD133="",CE133&lt;&gt;"NEMA"),"",IFERROR(INDEX(imeprezimealias_imeprezimeid,MATCH(BA133&amp;" "&amp;BB133,imeprezimealias_alias,0)),""))</f>
        <v/>
      </c>
      <c r="CJ133" t="s">
        <v>1</v>
      </c>
      <c r="CK133" s="29" t="str">
        <f t="shared" si="202"/>
        <v>SELECT 'Martin – Vukmanović', ime, prezime FROM imeprezime WHERE ime LIKE '%arti%' Or prezime LIKE '%ukmanovi%' Or ime LIKE '%ukmanovi%' Or prezime LIKE '%arti%' ORDER BY ime, prezime;</v>
      </c>
      <c r="CL133" t="s">
        <v>1</v>
      </c>
      <c r="CM133" s="90"/>
      <c r="CN133" t="s">
        <v>1</v>
      </c>
      <c r="CO133" s="111" t="str">
        <f>IF(CM133="","",MAX(CO$10:CO132)+1)</f>
        <v/>
      </c>
      <c r="CP133" s="106" t="str">
        <f>IF(CM133="","",INDEX(imePrezime_id,MATCH(IF(IFERROR(SEARCH("–",CM133),0)&lt;&gt;0,CM133,SUBSTITUTE(CM133," "," – ",1)),imePrezime,0)))</f>
        <v/>
      </c>
      <c r="CR133" s="29" t="str">
        <f t="shared" si="203"/>
        <v/>
      </c>
      <c r="CS133" t="s">
        <v>1</v>
      </c>
      <c r="CT133" s="115">
        <f>IF(AND(CE133="NEMA",CI133=""),MAX(CT$10:CT132)+1,"")</f>
        <v>1004</v>
      </c>
      <c r="CU133" t="s">
        <v>1</v>
      </c>
      <c r="CV133" s="120" t="s">
        <v>1347</v>
      </c>
      <c r="CW133" t="s">
        <v>1</v>
      </c>
      <c r="CX133" s="105" t="str">
        <f>IF(CT133="","",IF(BO133&lt;&gt;"CRO","","INSERT INTO osoba (id,reg_broj,oib,spol_id,dat_rodjenja) VALUES ("&amp;CT133&amp;",(SELECT max(reg_broj)+1 FROM osoba),Null,'"&amp;CV133&amp;"',Null); INSERT INTO osoba_log (id,reg_broj,oib,spol_id,dat_rodjenja,dnevnik_id) SELECT id,reg_broj,oib,spol_id,dat_rodjenja,"&amp;CT$2&amp;" FROM osoba WHERE id = "&amp;CT133&amp;";"))</f>
        <v>INSERT INTO osoba (id,reg_broj,oib,spol_id,dat_rodjenja) VALUES (1004,(SELECT max(reg_broj)+1 FROM osoba),Null,'M',Null); INSERT INTO osoba_log (id,reg_broj,oib,spol_id,dat_rodjenja,dnevnik_id) SELECT id,reg_broj,oib,spol_id,dat_rodjenja, FROM osoba WHERE id = 1004;</v>
      </c>
      <c r="CY133" s="125" t="str">
        <f>IF(CT133="","","INSERT INTO imeprezime (id,osoba_id,rbr,ime,prezime,klub_id,identitet_id,sintaksa_id,info,aktivno,dnevnik_id) VALUES ("&amp;CT133&amp;","&amp;IF(CX133="","Null",CT133)&amp;",1,'"&amp;BA133&amp;"','"&amp;BB133&amp;"',(SELECT id FROM klub WHERE naziv = '"&amp;BI133&amp;"'),Null,1,'',1,"&amp;CT$2&amp;");")</f>
        <v>INSERT INTO imeprezime (id,osoba_id,rbr,ime,prezime,klub_id,identitet_id,sintaksa_id,info,aktivno,dnevnik_id) VALUES (1004,1004,1,'Martin','Vukmanović',(SELECT id FROM klub WHERE naziv = 'OK Kapela'),Null,1,'',1,);</v>
      </c>
      <c r="CZ133" t="s">
        <v>1</v>
      </c>
      <c r="DA133" s="29" t="str">
        <f t="shared" si="204"/>
        <v>INSERT INTO osoba (id,reg_broj,oib,spol_id,dat_rodjenja) VALUES (1004,(SELECT max(reg_broj)+1 FROM osoba),Null,'M',Null); INSERT INTO osoba_log (id,reg_broj,oib,spol_id,dat_rodjenja,dnevnik_id) SELECT id,reg_broj,oib,spol_id,dat_rodjenja, FROM osoba WHERE id = 1004; INSERT INTO imeprezime (id,osoba_id,rbr,ime,prezime,klub_id,identitet_id,sintaksa_id,info,aktivno,dnevnik_id) VALUES (1004,1004,1,'Martin','Vukmanović',(SELECT id FROM klub WHERE naziv = 'OK Kapela'),Null,1,'',1,);</v>
      </c>
      <c r="DB133" t="s">
        <v>1</v>
      </c>
      <c r="DC133" s="105" t="str">
        <f>IF(OR(BP133="",BP133&lt;&gt;"NEMA"),"",BO133)</f>
        <v/>
      </c>
      <c r="DD133" s="125" t="str">
        <f>IF(DC133="","",MAX(DD$10:DD132)+1)</f>
        <v/>
      </c>
      <c r="DE133" t="s">
        <v>1</v>
      </c>
      <c r="DF133" s="90"/>
      <c r="DG133" t="s">
        <v>1</v>
      </c>
      <c r="DH133" s="29" t="str">
        <f t="shared" si="187"/>
        <v/>
      </c>
      <c r="DI133" t="s">
        <v>1</v>
      </c>
      <c r="DJ133" s="166" t="str">
        <f>IF(BJ133&lt;&gt;"NEMA","",IF(IFERROR(MATCH(BI133,BI$10:BI132,0),0)&lt;&gt;0,"",BI133))</f>
        <v/>
      </c>
      <c r="DK133" t="s">
        <v>1</v>
      </c>
      <c r="DL133" s="90"/>
      <c r="DM133" t="s">
        <v>1</v>
      </c>
      <c r="DN133" s="105" t="str">
        <f t="shared" si="205"/>
        <v/>
      </c>
      <c r="DO133" s="73" t="str">
        <f>IF(DN133="","",MAX(DO$10:DO132)+1)</f>
        <v/>
      </c>
      <c r="DP133" s="73" t="str">
        <f>IF(DN133="","",IF(BP133="","",IF(BP133="NEMA",DD133,BP133)))</f>
        <v/>
      </c>
      <c r="DQ133" s="73" t="str">
        <f t="shared" si="206"/>
        <v/>
      </c>
      <c r="DR133" s="73" t="str">
        <f>IF(DL133="","",MAX(DR$10:DR132)+1)</f>
        <v/>
      </c>
      <c r="DS133" s="177" t="str">
        <f t="shared" si="188"/>
        <v/>
      </c>
      <c r="DT133" s="125" t="str">
        <f t="shared" si="207"/>
        <v/>
      </c>
      <c r="DU133" t="s">
        <v>1</v>
      </c>
      <c r="DV133" s="29" t="str">
        <f t="shared" si="208"/>
        <v/>
      </c>
      <c r="DW133" t="s">
        <v>1</v>
      </c>
      <c r="DX133" s="166" t="str">
        <f>IF(BX133="","",IF(BY133&lt;&gt;"NEMA","ime-pre-klu"&amp;IF(BJ133="","","(ali)")&amp;"-kat",IF(CB133&lt;&gt;"NEMA","ime-pre-klu"&amp;IF(BJ133="","","(ali)"),IF(CE133&lt;&gt;"NEMA","ime-pre",IF(CT133&lt;&gt;"","novo",""))))&amp;IF(AND(BE133="0",BD133&gt;max_minuta*60),"-ot",""))</f>
        <v>novo</v>
      </c>
      <c r="DY133" t="s">
        <v>1</v>
      </c>
      <c r="DZ133" s="111"/>
      <c r="EA133" s="134"/>
      <c r="EB133" s="134"/>
      <c r="EC133" s="134"/>
      <c r="ED133" s="134"/>
      <c r="EE133" s="134"/>
      <c r="EF133" s="134"/>
      <c r="EG133" s="134"/>
      <c r="EH133" s="134"/>
      <c r="EI133" s="134"/>
      <c r="EJ133" s="106">
        <f t="shared" si="189"/>
        <v>13</v>
      </c>
      <c r="EK133" t="s">
        <v>1</v>
      </c>
    </row>
    <row r="134" spans="2:141" x14ac:dyDescent="0.25">
      <c r="B134" s="148" t="s">
        <v>1201</v>
      </c>
      <c r="C134" t="s">
        <v>1</v>
      </c>
      <c r="D134" s="159">
        <f t="shared" si="190"/>
        <v>0</v>
      </c>
      <c r="E134" s="160">
        <f t="shared" ref="E134:AW134" si="270">IF($B134="","",FIND(";",$B134,D134+1))</f>
        <v>1</v>
      </c>
      <c r="F134" s="160">
        <f t="shared" si="270"/>
        <v>9</v>
      </c>
      <c r="G134" s="160">
        <f t="shared" si="270"/>
        <v>15</v>
      </c>
      <c r="H134" s="160">
        <f t="shared" si="270"/>
        <v>28</v>
      </c>
      <c r="I134" s="160">
        <f t="shared" si="270"/>
        <v>38</v>
      </c>
      <c r="J134" s="160">
        <f t="shared" si="270"/>
        <v>39</v>
      </c>
      <c r="K134" s="160">
        <f t="shared" si="270"/>
        <v>41</v>
      </c>
      <c r="L134" s="160">
        <f t="shared" si="270"/>
        <v>42</v>
      </c>
      <c r="M134" s="160">
        <f t="shared" si="270"/>
        <v>44</v>
      </c>
      <c r="N134" s="160">
        <f t="shared" si="270"/>
        <v>50</v>
      </c>
      <c r="O134" s="160">
        <f t="shared" si="270"/>
        <v>56</v>
      </c>
      <c r="P134" s="160">
        <f t="shared" si="270"/>
        <v>62</v>
      </c>
      <c r="Q134" s="160">
        <f t="shared" si="270"/>
        <v>64</v>
      </c>
      <c r="R134" s="160">
        <f t="shared" si="270"/>
        <v>66</v>
      </c>
      <c r="S134" s="160">
        <f t="shared" si="270"/>
        <v>72</v>
      </c>
      <c r="T134" s="160">
        <f t="shared" si="270"/>
        <v>84</v>
      </c>
      <c r="U134" s="160">
        <f t="shared" si="270"/>
        <v>90</v>
      </c>
      <c r="V134" s="160">
        <f t="shared" si="270"/>
        <v>93</v>
      </c>
      <c r="W134" s="160">
        <f t="shared" si="270"/>
        <v>100</v>
      </c>
      <c r="X134" s="160">
        <f t="shared" si="270"/>
        <v>107</v>
      </c>
      <c r="Y134" s="160">
        <f t="shared" si="270"/>
        <v>108</v>
      </c>
      <c r="Z134" s="160">
        <f t="shared" si="270"/>
        <v>109</v>
      </c>
      <c r="AA134" s="160">
        <f t="shared" si="270"/>
        <v>110</v>
      </c>
      <c r="AB134" s="160">
        <f t="shared" si="270"/>
        <v>113</v>
      </c>
      <c r="AC134" s="160">
        <f t="shared" si="270"/>
        <v>116</v>
      </c>
      <c r="AD134" s="160">
        <f t="shared" si="270"/>
        <v>119</v>
      </c>
      <c r="AE134" s="160">
        <f t="shared" si="270"/>
        <v>122</v>
      </c>
      <c r="AF134" s="160">
        <f t="shared" si="270"/>
        <v>125</v>
      </c>
      <c r="AG134" s="160">
        <f t="shared" si="270"/>
        <v>128</v>
      </c>
      <c r="AH134" s="160">
        <f t="shared" si="270"/>
        <v>131</v>
      </c>
      <c r="AI134" s="160">
        <f t="shared" si="270"/>
        <v>134</v>
      </c>
      <c r="AJ134" s="160">
        <f t="shared" si="270"/>
        <v>137</v>
      </c>
      <c r="AK134" s="160">
        <f t="shared" si="270"/>
        <v>140</v>
      </c>
      <c r="AL134" s="160">
        <f t="shared" si="270"/>
        <v>143</v>
      </c>
      <c r="AM134" s="160">
        <f t="shared" si="270"/>
        <v>144</v>
      </c>
      <c r="AN134" s="160">
        <f t="shared" si="270"/>
        <v>146</v>
      </c>
      <c r="AO134" s="160">
        <f t="shared" si="270"/>
        <v>152</v>
      </c>
      <c r="AP134" s="160">
        <f t="shared" si="270"/>
        <v>154</v>
      </c>
      <c r="AQ134" s="160">
        <f t="shared" si="270"/>
        <v>157</v>
      </c>
      <c r="AR134" s="160">
        <f t="shared" si="270"/>
        <v>164</v>
      </c>
      <c r="AS134" s="160">
        <f t="shared" si="270"/>
        <v>171</v>
      </c>
      <c r="AT134" s="160">
        <f t="shared" si="270"/>
        <v>176</v>
      </c>
      <c r="AU134" s="160">
        <f t="shared" si="270"/>
        <v>178</v>
      </c>
      <c r="AV134" s="160">
        <f t="shared" si="270"/>
        <v>181</v>
      </c>
      <c r="AW134" s="161">
        <f t="shared" si="270"/>
        <v>182</v>
      </c>
      <c r="AX134" t="s">
        <v>1</v>
      </c>
      <c r="AY134" s="105" t="str">
        <f t="shared" si="192"/>
        <v>OPEN</v>
      </c>
      <c r="AZ134" s="134">
        <f t="shared" si="170"/>
        <v>291</v>
      </c>
      <c r="BA134" s="73" t="str">
        <f t="shared" si="193"/>
        <v>Karmela</v>
      </c>
      <c r="BB134" s="73" t="str">
        <f t="shared" si="194"/>
        <v>Crvenković</v>
      </c>
      <c r="BC134" s="134" t="str">
        <f t="shared" si="195"/>
        <v>50:08</v>
      </c>
      <c r="BD134" s="134">
        <f t="shared" si="196"/>
        <v>3008</v>
      </c>
      <c r="BE134" s="134" t="str">
        <f t="shared" si="197"/>
        <v>0</v>
      </c>
      <c r="BF134" s="134" t="str">
        <f t="shared" si="222"/>
        <v>0</v>
      </c>
      <c r="BG134" s="134">
        <f t="shared" si="171"/>
        <v>1</v>
      </c>
      <c r="BH134" s="73" t="str">
        <f t="shared" si="172"/>
        <v>KAP</v>
      </c>
      <c r="BI134" s="73" t="str">
        <f t="shared" si="218"/>
        <v>OK Kapela</v>
      </c>
      <c r="BJ134" s="134" t="str">
        <f t="shared" si="198"/>
        <v/>
      </c>
      <c r="BK134" s="73" t="str" cm="1">
        <f t="array" ref="BK134">IF(BJ134="",""&amp;BI134,IF(BJ134="NEMA",BI134,INDEX(klub_naziv,MATCH(INDEX(klubAlias_klubid,BJ134),klub_id,0))))</f>
        <v>OK Kapela</v>
      </c>
      <c r="BL134" s="73" t="str" cm="1">
        <f t="array" ref="BL134">IFERROR(INDEX(registarNatjecatelji,CE134,4),"")</f>
        <v>OK Kapela</v>
      </c>
      <c r="BM134" s="134" t="str">
        <f t="shared" si="173"/>
        <v/>
      </c>
      <c r="BN134" s="73" t="str">
        <f t="shared" si="199"/>
        <v>OK Kapela</v>
      </c>
      <c r="BO134" s="73" t="str">
        <f t="shared" si="212"/>
        <v>CRO</v>
      </c>
      <c r="BP134" s="134">
        <f t="shared" si="174"/>
        <v>1</v>
      </c>
      <c r="BQ134" s="73" t="str">
        <f t="shared" si="175"/>
        <v>OPEN</v>
      </c>
      <c r="BR134" s="73" t="str">
        <f t="shared" si="176"/>
        <v>Otvorena</v>
      </c>
      <c r="BS134" s="134">
        <f t="shared" si="177"/>
        <v>1010</v>
      </c>
      <c r="BT134" s="74" t="str">
        <f t="shared" si="178"/>
        <v>2.29</v>
      </c>
      <c r="BU134" s="74" t="str">
        <f t="shared" si="179"/>
        <v>90</v>
      </c>
      <c r="BV134" s="75" t="str">
        <f t="shared" si="180"/>
        <v>9</v>
      </c>
      <c r="BW134" t="s">
        <v>1</v>
      </c>
      <c r="BX134" s="105" t="str">
        <f t="shared" si="181"/>
        <v>Karmela – Crvenković – OK Kapela – OPEN</v>
      </c>
      <c r="BY134" s="106" t="str">
        <f t="shared" si="182"/>
        <v>NEMA</v>
      </c>
      <c r="BZ134" t="s">
        <v>1</v>
      </c>
      <c r="CA134" s="105" t="str">
        <f t="shared" si="183"/>
        <v>Karmela – Crvenković – OK Kapela</v>
      </c>
      <c r="CB134" s="106">
        <f t="shared" si="184"/>
        <v>217</v>
      </c>
      <c r="CC134" t="s">
        <v>1</v>
      </c>
      <c r="CD134" s="105" t="str">
        <f t="shared" si="185"/>
        <v>Karmela – Crvenković</v>
      </c>
      <c r="CE134" s="106">
        <f t="shared" si="200"/>
        <v>217</v>
      </c>
      <c r="CF134" t="s">
        <v>1</v>
      </c>
      <c r="CG134" s="111">
        <f t="shared" si="201"/>
        <v>217</v>
      </c>
      <c r="CH134" s="134" cm="1">
        <f t="array" ref="CH134">IF(CG134="","",INDEX(imePrezime_id,CG134,0))</f>
        <v>1870</v>
      </c>
      <c r="CI134" s="106" t="str">
        <f>IF(OR(CD134="",CE134&lt;&gt;"NEMA"),"",IFERROR(INDEX(imeprezimealias_imeprezimeid,MATCH(BA134&amp;" "&amp;BB134,imeprezimealias_alias,0)),""))</f>
        <v/>
      </c>
      <c r="CJ134" t="s">
        <v>1</v>
      </c>
      <c r="CK134" s="29" t="str">
        <f t="shared" si="202"/>
        <v/>
      </c>
      <c r="CL134" t="s">
        <v>1</v>
      </c>
      <c r="CM134" s="90"/>
      <c r="CN134" t="s">
        <v>1</v>
      </c>
      <c r="CO134" s="111" t="str">
        <f>IF(CM134="","",MAX(CO$10:CO133)+1)</f>
        <v/>
      </c>
      <c r="CP134" s="106" t="str">
        <f>IF(CM134="","",INDEX(imePrezime_id,MATCH(IF(IFERROR(SEARCH("–",CM134),0)&lt;&gt;0,CM134,SUBSTITUTE(CM134," "," – ",1)),imePrezime,0)))</f>
        <v/>
      </c>
      <c r="CR134" s="29" t="str">
        <f t="shared" si="203"/>
        <v/>
      </c>
      <c r="CS134" t="s">
        <v>1</v>
      </c>
      <c r="CT134" s="115" t="str">
        <f>IF(AND(CE134="NEMA",CI134=""),MAX(CT$10:CT133)+1,"")</f>
        <v/>
      </c>
      <c r="CU134" t="s">
        <v>1</v>
      </c>
      <c r="CV134" s="120" t="str">
        <f>LEFT(BQ134,1)</f>
        <v>O</v>
      </c>
      <c r="CW134" t="s">
        <v>1</v>
      </c>
      <c r="CX134" s="105" t="str">
        <f>IF(CT134="","",IF(BO134&lt;&gt;"CRO","","INSERT INTO osoba (id,reg_broj,oib,spol_id,dat_rodjenja) VALUES ("&amp;CT134&amp;",(SELECT max(reg_broj)+1 FROM osoba),Null,'"&amp;CV134&amp;"',Null); INSERT INTO osoba_log (id,reg_broj,oib,spol_id,dat_rodjenja,dnevnik_id) SELECT id,reg_broj,oib,spol_id,dat_rodjenja,"&amp;CT$2&amp;" FROM osoba WHERE id = "&amp;CT134&amp;";"))</f>
        <v/>
      </c>
      <c r="CY134" s="125" t="str">
        <f>IF(CT134="","","INSERT INTO imeprezime (id,osoba_id,rbr,ime,prezime,klub_id,identitet_id,sintaksa_id,info,aktivno,dnevnik_id) VALUES ("&amp;CT134&amp;","&amp;IF(CX134="","Null",CT134)&amp;",1,'"&amp;BA134&amp;"','"&amp;BB134&amp;"',(SELECT id FROM klub WHERE naziv = '"&amp;BI134&amp;"'),Null,1,'',1,"&amp;CT$2&amp;");")</f>
        <v/>
      </c>
      <c r="CZ134" t="s">
        <v>1</v>
      </c>
      <c r="DA134" s="29" t="str">
        <f t="shared" si="204"/>
        <v/>
      </c>
      <c r="DB134" t="s">
        <v>1</v>
      </c>
      <c r="DC134" s="105" t="str">
        <f>IF(OR(BP134="",BP134&lt;&gt;"NEMA"),"",BO134)</f>
        <v/>
      </c>
      <c r="DD134" s="125" t="str">
        <f>IF(DC134="","",MAX(DD$10:DD133)+1)</f>
        <v/>
      </c>
      <c r="DE134" t="s">
        <v>1</v>
      </c>
      <c r="DF134" s="90"/>
      <c r="DG134" t="s">
        <v>1</v>
      </c>
      <c r="DH134" s="29" t="str">
        <f t="shared" si="187"/>
        <v/>
      </c>
      <c r="DI134" t="s">
        <v>1</v>
      </c>
      <c r="DJ134" s="166" t="str">
        <f>IF(BJ134&lt;&gt;"NEMA","",IF(IFERROR(MATCH(BI134,BI$10:BI133,0),0)&lt;&gt;0,"",BI134))</f>
        <v/>
      </c>
      <c r="DK134" t="s">
        <v>1</v>
      </c>
      <c r="DL134" s="90"/>
      <c r="DM134" t="s">
        <v>1</v>
      </c>
      <c r="DN134" s="105" t="str">
        <f t="shared" si="205"/>
        <v/>
      </c>
      <c r="DO134" s="73" t="str">
        <f>IF(DN134="","",MAX(DO$10:DO133)+1)</f>
        <v/>
      </c>
      <c r="DP134" s="73" t="str">
        <f>IF(DN134="","",IF(BP134="","",IF(BP134="NEMA",DD134,BP134)))</f>
        <v/>
      </c>
      <c r="DQ134" s="73" t="str">
        <f t="shared" si="206"/>
        <v/>
      </c>
      <c r="DR134" s="73" t="str">
        <f>IF(DL134="","",MAX(DR$10:DR133)+1)</f>
        <v/>
      </c>
      <c r="DS134" s="177" t="str">
        <f t="shared" si="188"/>
        <v/>
      </c>
      <c r="DT134" s="125" t="str">
        <f t="shared" si="207"/>
        <v/>
      </c>
      <c r="DU134" t="s">
        <v>1</v>
      </c>
      <c r="DV134" s="29" t="str">
        <f t="shared" si="208"/>
        <v/>
      </c>
      <c r="DW134" t="s">
        <v>1</v>
      </c>
      <c r="DX134" s="166" t="str">
        <f>IF(BX134="","",IF(BY134&lt;&gt;"NEMA","ime-pre-klu"&amp;IF(BJ134="","","(ali)")&amp;"-kat",IF(CB134&lt;&gt;"NEMA","ime-pre-klu"&amp;IF(BJ134="","","(ali)"),IF(CE134&lt;&gt;"NEMA","ime-pre",IF(CT134&lt;&gt;"","novo",""))))&amp;IF(AND(BE134="0",BD134&gt;max_minuta*60),"-ot",""))</f>
        <v>ime-pre-klu</v>
      </c>
      <c r="DY134" t="s">
        <v>1</v>
      </c>
      <c r="DZ134" s="111"/>
      <c r="EA134" s="134"/>
      <c r="EB134" s="134"/>
      <c r="EC134" s="134"/>
      <c r="ED134" s="134"/>
      <c r="EE134" s="134"/>
      <c r="EF134" s="134"/>
      <c r="EG134" s="134"/>
      <c r="EH134" s="134"/>
      <c r="EI134" s="134"/>
      <c r="EJ134" s="106">
        <f t="shared" si="189"/>
        <v>5</v>
      </c>
      <c r="EK134" t="s">
        <v>1</v>
      </c>
    </row>
    <row r="135" spans="2:141" x14ac:dyDescent="0.25">
      <c r="B135" s="148" t="s">
        <v>1202</v>
      </c>
      <c r="C135" t="s">
        <v>1</v>
      </c>
      <c r="D135" s="159">
        <f t="shared" si="190"/>
        <v>0</v>
      </c>
      <c r="E135" s="160">
        <f t="shared" ref="E135:AW135" si="271">IF($B135="","",FIND(";",$B135,D135+1))</f>
        <v>1</v>
      </c>
      <c r="F135" s="160">
        <f t="shared" si="271"/>
        <v>8</v>
      </c>
      <c r="G135" s="160">
        <f t="shared" si="271"/>
        <v>14</v>
      </c>
      <c r="H135" s="160">
        <f t="shared" si="271"/>
        <v>23</v>
      </c>
      <c r="I135" s="160">
        <f t="shared" si="271"/>
        <v>33</v>
      </c>
      <c r="J135" s="160">
        <f t="shared" si="271"/>
        <v>34</v>
      </c>
      <c r="K135" s="160">
        <f t="shared" si="271"/>
        <v>36</v>
      </c>
      <c r="L135" s="160">
        <f t="shared" si="271"/>
        <v>37</v>
      </c>
      <c r="M135" s="160">
        <f t="shared" si="271"/>
        <v>39</v>
      </c>
      <c r="N135" s="160">
        <f t="shared" si="271"/>
        <v>45</v>
      </c>
      <c r="O135" s="160">
        <f t="shared" si="271"/>
        <v>52</v>
      </c>
      <c r="P135" s="160">
        <f t="shared" si="271"/>
        <v>58</v>
      </c>
      <c r="Q135" s="160">
        <f t="shared" si="271"/>
        <v>60</v>
      </c>
      <c r="R135" s="160">
        <f t="shared" si="271"/>
        <v>62</v>
      </c>
      <c r="S135" s="160">
        <f t="shared" si="271"/>
        <v>68</v>
      </c>
      <c r="T135" s="160">
        <f t="shared" si="271"/>
        <v>80</v>
      </c>
      <c r="U135" s="160">
        <f t="shared" si="271"/>
        <v>86</v>
      </c>
      <c r="V135" s="160">
        <f t="shared" si="271"/>
        <v>89</v>
      </c>
      <c r="W135" s="160">
        <f t="shared" si="271"/>
        <v>96</v>
      </c>
      <c r="X135" s="160">
        <f t="shared" si="271"/>
        <v>103</v>
      </c>
      <c r="Y135" s="160">
        <f t="shared" si="271"/>
        <v>104</v>
      </c>
      <c r="Z135" s="160">
        <f t="shared" si="271"/>
        <v>105</v>
      </c>
      <c r="AA135" s="160">
        <f t="shared" si="271"/>
        <v>106</v>
      </c>
      <c r="AB135" s="160">
        <f t="shared" si="271"/>
        <v>109</v>
      </c>
      <c r="AC135" s="160">
        <f t="shared" si="271"/>
        <v>112</v>
      </c>
      <c r="AD135" s="160">
        <f t="shared" si="271"/>
        <v>115</v>
      </c>
      <c r="AE135" s="160">
        <f t="shared" si="271"/>
        <v>118</v>
      </c>
      <c r="AF135" s="160">
        <f t="shared" si="271"/>
        <v>121</v>
      </c>
      <c r="AG135" s="160">
        <f t="shared" si="271"/>
        <v>124</v>
      </c>
      <c r="AH135" s="160">
        <f t="shared" si="271"/>
        <v>127</v>
      </c>
      <c r="AI135" s="160">
        <f t="shared" si="271"/>
        <v>130</v>
      </c>
      <c r="AJ135" s="160">
        <f t="shared" si="271"/>
        <v>133</v>
      </c>
      <c r="AK135" s="160">
        <f t="shared" si="271"/>
        <v>136</v>
      </c>
      <c r="AL135" s="160">
        <f t="shared" si="271"/>
        <v>139</v>
      </c>
      <c r="AM135" s="160">
        <f t="shared" si="271"/>
        <v>140</v>
      </c>
      <c r="AN135" s="160">
        <f t="shared" si="271"/>
        <v>142</v>
      </c>
      <c r="AO135" s="160">
        <f t="shared" si="271"/>
        <v>148</v>
      </c>
      <c r="AP135" s="160">
        <f t="shared" si="271"/>
        <v>150</v>
      </c>
      <c r="AQ135" s="160">
        <f t="shared" si="271"/>
        <v>153</v>
      </c>
      <c r="AR135" s="160">
        <f t="shared" si="271"/>
        <v>160</v>
      </c>
      <c r="AS135" s="160">
        <f t="shared" si="271"/>
        <v>167</v>
      </c>
      <c r="AT135" s="160">
        <f t="shared" si="271"/>
        <v>172</v>
      </c>
      <c r="AU135" s="160">
        <f t="shared" si="271"/>
        <v>174</v>
      </c>
      <c r="AV135" s="160">
        <f t="shared" si="271"/>
        <v>177</v>
      </c>
      <c r="AW135" s="161">
        <f t="shared" si="271"/>
        <v>178</v>
      </c>
      <c r="AX135" t="s">
        <v>1</v>
      </c>
      <c r="AY135" s="105" t="str">
        <f t="shared" si="192"/>
        <v>OPEN</v>
      </c>
      <c r="AZ135" s="134">
        <f t="shared" si="170"/>
        <v>291</v>
      </c>
      <c r="BA135" s="73" t="str">
        <f t="shared" si="193"/>
        <v>Dominik</v>
      </c>
      <c r="BB135" s="73" t="str">
        <f t="shared" si="194"/>
        <v>Hribar</v>
      </c>
      <c r="BC135" s="134" t="str">
        <f t="shared" si="195"/>
        <v>51:15</v>
      </c>
      <c r="BD135" s="134">
        <f t="shared" si="196"/>
        <v>3075</v>
      </c>
      <c r="BE135" s="134" t="str">
        <f t="shared" si="197"/>
        <v>0</v>
      </c>
      <c r="BF135" s="134" t="str">
        <f t="shared" si="222"/>
        <v>0</v>
      </c>
      <c r="BG135" s="134">
        <f t="shared" si="171"/>
        <v>1</v>
      </c>
      <c r="BH135" s="73" t="str">
        <f t="shared" si="172"/>
        <v>KAP</v>
      </c>
      <c r="BI135" s="73" t="str">
        <f t="shared" si="218"/>
        <v>OK Kapela</v>
      </c>
      <c r="BJ135" s="134" t="str">
        <f t="shared" si="198"/>
        <v/>
      </c>
      <c r="BK135" s="73" t="str" cm="1">
        <f t="array" ref="BK135">IF(BJ135="",""&amp;BI135,IF(BJ135="NEMA",BI135,INDEX(klub_naziv,MATCH(INDEX(klubAlias_klubid,BJ135),klub_id,0))))</f>
        <v>OK Kapela</v>
      </c>
      <c r="BL135" s="73" t="str" cm="1">
        <f t="array" ref="BL135">IFERROR(INDEX(registarNatjecatelji,CE135,4),"")</f>
        <v/>
      </c>
      <c r="BM135" s="134">
        <f t="shared" si="173"/>
        <v>1</v>
      </c>
      <c r="BN135" s="73" t="str">
        <f t="shared" si="199"/>
        <v>OK Kapela</v>
      </c>
      <c r="BO135" s="73" t="str">
        <f t="shared" si="212"/>
        <v>CRO</v>
      </c>
      <c r="BP135" s="134">
        <f t="shared" si="174"/>
        <v>1</v>
      </c>
      <c r="BQ135" s="73" t="str">
        <f t="shared" si="175"/>
        <v>OPEN</v>
      </c>
      <c r="BR135" s="73" t="str">
        <f t="shared" si="176"/>
        <v>Otvorena</v>
      </c>
      <c r="BS135" s="134">
        <f t="shared" si="177"/>
        <v>1010</v>
      </c>
      <c r="BT135" s="74" t="str">
        <f t="shared" si="178"/>
        <v>2.29</v>
      </c>
      <c r="BU135" s="74" t="str">
        <f t="shared" si="179"/>
        <v>90</v>
      </c>
      <c r="BV135" s="75" t="str">
        <f t="shared" si="180"/>
        <v>9</v>
      </c>
      <c r="BW135" t="s">
        <v>1</v>
      </c>
      <c r="BX135" s="105" t="str">
        <f t="shared" si="181"/>
        <v>Dominik – Hribar – OK Kapela – OPEN</v>
      </c>
      <c r="BY135" s="106" t="str">
        <f t="shared" si="182"/>
        <v>NEMA</v>
      </c>
      <c r="BZ135" t="s">
        <v>1</v>
      </c>
      <c r="CA135" s="105" t="str">
        <f t="shared" si="183"/>
        <v>Dominik – Hribar – OK Kapela</v>
      </c>
      <c r="CB135" s="106" t="str">
        <f t="shared" si="184"/>
        <v>NEMA</v>
      </c>
      <c r="CC135" t="s">
        <v>1</v>
      </c>
      <c r="CD135" s="105" t="str">
        <f t="shared" si="185"/>
        <v>Dominik – Hribar</v>
      </c>
      <c r="CE135" s="106" t="str">
        <f t="shared" si="200"/>
        <v>NEMA</v>
      </c>
      <c r="CF135" t="s">
        <v>1</v>
      </c>
      <c r="CG135" s="111" t="str">
        <f t="shared" si="201"/>
        <v/>
      </c>
      <c r="CH135" s="134" t="str" cm="1">
        <f t="array" ref="CH135">IF(CG135="","",INDEX(imePrezime_id,CG135,0))</f>
        <v/>
      </c>
      <c r="CI135" s="106" t="str">
        <f>IF(OR(CD135="",CE135&lt;&gt;"NEMA"),"",IFERROR(INDEX(imeprezimealias_imeprezimeid,MATCH(BA135&amp;" "&amp;BB135,imeprezimealias_alias,0)),""))</f>
        <v/>
      </c>
      <c r="CJ135" t="s">
        <v>1</v>
      </c>
      <c r="CK135" s="29" t="str">
        <f t="shared" si="202"/>
        <v>SELECT 'Dominik – Hribar', ime, prezime FROM imeprezime WHERE ime LIKE '%omini%' Or prezime LIKE '%riba%' Or ime LIKE '%riba%' Or prezime LIKE '%omini%' ORDER BY ime, prezime;</v>
      </c>
      <c r="CL135" t="s">
        <v>1</v>
      </c>
      <c r="CM135" s="90"/>
      <c r="CN135" t="s">
        <v>1</v>
      </c>
      <c r="CO135" s="111" t="str">
        <f>IF(CM135="","",MAX(CO$10:CO134)+1)</f>
        <v/>
      </c>
      <c r="CP135" s="106" t="str">
        <f>IF(CM135="","",INDEX(imePrezime_id,MATCH(IF(IFERROR(SEARCH("–",CM135),0)&lt;&gt;0,CM135,SUBSTITUTE(CM135," "," – ",1)),imePrezime,0)))</f>
        <v/>
      </c>
      <c r="CR135" s="29" t="str">
        <f t="shared" si="203"/>
        <v/>
      </c>
      <c r="CS135" t="s">
        <v>1</v>
      </c>
      <c r="CT135" s="115">
        <f>IF(AND(CE135="NEMA",CI135=""),MAX(CT$10:CT134)+1,"")</f>
        <v>1005</v>
      </c>
      <c r="CU135" t="s">
        <v>1</v>
      </c>
      <c r="CV135" s="120" t="s">
        <v>1347</v>
      </c>
      <c r="CW135" t="s">
        <v>1</v>
      </c>
      <c r="CX135" s="105" t="str">
        <f>IF(CT135="","",IF(BO135&lt;&gt;"CRO","","INSERT INTO osoba (id,reg_broj,oib,spol_id,dat_rodjenja) VALUES ("&amp;CT135&amp;",(SELECT max(reg_broj)+1 FROM osoba),Null,'"&amp;CV135&amp;"',Null); INSERT INTO osoba_log (id,reg_broj,oib,spol_id,dat_rodjenja,dnevnik_id) SELECT id,reg_broj,oib,spol_id,dat_rodjenja,"&amp;CT$2&amp;" FROM osoba WHERE id = "&amp;CT135&amp;";"))</f>
        <v>INSERT INTO osoba (id,reg_broj,oib,spol_id,dat_rodjenja) VALUES (1005,(SELECT max(reg_broj)+1 FROM osoba),Null,'M',Null); INSERT INTO osoba_log (id,reg_broj,oib,spol_id,dat_rodjenja,dnevnik_id) SELECT id,reg_broj,oib,spol_id,dat_rodjenja, FROM osoba WHERE id = 1005;</v>
      </c>
      <c r="CY135" s="125" t="str">
        <f>IF(CT135="","","INSERT INTO imeprezime (id,osoba_id,rbr,ime,prezime,klub_id,identitet_id,sintaksa_id,info,aktivno,dnevnik_id) VALUES ("&amp;CT135&amp;","&amp;IF(CX135="","Null",CT135)&amp;",1,'"&amp;BA135&amp;"','"&amp;BB135&amp;"',(SELECT id FROM klub WHERE naziv = '"&amp;BI135&amp;"'),Null,1,'',1,"&amp;CT$2&amp;");")</f>
        <v>INSERT INTO imeprezime (id,osoba_id,rbr,ime,prezime,klub_id,identitet_id,sintaksa_id,info,aktivno,dnevnik_id) VALUES (1005,1005,1,'Dominik','Hribar',(SELECT id FROM klub WHERE naziv = 'OK Kapela'),Null,1,'',1,);</v>
      </c>
      <c r="CZ135" t="s">
        <v>1</v>
      </c>
      <c r="DA135" s="29" t="str">
        <f t="shared" si="204"/>
        <v>INSERT INTO osoba (id,reg_broj,oib,spol_id,dat_rodjenja) VALUES (1005,(SELECT max(reg_broj)+1 FROM osoba),Null,'M',Null); INSERT INTO osoba_log (id,reg_broj,oib,spol_id,dat_rodjenja,dnevnik_id) SELECT id,reg_broj,oib,spol_id,dat_rodjenja, FROM osoba WHERE id = 1005; INSERT INTO imeprezime (id,osoba_id,rbr,ime,prezime,klub_id,identitet_id,sintaksa_id,info,aktivno,dnevnik_id) VALUES (1005,1005,1,'Dominik','Hribar',(SELECT id FROM klub WHERE naziv = 'OK Kapela'),Null,1,'',1,);</v>
      </c>
      <c r="DB135" t="s">
        <v>1</v>
      </c>
      <c r="DC135" s="105" t="str">
        <f>IF(OR(BP135="",BP135&lt;&gt;"NEMA"),"",BO135)</f>
        <v/>
      </c>
      <c r="DD135" s="125" t="str">
        <f>IF(DC135="","",MAX(DD$10:DD134)+1)</f>
        <v/>
      </c>
      <c r="DE135" t="s">
        <v>1</v>
      </c>
      <c r="DF135" s="90"/>
      <c r="DG135" t="s">
        <v>1</v>
      </c>
      <c r="DH135" s="29" t="str">
        <f t="shared" si="187"/>
        <v/>
      </c>
      <c r="DI135" t="s">
        <v>1</v>
      </c>
      <c r="DJ135" s="166" t="str">
        <f>IF(BJ135&lt;&gt;"NEMA","",IF(IFERROR(MATCH(BI135,BI$10:BI134,0),0)&lt;&gt;0,"",BI135))</f>
        <v/>
      </c>
      <c r="DK135" t="s">
        <v>1</v>
      </c>
      <c r="DL135" s="90"/>
      <c r="DM135" t="s">
        <v>1</v>
      </c>
      <c r="DN135" s="105" t="str">
        <f t="shared" si="205"/>
        <v/>
      </c>
      <c r="DO135" s="73" t="str">
        <f>IF(DN135="","",MAX(DO$10:DO134)+1)</f>
        <v/>
      </c>
      <c r="DP135" s="73" t="str">
        <f>IF(DN135="","",IF(BP135="","",IF(BP135="NEMA",DD135,BP135)))</f>
        <v/>
      </c>
      <c r="DQ135" s="73" t="str">
        <f t="shared" si="206"/>
        <v/>
      </c>
      <c r="DR135" s="73" t="str">
        <f>IF(DL135="","",MAX(DR$10:DR134)+1)</f>
        <v/>
      </c>
      <c r="DS135" s="177" t="str">
        <f t="shared" si="188"/>
        <v/>
      </c>
      <c r="DT135" s="125" t="str">
        <f t="shared" si="207"/>
        <v/>
      </c>
      <c r="DU135" t="s">
        <v>1</v>
      </c>
      <c r="DV135" s="29" t="str">
        <f t="shared" si="208"/>
        <v/>
      </c>
      <c r="DW135" t="s">
        <v>1</v>
      </c>
      <c r="DX135" s="166" t="str">
        <f>IF(BX135="","",IF(BY135&lt;&gt;"NEMA","ime-pre-klu"&amp;IF(BJ135="","","(ali)")&amp;"-kat",IF(CB135&lt;&gt;"NEMA","ime-pre-klu"&amp;IF(BJ135="","","(ali)"),IF(CE135&lt;&gt;"NEMA","ime-pre",IF(CT135&lt;&gt;"","novo",""))))&amp;IF(AND(BE135="0",BD135&gt;max_minuta*60),"-ot",""))</f>
        <v>novo</v>
      </c>
      <c r="DY135" t="s">
        <v>1</v>
      </c>
      <c r="DZ135" s="111"/>
      <c r="EA135" s="134"/>
      <c r="EB135" s="134"/>
      <c r="EC135" s="134"/>
      <c r="ED135" s="134"/>
      <c r="EE135" s="134"/>
      <c r="EF135" s="134"/>
      <c r="EG135" s="134"/>
      <c r="EH135" s="134"/>
      <c r="EI135" s="134"/>
      <c r="EJ135" s="106">
        <f t="shared" si="189"/>
        <v>13</v>
      </c>
      <c r="EK135" t="s">
        <v>1</v>
      </c>
    </row>
    <row r="136" spans="2:141" x14ac:dyDescent="0.25">
      <c r="B136" s="148" t="s">
        <v>1203</v>
      </c>
      <c r="C136" t="s">
        <v>1</v>
      </c>
      <c r="D136" s="159">
        <f t="shared" si="190"/>
        <v>0</v>
      </c>
      <c r="E136" s="160">
        <f t="shared" ref="E136:AW136" si="272">IF($B136="","",FIND(";",$B136,D136+1))</f>
        <v>1</v>
      </c>
      <c r="F136" s="160">
        <f t="shared" si="272"/>
        <v>9</v>
      </c>
      <c r="G136" s="160">
        <f t="shared" si="272"/>
        <v>14</v>
      </c>
      <c r="H136" s="160">
        <f t="shared" si="272"/>
        <v>23</v>
      </c>
      <c r="I136" s="160">
        <f t="shared" si="272"/>
        <v>29</v>
      </c>
      <c r="J136" s="160">
        <f t="shared" si="272"/>
        <v>30</v>
      </c>
      <c r="K136" s="160">
        <f t="shared" si="272"/>
        <v>32</v>
      </c>
      <c r="L136" s="160">
        <f t="shared" si="272"/>
        <v>33</v>
      </c>
      <c r="M136" s="160">
        <f t="shared" si="272"/>
        <v>35</v>
      </c>
      <c r="N136" s="160">
        <f t="shared" si="272"/>
        <v>41</v>
      </c>
      <c r="O136" s="160">
        <f t="shared" si="272"/>
        <v>47</v>
      </c>
      <c r="P136" s="160">
        <f t="shared" si="272"/>
        <v>53</v>
      </c>
      <c r="Q136" s="160">
        <f t="shared" si="272"/>
        <v>55</v>
      </c>
      <c r="R136" s="160">
        <f t="shared" si="272"/>
        <v>57</v>
      </c>
      <c r="S136" s="160">
        <f t="shared" si="272"/>
        <v>63</v>
      </c>
      <c r="T136" s="160">
        <f t="shared" si="272"/>
        <v>75</v>
      </c>
      <c r="U136" s="160">
        <f t="shared" si="272"/>
        <v>81</v>
      </c>
      <c r="V136" s="160">
        <f t="shared" si="272"/>
        <v>84</v>
      </c>
      <c r="W136" s="160">
        <f t="shared" si="272"/>
        <v>91</v>
      </c>
      <c r="X136" s="160">
        <f t="shared" si="272"/>
        <v>98</v>
      </c>
      <c r="Y136" s="160">
        <f t="shared" si="272"/>
        <v>99</v>
      </c>
      <c r="Z136" s="160">
        <f t="shared" si="272"/>
        <v>100</v>
      </c>
      <c r="AA136" s="160">
        <f t="shared" si="272"/>
        <v>101</v>
      </c>
      <c r="AB136" s="160">
        <f t="shared" si="272"/>
        <v>104</v>
      </c>
      <c r="AC136" s="160">
        <f t="shared" si="272"/>
        <v>107</v>
      </c>
      <c r="AD136" s="160">
        <f t="shared" si="272"/>
        <v>110</v>
      </c>
      <c r="AE136" s="160">
        <f t="shared" si="272"/>
        <v>113</v>
      </c>
      <c r="AF136" s="160">
        <f t="shared" si="272"/>
        <v>116</v>
      </c>
      <c r="AG136" s="160">
        <f t="shared" si="272"/>
        <v>119</v>
      </c>
      <c r="AH136" s="160">
        <f t="shared" si="272"/>
        <v>122</v>
      </c>
      <c r="AI136" s="160">
        <f t="shared" si="272"/>
        <v>125</v>
      </c>
      <c r="AJ136" s="160">
        <f t="shared" si="272"/>
        <v>128</v>
      </c>
      <c r="AK136" s="160">
        <f t="shared" si="272"/>
        <v>131</v>
      </c>
      <c r="AL136" s="160">
        <f t="shared" si="272"/>
        <v>134</v>
      </c>
      <c r="AM136" s="160">
        <f t="shared" si="272"/>
        <v>135</v>
      </c>
      <c r="AN136" s="160">
        <f t="shared" si="272"/>
        <v>137</v>
      </c>
      <c r="AO136" s="160">
        <f t="shared" si="272"/>
        <v>143</v>
      </c>
      <c r="AP136" s="160">
        <f t="shared" si="272"/>
        <v>145</v>
      </c>
      <c r="AQ136" s="160">
        <f t="shared" si="272"/>
        <v>148</v>
      </c>
      <c r="AR136" s="160">
        <f t="shared" si="272"/>
        <v>155</v>
      </c>
      <c r="AS136" s="160">
        <f t="shared" si="272"/>
        <v>162</v>
      </c>
      <c r="AT136" s="160">
        <f t="shared" si="272"/>
        <v>167</v>
      </c>
      <c r="AU136" s="160">
        <f t="shared" si="272"/>
        <v>169</v>
      </c>
      <c r="AV136" s="160">
        <f t="shared" si="272"/>
        <v>172</v>
      </c>
      <c r="AW136" s="161">
        <f t="shared" si="272"/>
        <v>173</v>
      </c>
      <c r="AX136" t="s">
        <v>1</v>
      </c>
      <c r="AY136" s="105" t="str">
        <f t="shared" si="192"/>
        <v>OPEN</v>
      </c>
      <c r="AZ136" s="134">
        <f t="shared" si="170"/>
        <v>291</v>
      </c>
      <c r="BA136" s="73" t="str">
        <f t="shared" si="193"/>
        <v>Iva</v>
      </c>
      <c r="BB136" s="73" t="str">
        <f t="shared" si="194"/>
        <v>Pintur</v>
      </c>
      <c r="BC136" s="134" t="str">
        <f t="shared" si="195"/>
        <v>58:09</v>
      </c>
      <c r="BD136" s="134">
        <f t="shared" si="196"/>
        <v>3489</v>
      </c>
      <c r="BE136" s="134" t="str">
        <f t="shared" si="197"/>
        <v>0</v>
      </c>
      <c r="BF136" s="134" t="str">
        <f t="shared" si="222"/>
        <v>0</v>
      </c>
      <c r="BG136" s="134">
        <f t="shared" si="171"/>
        <v>1</v>
      </c>
      <c r="BH136" s="73" t="str">
        <f t="shared" si="172"/>
        <v>KAP</v>
      </c>
      <c r="BI136" s="73" t="str">
        <f t="shared" si="218"/>
        <v>OK Kapela</v>
      </c>
      <c r="BJ136" s="134" t="str">
        <f t="shared" si="198"/>
        <v/>
      </c>
      <c r="BK136" s="73" t="str" cm="1">
        <f t="array" ref="BK136">IF(BJ136="",""&amp;BI136,IF(BJ136="NEMA",BI136,INDEX(klub_naziv,MATCH(INDEX(klubAlias_klubid,BJ136),klub_id,0))))</f>
        <v>OK Kapela</v>
      </c>
      <c r="BL136" s="73" t="str" cm="1">
        <f t="array" ref="BL136">IFERROR(INDEX(registarNatjecatelji,CE136,4),"")</f>
        <v/>
      </c>
      <c r="BM136" s="134">
        <f t="shared" si="173"/>
        <v>1</v>
      </c>
      <c r="BN136" s="73" t="str">
        <f t="shared" si="199"/>
        <v>OK Kapela</v>
      </c>
      <c r="BO136" s="73" t="str">
        <f t="shared" si="212"/>
        <v>CRO</v>
      </c>
      <c r="BP136" s="134">
        <f t="shared" si="174"/>
        <v>1</v>
      </c>
      <c r="BQ136" s="73" t="str">
        <f t="shared" si="175"/>
        <v>OPEN</v>
      </c>
      <c r="BR136" s="73" t="str">
        <f t="shared" si="176"/>
        <v>Otvorena</v>
      </c>
      <c r="BS136" s="134">
        <f t="shared" si="177"/>
        <v>1010</v>
      </c>
      <c r="BT136" s="74" t="str">
        <f t="shared" si="178"/>
        <v>2.29</v>
      </c>
      <c r="BU136" s="74" t="str">
        <f t="shared" si="179"/>
        <v>90</v>
      </c>
      <c r="BV136" s="75" t="str">
        <f t="shared" si="180"/>
        <v>9</v>
      </c>
      <c r="BW136" t="s">
        <v>1</v>
      </c>
      <c r="BX136" s="105" t="str">
        <f t="shared" si="181"/>
        <v>Iva – Pintur – OK Kapela – OPEN</v>
      </c>
      <c r="BY136" s="106" t="str">
        <f t="shared" si="182"/>
        <v>NEMA</v>
      </c>
      <c r="BZ136" t="s">
        <v>1</v>
      </c>
      <c r="CA136" s="105" t="str">
        <f t="shared" si="183"/>
        <v>Iva – Pintur – OK Kapela</v>
      </c>
      <c r="CB136" s="106" t="str">
        <f t="shared" si="184"/>
        <v>NEMA</v>
      </c>
      <c r="CC136" t="s">
        <v>1</v>
      </c>
      <c r="CD136" s="105" t="str">
        <f t="shared" si="185"/>
        <v>Iva – Pintur</v>
      </c>
      <c r="CE136" s="106" t="str">
        <f t="shared" si="200"/>
        <v>NEMA</v>
      </c>
      <c r="CF136" t="s">
        <v>1</v>
      </c>
      <c r="CG136" s="111" t="str">
        <f t="shared" si="201"/>
        <v/>
      </c>
      <c r="CH136" s="134" t="str" cm="1">
        <f t="array" ref="CH136">IF(CG136="","",INDEX(imePrezime_id,CG136,0))</f>
        <v/>
      </c>
      <c r="CI136" s="106" t="str">
        <f>IF(OR(CD136="",CE136&lt;&gt;"NEMA"),"",IFERROR(INDEX(imeprezimealias_imeprezimeid,MATCH(BA136&amp;" "&amp;BB136,imeprezimealias_alias,0)),""))</f>
        <v/>
      </c>
      <c r="CJ136" t="s">
        <v>1</v>
      </c>
      <c r="CK136" s="29" t="str">
        <f t="shared" si="202"/>
        <v>SELECT 'Iva – Pintur', ime, prezime FROM imeprezime WHERE ime LIKE '%v%' Or prezime LIKE '%intu%' Or ime LIKE '%intu%' Or prezime LIKE '%v%' ORDER BY ime, prezime;</v>
      </c>
      <c r="CL136" t="s">
        <v>1</v>
      </c>
      <c r="CM136" s="90"/>
      <c r="CN136" t="s">
        <v>1</v>
      </c>
      <c r="CO136" s="111" t="str">
        <f>IF(CM136="","",MAX(CO$10:CO135)+1)</f>
        <v/>
      </c>
      <c r="CP136" s="106" t="str">
        <f>IF(CM136="","",INDEX(imePrezime_id,MATCH(IF(IFERROR(SEARCH("–",CM136),0)&lt;&gt;0,CM136,SUBSTITUTE(CM136," "," – ",1)),imePrezime,0)))</f>
        <v/>
      </c>
      <c r="CR136" s="29" t="str">
        <f t="shared" si="203"/>
        <v/>
      </c>
      <c r="CS136" t="s">
        <v>1</v>
      </c>
      <c r="CT136" s="115">
        <f>IF(AND(CE136="NEMA",CI136=""),MAX(CT$10:CT135)+1,"")</f>
        <v>1006</v>
      </c>
      <c r="CU136" t="s">
        <v>1</v>
      </c>
      <c r="CV136" s="120" t="s">
        <v>1349</v>
      </c>
      <c r="CW136" t="s">
        <v>1</v>
      </c>
      <c r="CX136" s="105" t="str">
        <f>IF(CT136="","",IF(BO136&lt;&gt;"CRO","","INSERT INTO osoba (id,reg_broj,oib,spol_id,dat_rodjenja) VALUES ("&amp;CT136&amp;",(SELECT max(reg_broj)+1 FROM osoba),Null,'"&amp;CV136&amp;"',Null); INSERT INTO osoba_log (id,reg_broj,oib,spol_id,dat_rodjenja,dnevnik_id) SELECT id,reg_broj,oib,spol_id,dat_rodjenja,"&amp;CT$2&amp;" FROM osoba WHERE id = "&amp;CT136&amp;";"))</f>
        <v>INSERT INTO osoba (id,reg_broj,oib,spol_id,dat_rodjenja) VALUES (1006,(SELECT max(reg_broj)+1 FROM osoba),Null,'Ž',Null); INSERT INTO osoba_log (id,reg_broj,oib,spol_id,dat_rodjenja,dnevnik_id) SELECT id,reg_broj,oib,spol_id,dat_rodjenja, FROM osoba WHERE id = 1006;</v>
      </c>
      <c r="CY136" s="125" t="str">
        <f>IF(CT136="","","INSERT INTO imeprezime (id,osoba_id,rbr,ime,prezime,klub_id,identitet_id,sintaksa_id,info,aktivno,dnevnik_id) VALUES ("&amp;CT136&amp;","&amp;IF(CX136="","Null",CT136)&amp;",1,'"&amp;BA136&amp;"','"&amp;BB136&amp;"',(SELECT id FROM klub WHERE naziv = '"&amp;BI136&amp;"'),Null,1,'',1,"&amp;CT$2&amp;");")</f>
        <v>INSERT INTO imeprezime (id,osoba_id,rbr,ime,prezime,klub_id,identitet_id,sintaksa_id,info,aktivno,dnevnik_id) VALUES (1006,1006,1,'Iva','Pintur',(SELECT id FROM klub WHERE naziv = 'OK Kapela'),Null,1,'',1,);</v>
      </c>
      <c r="CZ136" t="s">
        <v>1</v>
      </c>
      <c r="DA136" s="29" t="str">
        <f t="shared" si="204"/>
        <v>INSERT INTO osoba (id,reg_broj,oib,spol_id,dat_rodjenja) VALUES (1006,(SELECT max(reg_broj)+1 FROM osoba),Null,'Ž',Null); INSERT INTO osoba_log (id,reg_broj,oib,spol_id,dat_rodjenja,dnevnik_id) SELECT id,reg_broj,oib,spol_id,dat_rodjenja, FROM osoba WHERE id = 1006; INSERT INTO imeprezime (id,osoba_id,rbr,ime,prezime,klub_id,identitet_id,sintaksa_id,info,aktivno,dnevnik_id) VALUES (1006,1006,1,'Iva','Pintur',(SELECT id FROM klub WHERE naziv = 'OK Kapela'),Null,1,'',1,);</v>
      </c>
      <c r="DB136" t="s">
        <v>1</v>
      </c>
      <c r="DC136" s="105" t="str">
        <f>IF(OR(BP136="",BP136&lt;&gt;"NEMA"),"",BO136)</f>
        <v/>
      </c>
      <c r="DD136" s="125" t="str">
        <f>IF(DC136="","",MAX(DD$10:DD135)+1)</f>
        <v/>
      </c>
      <c r="DE136" t="s">
        <v>1</v>
      </c>
      <c r="DF136" s="90"/>
      <c r="DG136" t="s">
        <v>1</v>
      </c>
      <c r="DH136" s="29" t="str">
        <f t="shared" si="187"/>
        <v/>
      </c>
      <c r="DI136" t="s">
        <v>1</v>
      </c>
      <c r="DJ136" s="166" t="str">
        <f>IF(BJ136&lt;&gt;"NEMA","",IF(IFERROR(MATCH(BI136,BI$10:BI135,0),0)&lt;&gt;0,"",BI136))</f>
        <v/>
      </c>
      <c r="DK136" t="s">
        <v>1</v>
      </c>
      <c r="DL136" s="90"/>
      <c r="DM136" t="s">
        <v>1</v>
      </c>
      <c r="DN136" s="105" t="str">
        <f t="shared" si="205"/>
        <v/>
      </c>
      <c r="DO136" s="73" t="str">
        <f>IF(DN136="","",MAX(DO$10:DO135)+1)</f>
        <v/>
      </c>
      <c r="DP136" s="73" t="str">
        <f>IF(DN136="","",IF(BP136="","",IF(BP136="NEMA",DD136,BP136)))</f>
        <v/>
      </c>
      <c r="DQ136" s="73" t="str">
        <f t="shared" si="206"/>
        <v/>
      </c>
      <c r="DR136" s="73" t="str">
        <f>IF(DL136="","",MAX(DR$10:DR135)+1)</f>
        <v/>
      </c>
      <c r="DS136" s="177" t="str">
        <f t="shared" si="188"/>
        <v/>
      </c>
      <c r="DT136" s="125" t="str">
        <f t="shared" si="207"/>
        <v/>
      </c>
      <c r="DU136" t="s">
        <v>1</v>
      </c>
      <c r="DV136" s="29" t="str">
        <f t="shared" si="208"/>
        <v/>
      </c>
      <c r="DW136" t="s">
        <v>1</v>
      </c>
      <c r="DX136" s="166" t="str">
        <f>IF(BX136="","",IF(BY136&lt;&gt;"NEMA","ime-pre-klu"&amp;IF(BJ136="","","(ali)")&amp;"-kat",IF(CB136&lt;&gt;"NEMA","ime-pre-klu"&amp;IF(BJ136="","","(ali)"),IF(CE136&lt;&gt;"NEMA","ime-pre",IF(CT136&lt;&gt;"","novo",""))))&amp;IF(AND(BE136="0",BD136&gt;max_minuta*60),"-ot",""))</f>
        <v>novo</v>
      </c>
      <c r="DY136" t="s">
        <v>1</v>
      </c>
      <c r="DZ136" s="111"/>
      <c r="EA136" s="134"/>
      <c r="EB136" s="134"/>
      <c r="EC136" s="134"/>
      <c r="ED136" s="134"/>
      <c r="EE136" s="134"/>
      <c r="EF136" s="134"/>
      <c r="EG136" s="134"/>
      <c r="EH136" s="134"/>
      <c r="EI136" s="134"/>
      <c r="EJ136" s="106">
        <f t="shared" si="189"/>
        <v>13</v>
      </c>
      <c r="EK136" t="s">
        <v>1</v>
      </c>
    </row>
    <row r="137" spans="2:141" x14ac:dyDescent="0.25">
      <c r="B137" s="148" t="s">
        <v>1204</v>
      </c>
      <c r="C137" t="s">
        <v>1</v>
      </c>
      <c r="D137" s="159">
        <f t="shared" si="190"/>
        <v>0</v>
      </c>
      <c r="E137" s="160">
        <f t="shared" ref="E137:AW137" si="273">IF($B137="","",FIND(";",$B137,D137+1))</f>
        <v>1</v>
      </c>
      <c r="F137" s="160">
        <f t="shared" si="273"/>
        <v>8</v>
      </c>
      <c r="G137" s="160">
        <f t="shared" si="273"/>
        <v>13</v>
      </c>
      <c r="H137" s="160">
        <f t="shared" si="273"/>
        <v>22</v>
      </c>
      <c r="I137" s="160">
        <f t="shared" si="273"/>
        <v>31</v>
      </c>
      <c r="J137" s="160">
        <f t="shared" si="273"/>
        <v>32</v>
      </c>
      <c r="K137" s="160">
        <f t="shared" si="273"/>
        <v>34</v>
      </c>
      <c r="L137" s="160">
        <f t="shared" si="273"/>
        <v>35</v>
      </c>
      <c r="M137" s="160">
        <f t="shared" si="273"/>
        <v>37</v>
      </c>
      <c r="N137" s="160">
        <f t="shared" si="273"/>
        <v>43</v>
      </c>
      <c r="O137" s="160">
        <f t="shared" si="273"/>
        <v>49</v>
      </c>
      <c r="P137" s="160">
        <f t="shared" si="273"/>
        <v>55</v>
      </c>
      <c r="Q137" s="160">
        <f t="shared" si="273"/>
        <v>57</v>
      </c>
      <c r="R137" s="160">
        <f t="shared" si="273"/>
        <v>59</v>
      </c>
      <c r="S137" s="160">
        <f t="shared" si="273"/>
        <v>67</v>
      </c>
      <c r="T137" s="160">
        <f t="shared" si="273"/>
        <v>78</v>
      </c>
      <c r="U137" s="160">
        <f t="shared" si="273"/>
        <v>84</v>
      </c>
      <c r="V137" s="160">
        <f t="shared" si="273"/>
        <v>87</v>
      </c>
      <c r="W137" s="160">
        <f t="shared" si="273"/>
        <v>94</v>
      </c>
      <c r="X137" s="160">
        <f t="shared" si="273"/>
        <v>101</v>
      </c>
      <c r="Y137" s="160">
        <f t="shared" si="273"/>
        <v>102</v>
      </c>
      <c r="Z137" s="160">
        <f t="shared" si="273"/>
        <v>103</v>
      </c>
      <c r="AA137" s="160">
        <f t="shared" si="273"/>
        <v>104</v>
      </c>
      <c r="AB137" s="160">
        <f t="shared" si="273"/>
        <v>107</v>
      </c>
      <c r="AC137" s="160">
        <f t="shared" si="273"/>
        <v>110</v>
      </c>
      <c r="AD137" s="160">
        <f t="shared" si="273"/>
        <v>113</v>
      </c>
      <c r="AE137" s="160">
        <f t="shared" si="273"/>
        <v>116</v>
      </c>
      <c r="AF137" s="160">
        <f t="shared" si="273"/>
        <v>119</v>
      </c>
      <c r="AG137" s="160">
        <f t="shared" si="273"/>
        <v>122</v>
      </c>
      <c r="AH137" s="160">
        <f t="shared" si="273"/>
        <v>125</v>
      </c>
      <c r="AI137" s="160">
        <f t="shared" si="273"/>
        <v>128</v>
      </c>
      <c r="AJ137" s="160">
        <f t="shared" si="273"/>
        <v>131</v>
      </c>
      <c r="AK137" s="160">
        <f t="shared" si="273"/>
        <v>134</v>
      </c>
      <c r="AL137" s="160">
        <f t="shared" si="273"/>
        <v>137</v>
      </c>
      <c r="AM137" s="160">
        <f t="shared" si="273"/>
        <v>138</v>
      </c>
      <c r="AN137" s="160">
        <f t="shared" si="273"/>
        <v>140</v>
      </c>
      <c r="AO137" s="160">
        <f t="shared" si="273"/>
        <v>146</v>
      </c>
      <c r="AP137" s="160">
        <f t="shared" si="273"/>
        <v>148</v>
      </c>
      <c r="AQ137" s="160">
        <f t="shared" si="273"/>
        <v>151</v>
      </c>
      <c r="AR137" s="160">
        <f t="shared" si="273"/>
        <v>158</v>
      </c>
      <c r="AS137" s="160">
        <f t="shared" si="273"/>
        <v>165</v>
      </c>
      <c r="AT137" s="160">
        <f t="shared" si="273"/>
        <v>170</v>
      </c>
      <c r="AU137" s="160">
        <f t="shared" si="273"/>
        <v>172</v>
      </c>
      <c r="AV137" s="160">
        <f t="shared" si="273"/>
        <v>175</v>
      </c>
      <c r="AW137" s="161">
        <f t="shared" si="273"/>
        <v>176</v>
      </c>
      <c r="AX137" t="s">
        <v>1</v>
      </c>
      <c r="AY137" s="105" t="str">
        <f t="shared" si="192"/>
        <v>OPEN</v>
      </c>
      <c r="AZ137" s="134">
        <f t="shared" si="170"/>
        <v>291</v>
      </c>
      <c r="BA137" s="73" t="str">
        <f t="shared" si="193"/>
        <v>Oliver</v>
      </c>
      <c r="BB137" s="73" t="str">
        <f t="shared" si="194"/>
        <v>Skočić</v>
      </c>
      <c r="BC137" s="134" t="str">
        <f t="shared" si="195"/>
        <v>63:59</v>
      </c>
      <c r="BD137" s="134">
        <f t="shared" si="196"/>
        <v>3839</v>
      </c>
      <c r="BE137" s="134" t="str">
        <f t="shared" si="197"/>
        <v>0</v>
      </c>
      <c r="BF137" s="134" t="str">
        <f t="shared" si="222"/>
        <v>0</v>
      </c>
      <c r="BG137" s="134">
        <f t="shared" si="171"/>
        <v>1</v>
      </c>
      <c r="BH137" s="73" t="str">
        <f t="shared" si="172"/>
        <v>Vihor</v>
      </c>
      <c r="BI137" s="73" t="str">
        <f t="shared" si="218"/>
        <v>OK Vihor</v>
      </c>
      <c r="BJ137" s="134" t="str">
        <f t="shared" si="198"/>
        <v/>
      </c>
      <c r="BK137" s="73" t="str" cm="1">
        <f t="array" ref="BK137">IF(BJ137="",""&amp;BI137,IF(BJ137="NEMA",BI137,INDEX(klub_naziv,MATCH(INDEX(klubAlias_klubid,BJ137),klub_id,0))))</f>
        <v>OK Vihor</v>
      </c>
      <c r="BL137" s="73" t="str" cm="1">
        <f t="array" ref="BL137">IFERROR(INDEX(registarNatjecatelji,CE137,4),"")</f>
        <v>OK Vihor</v>
      </c>
      <c r="BM137" s="134" t="str">
        <f t="shared" si="173"/>
        <v/>
      </c>
      <c r="BN137" s="73" t="str">
        <f t="shared" si="199"/>
        <v>OK Vihor</v>
      </c>
      <c r="BO137" s="73" t="str">
        <f t="shared" si="212"/>
        <v>CRO</v>
      </c>
      <c r="BP137" s="134">
        <f t="shared" si="174"/>
        <v>1</v>
      </c>
      <c r="BQ137" s="73" t="str">
        <f t="shared" si="175"/>
        <v>OPEN</v>
      </c>
      <c r="BR137" s="73" t="str">
        <f t="shared" si="176"/>
        <v>Otvorena</v>
      </c>
      <c r="BS137" s="134">
        <f t="shared" si="177"/>
        <v>1010</v>
      </c>
      <c r="BT137" s="74" t="str">
        <f t="shared" si="178"/>
        <v>2.29</v>
      </c>
      <c r="BU137" s="74" t="str">
        <f t="shared" si="179"/>
        <v>90</v>
      </c>
      <c r="BV137" s="75" t="str">
        <f t="shared" si="180"/>
        <v>9</v>
      </c>
      <c r="BW137" t="s">
        <v>1</v>
      </c>
      <c r="BX137" s="105" t="str">
        <f t="shared" si="181"/>
        <v>Oliver – Skočić – OK Vihor – OPEN</v>
      </c>
      <c r="BY137" s="106" t="str">
        <f t="shared" si="182"/>
        <v>NEMA</v>
      </c>
      <c r="BZ137" t="s">
        <v>1</v>
      </c>
      <c r="CA137" s="105" t="str">
        <f t="shared" si="183"/>
        <v>Oliver – Skočić – OK Vihor</v>
      </c>
      <c r="CB137" s="106">
        <f t="shared" si="184"/>
        <v>886</v>
      </c>
      <c r="CC137" t="s">
        <v>1</v>
      </c>
      <c r="CD137" s="105" t="str">
        <f t="shared" si="185"/>
        <v>Oliver – Skočić</v>
      </c>
      <c r="CE137" s="106">
        <f t="shared" si="200"/>
        <v>886</v>
      </c>
      <c r="CF137" t="s">
        <v>1</v>
      </c>
      <c r="CG137" s="111">
        <f t="shared" si="201"/>
        <v>886</v>
      </c>
      <c r="CH137" s="134" cm="1">
        <f t="array" ref="CH137">IF(CG137="","",INDEX(imePrezime_id,CG137,0))</f>
        <v>1028</v>
      </c>
      <c r="CI137" s="106" t="str">
        <f>IF(OR(CD137="",CE137&lt;&gt;"NEMA"),"",IFERROR(INDEX(imeprezimealias_imeprezimeid,MATCH(BA137&amp;" "&amp;BB137,imeprezimealias_alias,0)),""))</f>
        <v/>
      </c>
      <c r="CJ137" t="s">
        <v>1</v>
      </c>
      <c r="CK137" s="29" t="str">
        <f t="shared" si="202"/>
        <v/>
      </c>
      <c r="CL137" t="s">
        <v>1</v>
      </c>
      <c r="CM137" s="90"/>
      <c r="CN137" t="s">
        <v>1</v>
      </c>
      <c r="CO137" s="111" t="str">
        <f>IF(CM137="","",MAX(CO$10:CO136)+1)</f>
        <v/>
      </c>
      <c r="CP137" s="106" t="str">
        <f>IF(CM137="","",INDEX(imePrezime_id,MATCH(IF(IFERROR(SEARCH("–",CM137),0)&lt;&gt;0,CM137,SUBSTITUTE(CM137," "," – ",1)),imePrezime,0)))</f>
        <v/>
      </c>
      <c r="CR137" s="29" t="str">
        <f t="shared" si="203"/>
        <v/>
      </c>
      <c r="CS137" t="s">
        <v>1</v>
      </c>
      <c r="CT137" s="115" t="str">
        <f>IF(AND(CE137="NEMA",CI137=""),MAX(CT$10:CT136)+1,"")</f>
        <v/>
      </c>
      <c r="CU137" t="s">
        <v>1</v>
      </c>
      <c r="CV137" s="120" t="str">
        <f>LEFT(BQ137,1)</f>
        <v>O</v>
      </c>
      <c r="CW137" t="s">
        <v>1</v>
      </c>
      <c r="CX137" s="105" t="str">
        <f>IF(CT137="","",IF(BO137&lt;&gt;"CRO","","INSERT INTO osoba (id,reg_broj,oib,spol_id,dat_rodjenja) VALUES ("&amp;CT137&amp;",(SELECT max(reg_broj)+1 FROM osoba),Null,'"&amp;CV137&amp;"',Null); INSERT INTO osoba_log (id,reg_broj,oib,spol_id,dat_rodjenja,dnevnik_id) SELECT id,reg_broj,oib,spol_id,dat_rodjenja,"&amp;CT$2&amp;" FROM osoba WHERE id = "&amp;CT137&amp;";"))</f>
        <v/>
      </c>
      <c r="CY137" s="125" t="str">
        <f>IF(CT137="","","INSERT INTO imeprezime (id,osoba_id,rbr,ime,prezime,klub_id,identitet_id,sintaksa_id,info,aktivno,dnevnik_id) VALUES ("&amp;CT137&amp;","&amp;IF(CX137="","Null",CT137)&amp;",1,'"&amp;BA137&amp;"','"&amp;BB137&amp;"',(SELECT id FROM klub WHERE naziv = '"&amp;BI137&amp;"'),Null,1,'',1,"&amp;CT$2&amp;");")</f>
        <v/>
      </c>
      <c r="CZ137" t="s">
        <v>1</v>
      </c>
      <c r="DA137" s="29" t="str">
        <f t="shared" si="204"/>
        <v/>
      </c>
      <c r="DB137" t="s">
        <v>1</v>
      </c>
      <c r="DC137" s="105" t="str">
        <f>IF(OR(BP137="",BP137&lt;&gt;"NEMA"),"",BO137)</f>
        <v/>
      </c>
      <c r="DD137" s="125" t="str">
        <f>IF(DC137="","",MAX(DD$10:DD136)+1)</f>
        <v/>
      </c>
      <c r="DE137" t="s">
        <v>1</v>
      </c>
      <c r="DF137" s="90"/>
      <c r="DG137" t="s">
        <v>1</v>
      </c>
      <c r="DH137" s="29" t="str">
        <f t="shared" si="187"/>
        <v/>
      </c>
      <c r="DI137" t="s">
        <v>1</v>
      </c>
      <c r="DJ137" s="166" t="str">
        <f>IF(BJ137&lt;&gt;"NEMA","",IF(IFERROR(MATCH(BI137,BI$10:BI136,0),0)&lt;&gt;0,"",BI137))</f>
        <v/>
      </c>
      <c r="DK137" t="s">
        <v>1</v>
      </c>
      <c r="DL137" s="90"/>
      <c r="DM137" t="s">
        <v>1</v>
      </c>
      <c r="DN137" s="105" t="str">
        <f t="shared" si="205"/>
        <v/>
      </c>
      <c r="DO137" s="73" t="str">
        <f>IF(DN137="","",MAX(DO$10:DO136)+1)</f>
        <v/>
      </c>
      <c r="DP137" s="73" t="str">
        <f>IF(DN137="","",IF(BP137="","",IF(BP137="NEMA",DD137,BP137)))</f>
        <v/>
      </c>
      <c r="DQ137" s="73" t="str">
        <f t="shared" si="206"/>
        <v/>
      </c>
      <c r="DR137" s="73" t="str">
        <f>IF(DL137="","",MAX(DR$10:DR136)+1)</f>
        <v/>
      </c>
      <c r="DS137" s="177" t="str">
        <f t="shared" si="188"/>
        <v/>
      </c>
      <c r="DT137" s="125" t="str">
        <f t="shared" si="207"/>
        <v/>
      </c>
      <c r="DU137" t="s">
        <v>1</v>
      </c>
      <c r="DV137" s="29" t="str">
        <f t="shared" si="208"/>
        <v/>
      </c>
      <c r="DW137" t="s">
        <v>1</v>
      </c>
      <c r="DX137" s="166" t="str">
        <f>IF(BX137="","",IF(BY137&lt;&gt;"NEMA","ime-pre-klu"&amp;IF(BJ137="","","(ali)")&amp;"-kat",IF(CB137&lt;&gt;"NEMA","ime-pre-klu"&amp;IF(BJ137="","","(ali)"),IF(CE137&lt;&gt;"NEMA","ime-pre",IF(CT137&lt;&gt;"","novo",""))))&amp;IF(AND(BE137="0",BD137&gt;max_minuta*60),"-ot",""))</f>
        <v>ime-pre-klu</v>
      </c>
      <c r="DY137" t="s">
        <v>1</v>
      </c>
      <c r="DZ137" s="111"/>
      <c r="EA137" s="134"/>
      <c r="EB137" s="134"/>
      <c r="EC137" s="134"/>
      <c r="ED137" s="134"/>
      <c r="EE137" s="134"/>
      <c r="EF137" s="134"/>
      <c r="EG137" s="134"/>
      <c r="EH137" s="134"/>
      <c r="EI137" s="134"/>
      <c r="EJ137" s="106">
        <f t="shared" si="189"/>
        <v>5</v>
      </c>
      <c r="EK137" t="s">
        <v>1</v>
      </c>
    </row>
    <row r="138" spans="2:141" x14ac:dyDescent="0.25">
      <c r="B138" s="148" t="s">
        <v>1205</v>
      </c>
      <c r="C138" t="s">
        <v>1</v>
      </c>
      <c r="D138" s="159">
        <f t="shared" si="190"/>
        <v>0</v>
      </c>
      <c r="E138" s="160">
        <f t="shared" ref="E138:AW138" si="274">IF($B138="","",FIND(";",$B138,D138+1))</f>
        <v>1</v>
      </c>
      <c r="F138" s="160">
        <f t="shared" si="274"/>
        <v>8</v>
      </c>
      <c r="G138" s="160">
        <f t="shared" si="274"/>
        <v>13</v>
      </c>
      <c r="H138" s="160">
        <f t="shared" si="274"/>
        <v>23</v>
      </c>
      <c r="I138" s="160">
        <f t="shared" si="274"/>
        <v>29</v>
      </c>
      <c r="J138" s="160">
        <f t="shared" si="274"/>
        <v>30</v>
      </c>
      <c r="K138" s="160">
        <f t="shared" si="274"/>
        <v>32</v>
      </c>
      <c r="L138" s="160">
        <f t="shared" si="274"/>
        <v>33</v>
      </c>
      <c r="M138" s="160">
        <f t="shared" si="274"/>
        <v>35</v>
      </c>
      <c r="N138" s="160">
        <f t="shared" si="274"/>
        <v>41</v>
      </c>
      <c r="O138" s="160">
        <f t="shared" si="274"/>
        <v>47</v>
      </c>
      <c r="P138" s="160">
        <f t="shared" si="274"/>
        <v>53</v>
      </c>
      <c r="Q138" s="160">
        <f t="shared" si="274"/>
        <v>55</v>
      </c>
      <c r="R138" s="160">
        <f t="shared" si="274"/>
        <v>57</v>
      </c>
      <c r="S138" s="160">
        <f t="shared" si="274"/>
        <v>63</v>
      </c>
      <c r="T138" s="160">
        <f t="shared" si="274"/>
        <v>75</v>
      </c>
      <c r="U138" s="160">
        <f t="shared" si="274"/>
        <v>81</v>
      </c>
      <c r="V138" s="160">
        <f t="shared" si="274"/>
        <v>84</v>
      </c>
      <c r="W138" s="160">
        <f t="shared" si="274"/>
        <v>91</v>
      </c>
      <c r="X138" s="160">
        <f t="shared" si="274"/>
        <v>98</v>
      </c>
      <c r="Y138" s="160">
        <f t="shared" si="274"/>
        <v>99</v>
      </c>
      <c r="Z138" s="160">
        <f t="shared" si="274"/>
        <v>100</v>
      </c>
      <c r="AA138" s="160">
        <f t="shared" si="274"/>
        <v>101</v>
      </c>
      <c r="AB138" s="160">
        <f t="shared" si="274"/>
        <v>104</v>
      </c>
      <c r="AC138" s="160">
        <f t="shared" si="274"/>
        <v>107</v>
      </c>
      <c r="AD138" s="160">
        <f t="shared" si="274"/>
        <v>110</v>
      </c>
      <c r="AE138" s="160">
        <f t="shared" si="274"/>
        <v>113</v>
      </c>
      <c r="AF138" s="160">
        <f t="shared" si="274"/>
        <v>116</v>
      </c>
      <c r="AG138" s="160">
        <f t="shared" si="274"/>
        <v>119</v>
      </c>
      <c r="AH138" s="160">
        <f t="shared" si="274"/>
        <v>122</v>
      </c>
      <c r="AI138" s="160">
        <f t="shared" si="274"/>
        <v>125</v>
      </c>
      <c r="AJ138" s="160">
        <f t="shared" si="274"/>
        <v>128</v>
      </c>
      <c r="AK138" s="160">
        <f t="shared" si="274"/>
        <v>131</v>
      </c>
      <c r="AL138" s="160">
        <f t="shared" si="274"/>
        <v>134</v>
      </c>
      <c r="AM138" s="160">
        <f t="shared" si="274"/>
        <v>135</v>
      </c>
      <c r="AN138" s="160">
        <f t="shared" si="274"/>
        <v>137</v>
      </c>
      <c r="AO138" s="160">
        <f t="shared" si="274"/>
        <v>143</v>
      </c>
      <c r="AP138" s="160">
        <f t="shared" si="274"/>
        <v>145</v>
      </c>
      <c r="AQ138" s="160">
        <f t="shared" si="274"/>
        <v>148</v>
      </c>
      <c r="AR138" s="160">
        <f t="shared" si="274"/>
        <v>155</v>
      </c>
      <c r="AS138" s="160">
        <f t="shared" si="274"/>
        <v>162</v>
      </c>
      <c r="AT138" s="160">
        <f t="shared" si="274"/>
        <v>167</v>
      </c>
      <c r="AU138" s="160">
        <f t="shared" si="274"/>
        <v>169</v>
      </c>
      <c r="AV138" s="160">
        <f t="shared" si="274"/>
        <v>172</v>
      </c>
      <c r="AW138" s="161">
        <f t="shared" si="274"/>
        <v>173</v>
      </c>
      <c r="AX138" t="s">
        <v>1</v>
      </c>
      <c r="AY138" s="105" t="str">
        <f t="shared" si="192"/>
        <v>OPEN</v>
      </c>
      <c r="AZ138" s="134">
        <f t="shared" si="170"/>
        <v>291</v>
      </c>
      <c r="BA138" s="73" t="str">
        <f t="shared" si="193"/>
        <v>Iva</v>
      </c>
      <c r="BB138" s="73" t="str">
        <f t="shared" si="194"/>
        <v>Hruškar</v>
      </c>
      <c r="BC138" s="134" t="str">
        <f t="shared" si="195"/>
        <v>65:51</v>
      </c>
      <c r="BD138" s="134">
        <f t="shared" si="196"/>
        <v>3951</v>
      </c>
      <c r="BE138" s="134" t="str">
        <f t="shared" si="197"/>
        <v>0</v>
      </c>
      <c r="BF138" s="134" t="str">
        <f t="shared" si="222"/>
        <v>0</v>
      </c>
      <c r="BG138" s="134">
        <f t="shared" si="171"/>
        <v>1</v>
      </c>
      <c r="BH138" s="73" t="str">
        <f t="shared" si="172"/>
        <v>KAP</v>
      </c>
      <c r="BI138" s="73" t="str">
        <f t="shared" si="218"/>
        <v>OK Kapela</v>
      </c>
      <c r="BJ138" s="134" t="str">
        <f t="shared" si="198"/>
        <v/>
      </c>
      <c r="BK138" s="73" t="str" cm="1">
        <f t="array" ref="BK138">IF(BJ138="",""&amp;BI138,IF(BJ138="NEMA",BI138,INDEX(klub_naziv,MATCH(INDEX(klubAlias_klubid,BJ138),klub_id,0))))</f>
        <v>OK Kapela</v>
      </c>
      <c r="BL138" s="73" t="str" cm="1">
        <f t="array" ref="BL138">IFERROR(INDEX(registarNatjecatelji,CE138,4),"")</f>
        <v/>
      </c>
      <c r="BM138" s="134">
        <f t="shared" si="173"/>
        <v>1</v>
      </c>
      <c r="BN138" s="73" t="str">
        <f t="shared" si="199"/>
        <v>OK Kapela</v>
      </c>
      <c r="BO138" s="73" t="str">
        <f t="shared" si="212"/>
        <v>CRO</v>
      </c>
      <c r="BP138" s="134">
        <f t="shared" si="174"/>
        <v>1</v>
      </c>
      <c r="BQ138" s="73" t="str">
        <f t="shared" si="175"/>
        <v>OPEN</v>
      </c>
      <c r="BR138" s="73" t="str">
        <f t="shared" si="176"/>
        <v>Otvorena</v>
      </c>
      <c r="BS138" s="134">
        <f t="shared" si="177"/>
        <v>1010</v>
      </c>
      <c r="BT138" s="74" t="str">
        <f t="shared" si="178"/>
        <v>2.29</v>
      </c>
      <c r="BU138" s="74" t="str">
        <f t="shared" si="179"/>
        <v>90</v>
      </c>
      <c r="BV138" s="75" t="str">
        <f t="shared" si="180"/>
        <v>9</v>
      </c>
      <c r="BW138" t="s">
        <v>1</v>
      </c>
      <c r="BX138" s="105" t="str">
        <f t="shared" si="181"/>
        <v>Iva – Hruškar – OK Kapela – OPEN</v>
      </c>
      <c r="BY138" s="106" t="str">
        <f t="shared" si="182"/>
        <v>NEMA</v>
      </c>
      <c r="BZ138" t="s">
        <v>1</v>
      </c>
      <c r="CA138" s="105" t="str">
        <f t="shared" si="183"/>
        <v>Iva – Hruškar – OK Kapela</v>
      </c>
      <c r="CB138" s="106" t="str">
        <f t="shared" si="184"/>
        <v>NEMA</v>
      </c>
      <c r="CC138" t="s">
        <v>1</v>
      </c>
      <c r="CD138" s="105" t="str">
        <f t="shared" si="185"/>
        <v>Iva – Hruškar</v>
      </c>
      <c r="CE138" s="106" t="str">
        <f t="shared" si="200"/>
        <v>NEMA</v>
      </c>
      <c r="CF138" t="s">
        <v>1</v>
      </c>
      <c r="CG138" s="111" t="str">
        <f t="shared" si="201"/>
        <v/>
      </c>
      <c r="CH138" s="134" t="str" cm="1">
        <f t="array" ref="CH138">IF(CG138="","",INDEX(imePrezime_id,CG138,0))</f>
        <v/>
      </c>
      <c r="CI138" s="106" t="str">
        <f>IF(OR(CD138="",CE138&lt;&gt;"NEMA"),"",IFERROR(INDEX(imeprezimealias_imeprezimeid,MATCH(BA138&amp;" "&amp;BB138,imeprezimealias_alias,0)),""))</f>
        <v/>
      </c>
      <c r="CJ138" t="s">
        <v>1</v>
      </c>
      <c r="CK138" s="29" t="str">
        <f t="shared" si="202"/>
        <v>SELECT 'Iva – Hruškar', ime, prezime FROM imeprezime WHERE ime LIKE '%v%' Or prezime LIKE '%ruška%' Or ime LIKE '%ruška%' Or prezime LIKE '%v%' ORDER BY ime, prezime;</v>
      </c>
      <c r="CL138" t="s">
        <v>1</v>
      </c>
      <c r="CM138" s="90"/>
      <c r="CN138" t="s">
        <v>1</v>
      </c>
      <c r="CO138" s="111" t="str">
        <f>IF(CM138="","",MAX(CO$10:CO137)+1)</f>
        <v/>
      </c>
      <c r="CP138" s="106" t="str">
        <f>IF(CM138="","",INDEX(imePrezime_id,MATCH(IF(IFERROR(SEARCH("–",CM138),0)&lt;&gt;0,CM138,SUBSTITUTE(CM138," "," – ",1)),imePrezime,0)))</f>
        <v/>
      </c>
      <c r="CR138" s="29" t="str">
        <f t="shared" si="203"/>
        <v/>
      </c>
      <c r="CS138" t="s">
        <v>1</v>
      </c>
      <c r="CT138" s="115">
        <f>IF(AND(CE138="NEMA",CI138=""),MAX(CT$10:CT137)+1,"")</f>
        <v>1007</v>
      </c>
      <c r="CU138" t="s">
        <v>1</v>
      </c>
      <c r="CV138" s="120" t="s">
        <v>1349</v>
      </c>
      <c r="CW138" t="s">
        <v>1</v>
      </c>
      <c r="CX138" s="105" t="str">
        <f>IF(CT138="","",IF(BO138&lt;&gt;"CRO","","INSERT INTO osoba (id,reg_broj,oib,spol_id,dat_rodjenja) VALUES ("&amp;CT138&amp;",(SELECT max(reg_broj)+1 FROM osoba),Null,'"&amp;CV138&amp;"',Null); INSERT INTO osoba_log (id,reg_broj,oib,spol_id,dat_rodjenja,dnevnik_id) SELECT id,reg_broj,oib,spol_id,dat_rodjenja,"&amp;CT$2&amp;" FROM osoba WHERE id = "&amp;CT138&amp;";"))</f>
        <v>INSERT INTO osoba (id,reg_broj,oib,spol_id,dat_rodjenja) VALUES (1007,(SELECT max(reg_broj)+1 FROM osoba),Null,'Ž',Null); INSERT INTO osoba_log (id,reg_broj,oib,spol_id,dat_rodjenja,dnevnik_id) SELECT id,reg_broj,oib,spol_id,dat_rodjenja, FROM osoba WHERE id = 1007;</v>
      </c>
      <c r="CY138" s="125" t="str">
        <f>IF(CT138="","","INSERT INTO imeprezime (id,osoba_id,rbr,ime,prezime,klub_id,identitet_id,sintaksa_id,info,aktivno,dnevnik_id) VALUES ("&amp;CT138&amp;","&amp;IF(CX138="","Null",CT138)&amp;",1,'"&amp;BA138&amp;"','"&amp;BB138&amp;"',(SELECT id FROM klub WHERE naziv = '"&amp;BI138&amp;"'),Null,1,'',1,"&amp;CT$2&amp;");")</f>
        <v>INSERT INTO imeprezime (id,osoba_id,rbr,ime,prezime,klub_id,identitet_id,sintaksa_id,info,aktivno,dnevnik_id) VALUES (1007,1007,1,'Iva','Hruškar',(SELECT id FROM klub WHERE naziv = 'OK Kapela'),Null,1,'',1,);</v>
      </c>
      <c r="CZ138" t="s">
        <v>1</v>
      </c>
      <c r="DA138" s="29" t="str">
        <f t="shared" si="204"/>
        <v>INSERT INTO osoba (id,reg_broj,oib,spol_id,dat_rodjenja) VALUES (1007,(SELECT max(reg_broj)+1 FROM osoba),Null,'Ž',Null); INSERT INTO osoba_log (id,reg_broj,oib,spol_id,dat_rodjenja,dnevnik_id) SELECT id,reg_broj,oib,spol_id,dat_rodjenja, FROM osoba WHERE id = 1007; INSERT INTO imeprezime (id,osoba_id,rbr,ime,prezime,klub_id,identitet_id,sintaksa_id,info,aktivno,dnevnik_id) VALUES (1007,1007,1,'Iva','Hruškar',(SELECT id FROM klub WHERE naziv = 'OK Kapela'),Null,1,'',1,);</v>
      </c>
      <c r="DB138" t="s">
        <v>1</v>
      </c>
      <c r="DC138" s="105" t="str">
        <f>IF(OR(BP138="",BP138&lt;&gt;"NEMA"),"",BO138)</f>
        <v/>
      </c>
      <c r="DD138" s="125" t="str">
        <f>IF(DC138="","",MAX(DD$10:DD137)+1)</f>
        <v/>
      </c>
      <c r="DE138" t="s">
        <v>1</v>
      </c>
      <c r="DF138" s="90"/>
      <c r="DG138" t="s">
        <v>1</v>
      </c>
      <c r="DH138" s="29" t="str">
        <f t="shared" si="187"/>
        <v/>
      </c>
      <c r="DI138" t="s">
        <v>1</v>
      </c>
      <c r="DJ138" s="166" t="str">
        <f>IF(BJ138&lt;&gt;"NEMA","",IF(IFERROR(MATCH(BI138,BI$10:BI137,0),0)&lt;&gt;0,"",BI138))</f>
        <v/>
      </c>
      <c r="DK138" t="s">
        <v>1</v>
      </c>
      <c r="DL138" s="90"/>
      <c r="DM138" t="s">
        <v>1</v>
      </c>
      <c r="DN138" s="105" t="str">
        <f t="shared" si="205"/>
        <v/>
      </c>
      <c r="DO138" s="73" t="str">
        <f>IF(DN138="","",MAX(DO$10:DO137)+1)</f>
        <v/>
      </c>
      <c r="DP138" s="73" t="str">
        <f>IF(DN138="","",IF(BP138="","",IF(BP138="NEMA",DD138,BP138)))</f>
        <v/>
      </c>
      <c r="DQ138" s="73" t="str">
        <f t="shared" si="206"/>
        <v/>
      </c>
      <c r="DR138" s="73" t="str">
        <f>IF(DL138="","",MAX(DR$10:DR137)+1)</f>
        <v/>
      </c>
      <c r="DS138" s="177" t="str">
        <f t="shared" si="188"/>
        <v/>
      </c>
      <c r="DT138" s="125" t="str">
        <f t="shared" si="207"/>
        <v/>
      </c>
      <c r="DU138" t="s">
        <v>1</v>
      </c>
      <c r="DV138" s="29" t="str">
        <f t="shared" si="208"/>
        <v/>
      </c>
      <c r="DW138" t="s">
        <v>1</v>
      </c>
      <c r="DX138" s="166" t="str">
        <f>IF(BX138="","",IF(BY138&lt;&gt;"NEMA","ime-pre-klu"&amp;IF(BJ138="","","(ali)")&amp;"-kat",IF(CB138&lt;&gt;"NEMA","ime-pre-klu"&amp;IF(BJ138="","","(ali)"),IF(CE138&lt;&gt;"NEMA","ime-pre",IF(CT138&lt;&gt;"","novo",""))))&amp;IF(AND(BE138="0",BD138&gt;max_minuta*60),"-ot",""))</f>
        <v>novo</v>
      </c>
      <c r="DY138" t="s">
        <v>1</v>
      </c>
      <c r="DZ138" s="111"/>
      <c r="EA138" s="134"/>
      <c r="EB138" s="134"/>
      <c r="EC138" s="134"/>
      <c r="ED138" s="134"/>
      <c r="EE138" s="134"/>
      <c r="EF138" s="134"/>
      <c r="EG138" s="134"/>
      <c r="EH138" s="134"/>
      <c r="EI138" s="134"/>
      <c r="EJ138" s="106">
        <f t="shared" si="189"/>
        <v>13</v>
      </c>
      <c r="EK138" t="s">
        <v>1</v>
      </c>
    </row>
    <row r="139" spans="2:141" x14ac:dyDescent="0.25">
      <c r="B139" s="148" t="s">
        <v>1206</v>
      </c>
      <c r="C139" t="s">
        <v>1</v>
      </c>
      <c r="D139" s="159">
        <f t="shared" si="190"/>
        <v>0</v>
      </c>
      <c r="E139" s="160">
        <f t="shared" ref="E139:AW139" si="275">IF($B139="","",FIND(";",$B139,D139+1))</f>
        <v>1</v>
      </c>
      <c r="F139" s="160">
        <f t="shared" si="275"/>
        <v>9</v>
      </c>
      <c r="G139" s="160">
        <f t="shared" si="275"/>
        <v>15</v>
      </c>
      <c r="H139" s="160">
        <f t="shared" si="275"/>
        <v>34</v>
      </c>
      <c r="I139" s="160">
        <f t="shared" si="275"/>
        <v>47</v>
      </c>
      <c r="J139" s="160">
        <f t="shared" si="275"/>
        <v>48</v>
      </c>
      <c r="K139" s="160">
        <f t="shared" si="275"/>
        <v>50</v>
      </c>
      <c r="L139" s="160">
        <f t="shared" si="275"/>
        <v>51</v>
      </c>
      <c r="M139" s="160">
        <f t="shared" si="275"/>
        <v>53</v>
      </c>
      <c r="N139" s="160">
        <f t="shared" si="275"/>
        <v>59</v>
      </c>
      <c r="O139" s="160">
        <f t="shared" si="275"/>
        <v>65</v>
      </c>
      <c r="P139" s="160">
        <f t="shared" si="275"/>
        <v>71</v>
      </c>
      <c r="Q139" s="160">
        <f t="shared" si="275"/>
        <v>73</v>
      </c>
      <c r="R139" s="160">
        <f t="shared" si="275"/>
        <v>75</v>
      </c>
      <c r="S139" s="160">
        <f t="shared" si="275"/>
        <v>83</v>
      </c>
      <c r="T139" s="160">
        <f t="shared" si="275"/>
        <v>94</v>
      </c>
      <c r="U139" s="160">
        <f t="shared" si="275"/>
        <v>100</v>
      </c>
      <c r="V139" s="160">
        <f t="shared" si="275"/>
        <v>103</v>
      </c>
      <c r="W139" s="160">
        <f t="shared" si="275"/>
        <v>110</v>
      </c>
      <c r="X139" s="160">
        <f t="shared" si="275"/>
        <v>117</v>
      </c>
      <c r="Y139" s="160">
        <f t="shared" si="275"/>
        <v>118</v>
      </c>
      <c r="Z139" s="160">
        <f t="shared" si="275"/>
        <v>119</v>
      </c>
      <c r="AA139" s="160">
        <f t="shared" si="275"/>
        <v>120</v>
      </c>
      <c r="AB139" s="160">
        <f t="shared" si="275"/>
        <v>123</v>
      </c>
      <c r="AC139" s="160">
        <f t="shared" si="275"/>
        <v>126</v>
      </c>
      <c r="AD139" s="160">
        <f t="shared" si="275"/>
        <v>129</v>
      </c>
      <c r="AE139" s="160">
        <f t="shared" si="275"/>
        <v>132</v>
      </c>
      <c r="AF139" s="160">
        <f t="shared" si="275"/>
        <v>135</v>
      </c>
      <c r="AG139" s="160">
        <f t="shared" si="275"/>
        <v>138</v>
      </c>
      <c r="AH139" s="160">
        <f t="shared" si="275"/>
        <v>141</v>
      </c>
      <c r="AI139" s="160">
        <f t="shared" si="275"/>
        <v>144</v>
      </c>
      <c r="AJ139" s="160">
        <f t="shared" si="275"/>
        <v>147</v>
      </c>
      <c r="AK139" s="160">
        <f t="shared" si="275"/>
        <v>150</v>
      </c>
      <c r="AL139" s="160">
        <f t="shared" si="275"/>
        <v>153</v>
      </c>
      <c r="AM139" s="160">
        <f t="shared" si="275"/>
        <v>154</v>
      </c>
      <c r="AN139" s="160">
        <f t="shared" si="275"/>
        <v>156</v>
      </c>
      <c r="AO139" s="160">
        <f t="shared" si="275"/>
        <v>162</v>
      </c>
      <c r="AP139" s="160">
        <f t="shared" si="275"/>
        <v>164</v>
      </c>
      <c r="AQ139" s="160">
        <f t="shared" si="275"/>
        <v>167</v>
      </c>
      <c r="AR139" s="160">
        <f t="shared" si="275"/>
        <v>174</v>
      </c>
      <c r="AS139" s="160">
        <f t="shared" si="275"/>
        <v>181</v>
      </c>
      <c r="AT139" s="160">
        <f t="shared" si="275"/>
        <v>186</v>
      </c>
      <c r="AU139" s="160">
        <f t="shared" si="275"/>
        <v>188</v>
      </c>
      <c r="AV139" s="160">
        <f t="shared" si="275"/>
        <v>191</v>
      </c>
      <c r="AW139" s="161">
        <f t="shared" si="275"/>
        <v>192</v>
      </c>
      <c r="AX139" t="s">
        <v>1</v>
      </c>
      <c r="AY139" s="105" t="str">
        <f t="shared" si="192"/>
        <v>OPEN</v>
      </c>
      <c r="AZ139" s="134">
        <f t="shared" ref="AZ139:AZ202" si="276">IF(AY139="","",IFERROR(INDEX(kategorija_id,MATCH(AY139,kategorija_oznaka,0)),INDEX(kategorijaAlias_id,MATCH(AY139,kategorijaAlias_oznaka,0))))</f>
        <v>291</v>
      </c>
      <c r="BA139" s="73" t="str">
        <f t="shared" si="193"/>
        <v>Aleksandra</v>
      </c>
      <c r="BB139" s="73" t="str">
        <f t="shared" si="194"/>
        <v>Brezovečki Biđin</v>
      </c>
      <c r="BC139" s="134" t="str">
        <f t="shared" si="195"/>
        <v>70:04</v>
      </c>
      <c r="BD139" s="134">
        <f t="shared" si="196"/>
        <v>4204</v>
      </c>
      <c r="BE139" s="134" t="str">
        <f t="shared" si="197"/>
        <v>0</v>
      </c>
      <c r="BF139" s="134" t="str">
        <f t="shared" si="222"/>
        <v>0</v>
      </c>
      <c r="BG139" s="134">
        <f t="shared" ref="BG139:BG202" si="277">IF(CD139="","",IF(N(BD139)&gt;max_minuta*60,2,INDEX(statusRezultat_id,MATCH(VALUE(BE139),statusRezultat_oevent,0))))</f>
        <v>1</v>
      </c>
      <c r="BH139" s="73" t="str">
        <f t="shared" ref="BH139:BH202" si="278">IF(B139="","",SUBSTITUTE(MID($B139,R139+1,S139-R139-1),"""",""))</f>
        <v>Vihor</v>
      </c>
      <c r="BI139" s="73" t="str">
        <f t="shared" si="218"/>
        <v>OK Vihor</v>
      </c>
      <c r="BJ139" s="134" t="str">
        <f t="shared" si="198"/>
        <v/>
      </c>
      <c r="BK139" s="73" t="str" cm="1">
        <f t="array" ref="BK139">IF(BJ139="",""&amp;BI139,IF(BJ139="NEMA",BI139,INDEX(klub_naziv,MATCH(INDEX(klubAlias_klubid,BJ139),klub_id,0))))</f>
        <v>OK Vihor</v>
      </c>
      <c r="BL139" s="73" t="str" cm="1">
        <f t="array" ref="BL139">IFERROR(INDEX(registarNatjecatelji,CE139,4),"")</f>
        <v>OK Vihor</v>
      </c>
      <c r="BM139" s="134" t="str">
        <f t="shared" ref="BM139:BM172" si="279">IF(BK139=BL139,"",1)</f>
        <v/>
      </c>
      <c r="BN139" s="73" t="str">
        <f t="shared" si="199"/>
        <v>OK Vihor</v>
      </c>
      <c r="BO139" s="73" t="str">
        <f t="shared" si="212"/>
        <v>CRO</v>
      </c>
      <c r="BP139" s="134">
        <f t="shared" ref="BP139:BP202" si="280">IF(BO139="","",IFERROR(INDEX(drzava_id,MATCH(BO139,drzava_oznaka,0)),"NEMA"))</f>
        <v>1</v>
      </c>
      <c r="BQ139" s="73" t="str">
        <f t="shared" ref="BQ139:BQ202" si="281">IF(B139="","",SUBSTITUTE(MID($B139,AQ139+1,AR139-AQ139-1),"""",""))</f>
        <v>OPEN</v>
      </c>
      <c r="BR139" s="73" t="str">
        <f t="shared" ref="BR139:BR202" si="282">IF(BQ139="","",INDEX(staza_alias,MATCH(BQ139,staza_trka,0)))</f>
        <v>Otvorena</v>
      </c>
      <c r="BS139" s="134">
        <f t="shared" ref="BS139:BS202" si="283">IF(BR139="","",INDEX(staza_id,MATCH(BR139,staza_naziv,0)))</f>
        <v>1010</v>
      </c>
      <c r="BT139" s="74" t="str">
        <f t="shared" ref="BT139:BT202" si="284">IF(B139="","",SUBSTITUTE(MID($B139,AR139+1,AS139-AR139-1),"""",""))</f>
        <v>2.29</v>
      </c>
      <c r="BU139" s="74" t="str">
        <f t="shared" ref="BU139:BU202" si="285">IF(B139="","",SUBSTITUTE(MID($B139,AS139+1,AT139-AS139-1),"""",""))</f>
        <v>90</v>
      </c>
      <c r="BV139" s="75" t="str">
        <f t="shared" ref="BV139:BV202" si="286">IF(B139="","",SUBSTITUTE(MID($B139,AT139+1,AU139-AT139-1),"""",""))</f>
        <v>9</v>
      </c>
      <c r="BW139" t="s">
        <v>1</v>
      </c>
      <c r="BX139" s="105" t="str">
        <f t="shared" ref="BX139:BX202" si="287">IF(BA139="Vacant","",IF(BA139="","",BA139) &amp; IF(BB139="",""," – " &amp; BB139) &amp; IF(BN139="",""," – " &amp; BN139) &amp; IF(AY139="",""," – " &amp; AY139))</f>
        <v>Aleksandra – Brezovečki Biđin – OK Vihor – OPEN</v>
      </c>
      <c r="BY139" s="106" t="str">
        <f t="shared" ref="BY139:BY202" si="288">IF(BX139="","",IFERROR(MATCH(BX139,registar,0),"NEMA"))</f>
        <v>NEMA</v>
      </c>
      <c r="BZ139" t="s">
        <v>1</v>
      </c>
      <c r="CA139" s="105" t="str">
        <f t="shared" ref="CA139:CA202" si="289">IF(BA139="Vacant","",IF(BA139="","",BA139) &amp; IF(BB139="",""," – " &amp; BB139) &amp; IF(BN139="",""," – " &amp; BN139))</f>
        <v>Aleksandra – Brezovečki Biđin – OK Vihor</v>
      </c>
      <c r="CB139" s="106">
        <f t="shared" ref="CB139:CB202" si="290">IF(CA139="","",IFERROR(MATCH(CA139,imePrezime_klub,0),"NEMA"))</f>
        <v>622</v>
      </c>
      <c r="CC139" t="s">
        <v>1</v>
      </c>
      <c r="CD139" s="105" t="str">
        <f t="shared" ref="CD139:CD202" si="291">IF(BA139="Vacant","",IF(BA139="","",BA139)&amp;IF(BB139="",""," – "&amp;BB139))</f>
        <v>Aleksandra – Brezovečki Biđin</v>
      </c>
      <c r="CE139" s="106">
        <f t="shared" si="200"/>
        <v>622</v>
      </c>
      <c r="CF139" t="s">
        <v>1</v>
      </c>
      <c r="CG139" s="111">
        <f t="shared" si="201"/>
        <v>622</v>
      </c>
      <c r="CH139" s="134" cm="1">
        <f t="array" ref="CH139">IF(CG139="","",INDEX(imePrezime_id,CG139,0))</f>
        <v>1199</v>
      </c>
      <c r="CI139" s="106" t="str">
        <f>IF(OR(CD139="",CE139&lt;&gt;"NEMA"),"",IFERROR(INDEX(imeprezimealias_imeprezimeid,MATCH(BA139&amp;" "&amp;BB139,imeprezimealias_alias,0)),""))</f>
        <v/>
      </c>
      <c r="CJ139" t="s">
        <v>1</v>
      </c>
      <c r="CK139" s="29" t="str">
        <f t="shared" si="202"/>
        <v/>
      </c>
      <c r="CL139" t="s">
        <v>1</v>
      </c>
      <c r="CM139" s="90"/>
      <c r="CN139" t="s">
        <v>1</v>
      </c>
      <c r="CO139" s="111" t="str">
        <f>IF(CM139="","",MAX(CO$10:CO138)+1)</f>
        <v/>
      </c>
      <c r="CP139" s="106" t="str">
        <f>IF(CM139="","",INDEX(imePrezime_id,MATCH(IF(IFERROR(SEARCH("–",CM139),0)&lt;&gt;0,CM139,SUBSTITUTE(CM139," "," – ",1)),imePrezime,0)))</f>
        <v/>
      </c>
      <c r="CR139" s="29" t="str">
        <f t="shared" si="203"/>
        <v/>
      </c>
      <c r="CS139" t="s">
        <v>1</v>
      </c>
      <c r="CT139" s="115" t="str">
        <f>IF(AND(CE139="NEMA",CI139=""),MAX(CT$10:CT138)+1,"")</f>
        <v/>
      </c>
      <c r="CU139" t="s">
        <v>1</v>
      </c>
      <c r="CV139" s="120" t="str">
        <f>LEFT(BQ139,1)</f>
        <v>O</v>
      </c>
      <c r="CW139" t="s">
        <v>1</v>
      </c>
      <c r="CX139" s="105" t="str">
        <f>IF(CT139="","",IF(BO139&lt;&gt;"CRO","","INSERT INTO osoba (id,reg_broj,oib,spol_id,dat_rodjenja) VALUES ("&amp;CT139&amp;",(SELECT max(reg_broj)+1 FROM osoba),Null,'"&amp;CV139&amp;"',Null); INSERT INTO osoba_log (id,reg_broj,oib,spol_id,dat_rodjenja,dnevnik_id) SELECT id,reg_broj,oib,spol_id,dat_rodjenja,"&amp;CT$2&amp;" FROM osoba WHERE id = "&amp;CT139&amp;";"))</f>
        <v/>
      </c>
      <c r="CY139" s="125" t="str">
        <f>IF(CT139="","","INSERT INTO imeprezime (id,osoba_id,rbr,ime,prezime,klub_id,identitet_id,sintaksa_id,info,aktivno,dnevnik_id) VALUES ("&amp;CT139&amp;","&amp;IF(CX139="","Null",CT139)&amp;",1,'"&amp;BA139&amp;"','"&amp;BB139&amp;"',(SELECT id FROM klub WHERE naziv = '"&amp;BI139&amp;"'),Null,1,'',1,"&amp;CT$2&amp;");")</f>
        <v/>
      </c>
      <c r="CZ139" t="s">
        <v>1</v>
      </c>
      <c r="DA139" s="29" t="str">
        <f t="shared" si="204"/>
        <v/>
      </c>
      <c r="DB139" t="s">
        <v>1</v>
      </c>
      <c r="DC139" s="105" t="str">
        <f>IF(OR(BP139="",BP139&lt;&gt;"NEMA"),"",BO139)</f>
        <v/>
      </c>
      <c r="DD139" s="125" t="str">
        <f>IF(DC139="","",MAX(DD$10:DD138)+1)</f>
        <v/>
      </c>
      <c r="DE139" t="s">
        <v>1</v>
      </c>
      <c r="DF139" s="90"/>
      <c r="DG139" t="s">
        <v>1</v>
      </c>
      <c r="DH139" s="29" t="str">
        <f t="shared" ref="DH139:DH202" si="292">IF(DC139="","","INSERT INTO drzava(id,naziv,oznaka) VALUES ("&amp;DD139&amp;",'"&amp;DF139&amp;"','"&amp;UPPER(LEFT(DC139,1))&amp;LOWER(RIGHT(DC139,2))&amp;"');")</f>
        <v/>
      </c>
      <c r="DI139" t="s">
        <v>1</v>
      </c>
      <c r="DJ139" s="166" t="str">
        <f>IF(BJ139&lt;&gt;"NEMA","",IF(IFERROR(MATCH(BI139,BI$10:BI138,0),0)&lt;&gt;0,"",BI139))</f>
        <v/>
      </c>
      <c r="DK139" t="s">
        <v>1</v>
      </c>
      <c r="DL139" s="90"/>
      <c r="DM139" t="s">
        <v>1</v>
      </c>
      <c r="DN139" s="105" t="str">
        <f t="shared" si="205"/>
        <v/>
      </c>
      <c r="DO139" s="73" t="str">
        <f>IF(DN139="","",MAX(DO$10:DO138)+1)</f>
        <v/>
      </c>
      <c r="DP139" s="73" t="str">
        <f>IF(DN139="","",IF(BP139="","",IF(BP139="NEMA",DD139,BP139)))</f>
        <v/>
      </c>
      <c r="DQ139" s="73" t="str">
        <f t="shared" si="206"/>
        <v/>
      </c>
      <c r="DR139" s="73" t="str">
        <f>IF(DL139="","",MAX(DR$10:DR138)+1)</f>
        <v/>
      </c>
      <c r="DS139" s="177" t="str">
        <f t="shared" ref="DS139:DS202" si="293">IF(DL139="","",INDEX(klub_id,MATCH(DL139,klub_naziv,0)))</f>
        <v/>
      </c>
      <c r="DT139" s="125" t="str">
        <f t="shared" si="207"/>
        <v/>
      </c>
      <c r="DU139" t="s">
        <v>1</v>
      </c>
      <c r="DV139" s="29" t="str">
        <f t="shared" si="208"/>
        <v/>
      </c>
      <c r="DW139" t="s">
        <v>1</v>
      </c>
      <c r="DX139" s="166" t="str">
        <f>IF(BX139="","",IF(BY139&lt;&gt;"NEMA","ime-pre-klu"&amp;IF(BJ139="","","(ali)")&amp;"-kat",IF(CB139&lt;&gt;"NEMA","ime-pre-klu"&amp;IF(BJ139="","","(ali)"),IF(CE139&lt;&gt;"NEMA","ime-pre",IF(CT139&lt;&gt;"","novo",""))))&amp;IF(AND(BE139="0",BD139&gt;max_minuta*60),"-ot",""))</f>
        <v>ime-pre-klu</v>
      </c>
      <c r="DY139" t="s">
        <v>1</v>
      </c>
      <c r="DZ139" s="111"/>
      <c r="EA139" s="134"/>
      <c r="EB139" s="134"/>
      <c r="EC139" s="134"/>
      <c r="ED139" s="134"/>
      <c r="EE139" s="134"/>
      <c r="EF139" s="134"/>
      <c r="EG139" s="134"/>
      <c r="EH139" s="134"/>
      <c r="EI139" s="134"/>
      <c r="EJ139" s="106">
        <f t="shared" ref="EJ139:EJ202" si="294">IF(DX139="","",INDEX(uparivanje_id,MATCH(DX139,uparivanje_oznaka,0)))</f>
        <v>5</v>
      </c>
      <c r="EK139" t="s">
        <v>1</v>
      </c>
    </row>
    <row r="140" spans="2:141" x14ac:dyDescent="0.25">
      <c r="B140" s="148" t="s">
        <v>1207</v>
      </c>
      <c r="C140" t="s">
        <v>1</v>
      </c>
      <c r="D140" s="159">
        <f t="shared" ref="D140:D203" si="295">IF(B140="","",0)</f>
        <v>0</v>
      </c>
      <c r="E140" s="160">
        <f t="shared" ref="E140:AW140" si="296">IF($B140="","",FIND(";",$B140,D140+1))</f>
        <v>1</v>
      </c>
      <c r="F140" s="160">
        <f t="shared" si="296"/>
        <v>8</v>
      </c>
      <c r="G140" s="160">
        <f t="shared" si="296"/>
        <v>13</v>
      </c>
      <c r="H140" s="160">
        <f t="shared" si="296"/>
        <v>30</v>
      </c>
      <c r="I140" s="160">
        <f t="shared" si="296"/>
        <v>36</v>
      </c>
      <c r="J140" s="160">
        <f t="shared" si="296"/>
        <v>37</v>
      </c>
      <c r="K140" s="160">
        <f t="shared" si="296"/>
        <v>39</v>
      </c>
      <c r="L140" s="160">
        <f t="shared" si="296"/>
        <v>40</v>
      </c>
      <c r="M140" s="160">
        <f t="shared" si="296"/>
        <v>42</v>
      </c>
      <c r="N140" s="160">
        <f t="shared" si="296"/>
        <v>48</v>
      </c>
      <c r="O140" s="160">
        <f t="shared" si="296"/>
        <v>55</v>
      </c>
      <c r="P140" s="160">
        <f t="shared" si="296"/>
        <v>61</v>
      </c>
      <c r="Q140" s="160">
        <f t="shared" si="296"/>
        <v>63</v>
      </c>
      <c r="R140" s="160">
        <f t="shared" si="296"/>
        <v>65</v>
      </c>
      <c r="S140" s="160">
        <f t="shared" si="296"/>
        <v>71</v>
      </c>
      <c r="T140" s="160">
        <f t="shared" si="296"/>
        <v>83</v>
      </c>
      <c r="U140" s="160">
        <f t="shared" si="296"/>
        <v>89</v>
      </c>
      <c r="V140" s="160">
        <f t="shared" si="296"/>
        <v>92</v>
      </c>
      <c r="W140" s="160">
        <f t="shared" si="296"/>
        <v>99</v>
      </c>
      <c r="X140" s="160">
        <f t="shared" si="296"/>
        <v>106</v>
      </c>
      <c r="Y140" s="160">
        <f t="shared" si="296"/>
        <v>107</v>
      </c>
      <c r="Z140" s="160">
        <f t="shared" si="296"/>
        <v>108</v>
      </c>
      <c r="AA140" s="160">
        <f t="shared" si="296"/>
        <v>109</v>
      </c>
      <c r="AB140" s="160">
        <f t="shared" si="296"/>
        <v>112</v>
      </c>
      <c r="AC140" s="160">
        <f t="shared" si="296"/>
        <v>115</v>
      </c>
      <c r="AD140" s="160">
        <f t="shared" si="296"/>
        <v>118</v>
      </c>
      <c r="AE140" s="160">
        <f t="shared" si="296"/>
        <v>121</v>
      </c>
      <c r="AF140" s="160">
        <f t="shared" si="296"/>
        <v>124</v>
      </c>
      <c r="AG140" s="160">
        <f t="shared" si="296"/>
        <v>127</v>
      </c>
      <c r="AH140" s="160">
        <f t="shared" si="296"/>
        <v>130</v>
      </c>
      <c r="AI140" s="160">
        <f t="shared" si="296"/>
        <v>133</v>
      </c>
      <c r="AJ140" s="160">
        <f t="shared" si="296"/>
        <v>136</v>
      </c>
      <c r="AK140" s="160">
        <f t="shared" si="296"/>
        <v>139</v>
      </c>
      <c r="AL140" s="160">
        <f t="shared" si="296"/>
        <v>142</v>
      </c>
      <c r="AM140" s="160">
        <f t="shared" si="296"/>
        <v>143</v>
      </c>
      <c r="AN140" s="160">
        <f t="shared" si="296"/>
        <v>145</v>
      </c>
      <c r="AO140" s="160">
        <f t="shared" si="296"/>
        <v>151</v>
      </c>
      <c r="AP140" s="160">
        <f t="shared" si="296"/>
        <v>153</v>
      </c>
      <c r="AQ140" s="160">
        <f t="shared" si="296"/>
        <v>156</v>
      </c>
      <c r="AR140" s="160">
        <f t="shared" si="296"/>
        <v>163</v>
      </c>
      <c r="AS140" s="160">
        <f t="shared" si="296"/>
        <v>170</v>
      </c>
      <c r="AT140" s="160">
        <f t="shared" si="296"/>
        <v>175</v>
      </c>
      <c r="AU140" s="160">
        <f t="shared" si="296"/>
        <v>177</v>
      </c>
      <c r="AV140" s="160">
        <f t="shared" si="296"/>
        <v>180</v>
      </c>
      <c r="AW140" s="161">
        <f t="shared" si="296"/>
        <v>181</v>
      </c>
      <c r="AX140" t="s">
        <v>1</v>
      </c>
      <c r="AY140" s="105" t="str">
        <f t="shared" ref="AY140:AY203" si="297">IF(B140="","",SUBSTITUTE(MID($B140,V140+1,W140-V140-1),"""",""))</f>
        <v>OPEN</v>
      </c>
      <c r="AZ140" s="134">
        <f t="shared" si="276"/>
        <v>291</v>
      </c>
      <c r="BA140" s="73" t="str">
        <f t="shared" ref="BA140:BA203" si="298">IF(B140="","",SUBSTITUTE(MID($B140,H140+1,I140-H140-1),"""",""))</f>
        <v>Ana</v>
      </c>
      <c r="BB140" s="73" t="str">
        <f t="shared" ref="BB140:BB203" si="299">IF(B140="","",SUBSTITUTE(MID($B140,G140+1,H140-G140-1),"""",""))</f>
        <v>Šiprak Stastny</v>
      </c>
      <c r="BC140" s="134" t="str">
        <f t="shared" ref="BC140:BC203" si="300">IF(B140="","",SUBSTITUTE(MID($B140,O140+1,P140-O140-1),"""",""))</f>
        <v>71:09</v>
      </c>
      <c r="BD140" s="134">
        <f t="shared" ref="BD140:BD203" si="301">IF(BC140="","",VALUE(LEFT(BC140,SEARCH(":",BC140)-1))*60+VALUE(RIGHT(BC140,2)))</f>
        <v>4269</v>
      </c>
      <c r="BE140" s="134" t="str">
        <f t="shared" ref="BE140:BE203" si="302">IF(B140="","",SUBSTITUTE(MID($B140,P140+1,Q140-P140-1),"""",""))</f>
        <v>0</v>
      </c>
      <c r="BF140" s="134" t="str">
        <f t="shared" si="222"/>
        <v>0</v>
      </c>
      <c r="BG140" s="134">
        <f t="shared" si="277"/>
        <v>1</v>
      </c>
      <c r="BH140" s="73" t="str">
        <f t="shared" si="278"/>
        <v>KAP</v>
      </c>
      <c r="BI140" s="73" t="str">
        <f t="shared" si="218"/>
        <v>OK Kapela</v>
      </c>
      <c r="BJ140" s="134" t="str">
        <f t="shared" ref="BJ140:BJ203" si="303">IF(BI140="","",IF(IFERROR(MATCH(BI140,klub_naziv,0),"")&lt;&gt;"","",IFERROR(MATCH(BI140,klubAlias_alias,0),"NEMA")))</f>
        <v/>
      </c>
      <c r="BK140" s="73" t="str" cm="1">
        <f t="array" ref="BK140">IF(BJ140="",""&amp;BI140,IF(BJ140="NEMA",BI140,INDEX(klub_naziv,MATCH(INDEX(klubAlias_klubid,BJ140),klub_id,0))))</f>
        <v>OK Kapela</v>
      </c>
      <c r="BL140" s="73" t="str" cm="1">
        <f t="array" ref="BL140">IFERROR(INDEX(registarNatjecatelji,CE140,4),"")</f>
        <v/>
      </c>
      <c r="BM140" s="134">
        <f t="shared" si="279"/>
        <v>1</v>
      </c>
      <c r="BN140" s="73" t="str">
        <f t="shared" ref="BN140:BN203" si="304">IF(AND(BL140&lt;&gt;"",BL140&lt;&gt;BK140),BL140,""&amp;BK140)</f>
        <v>OK Kapela</v>
      </c>
      <c r="BO140" s="73" t="str">
        <f t="shared" si="212"/>
        <v>CRO</v>
      </c>
      <c r="BP140" s="134">
        <f t="shared" si="280"/>
        <v>1</v>
      </c>
      <c r="BQ140" s="73" t="str">
        <f t="shared" si="281"/>
        <v>OPEN</v>
      </c>
      <c r="BR140" s="73" t="str">
        <f t="shared" si="282"/>
        <v>Otvorena</v>
      </c>
      <c r="BS140" s="134">
        <f t="shared" si="283"/>
        <v>1010</v>
      </c>
      <c r="BT140" s="74" t="str">
        <f t="shared" si="284"/>
        <v>2.29</v>
      </c>
      <c r="BU140" s="74" t="str">
        <f t="shared" si="285"/>
        <v>90</v>
      </c>
      <c r="BV140" s="75" t="str">
        <f t="shared" si="286"/>
        <v>9</v>
      </c>
      <c r="BW140" t="s">
        <v>1</v>
      </c>
      <c r="BX140" s="105" t="str">
        <f t="shared" si="287"/>
        <v>Ana – Šiprak Stastny – OK Kapela – OPEN</v>
      </c>
      <c r="BY140" s="106" t="str">
        <f t="shared" si="288"/>
        <v>NEMA</v>
      </c>
      <c r="BZ140" t="s">
        <v>1</v>
      </c>
      <c r="CA140" s="105" t="str">
        <f t="shared" si="289"/>
        <v>Ana – Šiprak Stastny – OK Kapela</v>
      </c>
      <c r="CB140" s="106" t="str">
        <f t="shared" si="290"/>
        <v>NEMA</v>
      </c>
      <c r="CC140" t="s">
        <v>1</v>
      </c>
      <c r="CD140" s="105" t="str">
        <f t="shared" si="291"/>
        <v>Ana – Šiprak Stastny</v>
      </c>
      <c r="CE140" s="106" t="str">
        <f t="shared" ref="CE140:CE203" si="305">IF(CD140="","",IFERROR(MATCH(CD140,imePrezime,0),"NEMA"))</f>
        <v>NEMA</v>
      </c>
      <c r="CF140" t="s">
        <v>1</v>
      </c>
      <c r="CG140" s="111" t="str">
        <f t="shared" ref="CG140:CG203" si="306">IF(BY140="","",IF(BY140&lt;&gt;"NEMA",BY140,IF(CB140&lt;&gt;"NEMA",CB140,IF(CE140&lt;&gt;"NEMA",CE140,""))))</f>
        <v/>
      </c>
      <c r="CH140" s="134" t="str" cm="1">
        <f t="array" ref="CH140">IF(CG140="","",INDEX(imePrezime_id,CG140,0))</f>
        <v/>
      </c>
      <c r="CI140" s="106" t="str">
        <f>IF(OR(CD140="",CE140&lt;&gt;"NEMA"),"",IFERROR(INDEX(imeprezimealias_imeprezimeid,MATCH(BA140&amp;" "&amp;BB140,imeprezimealias_alias,0)),""))</f>
        <v/>
      </c>
      <c r="CJ140" t="s">
        <v>1</v>
      </c>
      <c r="CK140" s="29" t="str">
        <f t="shared" ref="CK140:CK203" si="307">IF(OR(CE140&lt;&gt;"NEMA",CI140&lt;&gt;""),"","SELECT '"&amp;CD140&amp;"', ime, prezime FROM imeprezime WHERE ime LIKE '%"&amp;MID(BA140,2,LEN(BA140)-2)&amp;"%' Or prezime LIKE '%"&amp;MID(BB140,2,LEN(BB140)-2)&amp;"%' Or ime LIKE '%"&amp;MID(BB140,2,LEN(BB140)-2)&amp;"%' Or prezime LIKE '%"&amp;MID(BA140,2,LEN(BA140)-2)&amp;"%' ORDER BY ime, prezime;")</f>
        <v>SELECT 'Ana – Šiprak Stastny', ime, prezime FROM imeprezime WHERE ime LIKE '%n%' Or prezime LIKE '%iprak Stastn%' Or ime LIKE '%iprak Stastn%' Or prezime LIKE '%n%' ORDER BY ime, prezime;</v>
      </c>
      <c r="CL140" t="s">
        <v>1</v>
      </c>
      <c r="CM140" s="90"/>
      <c r="CN140" t="s">
        <v>1</v>
      </c>
      <c r="CO140" s="111" t="str">
        <f>IF(CM140="","",MAX(CO$10:CO139)+1)</f>
        <v/>
      </c>
      <c r="CP140" s="106" t="str">
        <f>IF(CM140="","",INDEX(imePrezime_id,MATCH(IF(IFERROR(SEARCH("–",CM140),0)&lt;&gt;0,CM140,SUBSTITUTE(CM140," "," – ",1)),imePrezime,0)))</f>
        <v/>
      </c>
      <c r="CR140" s="29" t="str">
        <f t="shared" ref="CR140:CR203" si="308">IF(CM140="","","INSERT INTO imeprezime_alias(id,alias,imeprezime_id) VALUES ("&amp;CO140&amp;",'"&amp;CM140&amp;"',"&amp;CP140&amp;");")</f>
        <v/>
      </c>
      <c r="CS140" t="s">
        <v>1</v>
      </c>
      <c r="CT140" s="115">
        <f>IF(AND(CE140="NEMA",CI140=""),MAX(CT$10:CT139)+1,"")</f>
        <v>1008</v>
      </c>
      <c r="CU140" t="s">
        <v>1</v>
      </c>
      <c r="CV140" s="120" t="s">
        <v>1349</v>
      </c>
      <c r="CW140" t="s">
        <v>1</v>
      </c>
      <c r="CX140" s="105" t="str">
        <f>IF(CT140="","",IF(BO140&lt;&gt;"CRO","","INSERT INTO osoba (id,reg_broj,oib,spol_id,dat_rodjenja) VALUES ("&amp;CT140&amp;",(SELECT max(reg_broj)+1 FROM osoba),Null,'"&amp;CV140&amp;"',Null); INSERT INTO osoba_log (id,reg_broj,oib,spol_id,dat_rodjenja,dnevnik_id) SELECT id,reg_broj,oib,spol_id,dat_rodjenja,"&amp;CT$2&amp;" FROM osoba WHERE id = "&amp;CT140&amp;";"))</f>
        <v>INSERT INTO osoba (id,reg_broj,oib,spol_id,dat_rodjenja) VALUES (1008,(SELECT max(reg_broj)+1 FROM osoba),Null,'Ž',Null); INSERT INTO osoba_log (id,reg_broj,oib,spol_id,dat_rodjenja,dnevnik_id) SELECT id,reg_broj,oib,spol_id,dat_rodjenja, FROM osoba WHERE id = 1008;</v>
      </c>
      <c r="CY140" s="125" t="str">
        <f>IF(CT140="","","INSERT INTO imeprezime (id,osoba_id,rbr,ime,prezime,klub_id,identitet_id,sintaksa_id,info,aktivno,dnevnik_id) VALUES ("&amp;CT140&amp;","&amp;IF(CX140="","Null",CT140)&amp;",1,'"&amp;BA140&amp;"','"&amp;BB140&amp;"',(SELECT id FROM klub WHERE naziv = '"&amp;BI140&amp;"'),Null,1,'',1,"&amp;CT$2&amp;");")</f>
        <v>INSERT INTO imeprezime (id,osoba_id,rbr,ime,prezime,klub_id,identitet_id,sintaksa_id,info,aktivno,dnevnik_id) VALUES (1008,1008,1,'Ana','Šiprak Stastny',(SELECT id FROM klub WHERE naziv = 'OK Kapela'),Null,1,'',1,);</v>
      </c>
      <c r="CZ140" t="s">
        <v>1</v>
      </c>
      <c r="DA140" s="29" t="str">
        <f t="shared" ref="DA140:DA203" si="309">IF(CX140="",CY140,CX140&amp;" "&amp;CY140)</f>
        <v>INSERT INTO osoba (id,reg_broj,oib,spol_id,dat_rodjenja) VALUES (1008,(SELECT max(reg_broj)+1 FROM osoba),Null,'Ž',Null); INSERT INTO osoba_log (id,reg_broj,oib,spol_id,dat_rodjenja,dnevnik_id) SELECT id,reg_broj,oib,spol_id,dat_rodjenja, FROM osoba WHERE id = 1008; INSERT INTO imeprezime (id,osoba_id,rbr,ime,prezime,klub_id,identitet_id,sintaksa_id,info,aktivno,dnevnik_id) VALUES (1008,1008,1,'Ana','Šiprak Stastny',(SELECT id FROM klub WHERE naziv = 'OK Kapela'),Null,1,'',1,);</v>
      </c>
      <c r="DB140" t="s">
        <v>1</v>
      </c>
      <c r="DC140" s="105" t="str">
        <f>IF(OR(BP140="",BP140&lt;&gt;"NEMA"),"",BO140)</f>
        <v/>
      </c>
      <c r="DD140" s="125" t="str">
        <f>IF(DC140="","",MAX(DD$10:DD139)+1)</f>
        <v/>
      </c>
      <c r="DE140" t="s">
        <v>1</v>
      </c>
      <c r="DF140" s="90"/>
      <c r="DG140" t="s">
        <v>1</v>
      </c>
      <c r="DH140" s="29" t="str">
        <f t="shared" si="292"/>
        <v/>
      </c>
      <c r="DI140" t="s">
        <v>1</v>
      </c>
      <c r="DJ140" s="166" t="str">
        <f>IF(BJ140&lt;&gt;"NEMA","",IF(IFERROR(MATCH(BI140,BI$10:BI139,0),0)&lt;&gt;0,"",BI140))</f>
        <v/>
      </c>
      <c r="DK140" t="s">
        <v>1</v>
      </c>
      <c r="DL140" s="90"/>
      <c r="DM140" t="s">
        <v>1</v>
      </c>
      <c r="DN140" s="105" t="str">
        <f t="shared" ref="DN140:DN203" si="310">IF(DJ140="","",IF(DL140="",DJ140,""))</f>
        <v/>
      </c>
      <c r="DO140" s="73" t="str">
        <f>IF(DN140="","",MAX(DO$10:DO139)+1)</f>
        <v/>
      </c>
      <c r="DP140" s="73" t="str">
        <f>IF(DN140="","",IF(BP140="","",IF(BP140="NEMA",DD140,BP140)))</f>
        <v/>
      </c>
      <c r="DQ140" s="73" t="str">
        <f t="shared" ref="DQ140:DQ203" si="311">IF(DN140="","","INSERT INTO klub(id,naziv,drzava_id,aktivan) VALUES ("&amp;DO140&amp;",'"&amp;DN140&amp;"',"&amp;DP140&amp;",1);")</f>
        <v/>
      </c>
      <c r="DR140" s="73" t="str">
        <f>IF(DL140="","",MAX(DR$10:DR139)+1)</f>
        <v/>
      </c>
      <c r="DS140" s="177" t="str">
        <f t="shared" si="293"/>
        <v/>
      </c>
      <c r="DT140" s="125" t="str">
        <f t="shared" ref="DT140:DT203" si="312">IF(DL140="","","INSERT INTO klub_alias(id,alias,klub_id) VALUES ("&amp;DR140&amp;",'"&amp;DL140&amp;"',"&amp;DS140&amp;");")</f>
        <v/>
      </c>
      <c r="DU140" t="s">
        <v>1</v>
      </c>
      <c r="DV140" s="29" t="str">
        <f t="shared" ref="DV140:DV203" si="313">""&amp;DQ140&amp;DT140</f>
        <v/>
      </c>
      <c r="DW140" t="s">
        <v>1</v>
      </c>
      <c r="DX140" s="166" t="str">
        <f>IF(BX140="","",IF(BY140&lt;&gt;"NEMA","ime-pre-klu"&amp;IF(BJ140="","","(ali)")&amp;"-kat",IF(CB140&lt;&gt;"NEMA","ime-pre-klu"&amp;IF(BJ140="","","(ali)"),IF(CE140&lt;&gt;"NEMA","ime-pre",IF(CT140&lt;&gt;"","novo",""))))&amp;IF(AND(BE140="0",BD140&gt;max_minuta*60),"-ot",""))</f>
        <v>novo</v>
      </c>
      <c r="DY140" t="s">
        <v>1</v>
      </c>
      <c r="DZ140" s="111"/>
      <c r="EA140" s="134"/>
      <c r="EB140" s="134"/>
      <c r="EC140" s="134"/>
      <c r="ED140" s="134"/>
      <c r="EE140" s="134"/>
      <c r="EF140" s="134"/>
      <c r="EG140" s="134"/>
      <c r="EH140" s="134"/>
      <c r="EI140" s="134"/>
      <c r="EJ140" s="106">
        <f t="shared" si="294"/>
        <v>13</v>
      </c>
      <c r="EK140" t="s">
        <v>1</v>
      </c>
    </row>
    <row r="141" spans="2:141" x14ac:dyDescent="0.25">
      <c r="B141" s="148" t="s">
        <v>1208</v>
      </c>
      <c r="C141" t="s">
        <v>1</v>
      </c>
      <c r="D141" s="159">
        <f t="shared" si="295"/>
        <v>0</v>
      </c>
      <c r="E141" s="160">
        <f t="shared" ref="E141:AW141" si="314">IF($B141="","",FIND(";",$B141,D141+1))</f>
        <v>1</v>
      </c>
      <c r="F141" s="160">
        <f t="shared" si="314"/>
        <v>8</v>
      </c>
      <c r="G141" s="160">
        <f t="shared" si="314"/>
        <v>14</v>
      </c>
      <c r="H141" s="160">
        <f t="shared" si="314"/>
        <v>22</v>
      </c>
      <c r="I141" s="160">
        <f t="shared" si="314"/>
        <v>31</v>
      </c>
      <c r="J141" s="160">
        <f t="shared" si="314"/>
        <v>32</v>
      </c>
      <c r="K141" s="160">
        <f t="shared" si="314"/>
        <v>34</v>
      </c>
      <c r="L141" s="160">
        <f t="shared" si="314"/>
        <v>35</v>
      </c>
      <c r="M141" s="160">
        <f t="shared" si="314"/>
        <v>37</v>
      </c>
      <c r="N141" s="160">
        <f t="shared" si="314"/>
        <v>43</v>
      </c>
      <c r="O141" s="160">
        <f t="shared" si="314"/>
        <v>50</v>
      </c>
      <c r="P141" s="160">
        <f t="shared" si="314"/>
        <v>56</v>
      </c>
      <c r="Q141" s="160">
        <f t="shared" si="314"/>
        <v>58</v>
      </c>
      <c r="R141" s="160">
        <f t="shared" si="314"/>
        <v>60</v>
      </c>
      <c r="S141" s="160">
        <f t="shared" si="314"/>
        <v>71</v>
      </c>
      <c r="T141" s="160">
        <f t="shared" si="314"/>
        <v>85</v>
      </c>
      <c r="U141" s="160">
        <f t="shared" si="314"/>
        <v>91</v>
      </c>
      <c r="V141" s="160">
        <f t="shared" si="314"/>
        <v>94</v>
      </c>
      <c r="W141" s="160">
        <f t="shared" si="314"/>
        <v>101</v>
      </c>
      <c r="X141" s="160">
        <f t="shared" si="314"/>
        <v>108</v>
      </c>
      <c r="Y141" s="160">
        <f t="shared" si="314"/>
        <v>109</v>
      </c>
      <c r="Z141" s="160">
        <f t="shared" si="314"/>
        <v>110</v>
      </c>
      <c r="AA141" s="160">
        <f t="shared" si="314"/>
        <v>111</v>
      </c>
      <c r="AB141" s="160">
        <f t="shared" si="314"/>
        <v>114</v>
      </c>
      <c r="AC141" s="160">
        <f t="shared" si="314"/>
        <v>117</v>
      </c>
      <c r="AD141" s="160">
        <f t="shared" si="314"/>
        <v>120</v>
      </c>
      <c r="AE141" s="160">
        <f t="shared" si="314"/>
        <v>123</v>
      </c>
      <c r="AF141" s="160">
        <f t="shared" si="314"/>
        <v>126</v>
      </c>
      <c r="AG141" s="160">
        <f t="shared" si="314"/>
        <v>129</v>
      </c>
      <c r="AH141" s="160">
        <f t="shared" si="314"/>
        <v>132</v>
      </c>
      <c r="AI141" s="160">
        <f t="shared" si="314"/>
        <v>135</v>
      </c>
      <c r="AJ141" s="160">
        <f t="shared" si="314"/>
        <v>138</v>
      </c>
      <c r="AK141" s="160">
        <f t="shared" si="314"/>
        <v>141</v>
      </c>
      <c r="AL141" s="160">
        <f t="shared" si="314"/>
        <v>144</v>
      </c>
      <c r="AM141" s="160">
        <f t="shared" si="314"/>
        <v>145</v>
      </c>
      <c r="AN141" s="160">
        <f t="shared" si="314"/>
        <v>147</v>
      </c>
      <c r="AO141" s="160">
        <f t="shared" si="314"/>
        <v>153</v>
      </c>
      <c r="AP141" s="160">
        <f t="shared" si="314"/>
        <v>155</v>
      </c>
      <c r="AQ141" s="160">
        <f t="shared" si="314"/>
        <v>158</v>
      </c>
      <c r="AR141" s="160">
        <f t="shared" si="314"/>
        <v>165</v>
      </c>
      <c r="AS141" s="160">
        <f t="shared" si="314"/>
        <v>172</v>
      </c>
      <c r="AT141" s="160">
        <f t="shared" si="314"/>
        <v>177</v>
      </c>
      <c r="AU141" s="160">
        <f t="shared" si="314"/>
        <v>179</v>
      </c>
      <c r="AV141" s="160">
        <f t="shared" si="314"/>
        <v>182</v>
      </c>
      <c r="AW141" s="161">
        <f t="shared" si="314"/>
        <v>183</v>
      </c>
      <c r="AX141" t="s">
        <v>1</v>
      </c>
      <c r="AY141" s="105" t="str">
        <f t="shared" si="297"/>
        <v>OPEN</v>
      </c>
      <c r="AZ141" s="134">
        <f t="shared" si="276"/>
        <v>291</v>
      </c>
      <c r="BA141" s="73" t="str">
        <f t="shared" si="298"/>
        <v>Mladen</v>
      </c>
      <c r="BB141" s="73" t="str">
        <f t="shared" si="299"/>
        <v>Debić</v>
      </c>
      <c r="BC141" s="134" t="str">
        <f t="shared" si="300"/>
        <v>87:46</v>
      </c>
      <c r="BD141" s="134">
        <f t="shared" si="301"/>
        <v>5266</v>
      </c>
      <c r="BE141" s="134" t="str">
        <f t="shared" si="302"/>
        <v>0</v>
      </c>
      <c r="BF141" s="134" t="str">
        <f t="shared" si="222"/>
        <v>0</v>
      </c>
      <c r="BG141" s="134">
        <f t="shared" si="277"/>
        <v>1</v>
      </c>
      <c r="BH141" s="73" t="str">
        <f t="shared" si="278"/>
        <v>Maksimir</v>
      </c>
      <c r="BI141" s="73" t="str">
        <f t="shared" si="218"/>
        <v>OK Maksimir</v>
      </c>
      <c r="BJ141" s="134" t="str">
        <f t="shared" si="303"/>
        <v/>
      </c>
      <c r="BK141" s="73" t="str" cm="1">
        <f t="array" ref="BK141">IF(BJ141="",""&amp;BI141,IF(BJ141="NEMA",BI141,INDEX(klub_naziv,MATCH(INDEX(klubAlias_klubid,BJ141),klub_id,0))))</f>
        <v>OK Maksimir</v>
      </c>
      <c r="BL141" s="73" t="str" cm="1">
        <f t="array" ref="BL141">IFERROR(INDEX(registarNatjecatelji,CE141,4),"")</f>
        <v>OK Maksimir</v>
      </c>
      <c r="BM141" s="134" t="str">
        <f t="shared" si="279"/>
        <v/>
      </c>
      <c r="BN141" s="73" t="str">
        <f t="shared" si="304"/>
        <v>OK Maksimir</v>
      </c>
      <c r="BO141" s="73" t="str">
        <f t="shared" si="212"/>
        <v>CRO</v>
      </c>
      <c r="BP141" s="134">
        <f t="shared" si="280"/>
        <v>1</v>
      </c>
      <c r="BQ141" s="73" t="str">
        <f t="shared" si="281"/>
        <v>OPEN</v>
      </c>
      <c r="BR141" s="73" t="str">
        <f t="shared" si="282"/>
        <v>Otvorena</v>
      </c>
      <c r="BS141" s="134">
        <f t="shared" si="283"/>
        <v>1010</v>
      </c>
      <c r="BT141" s="74" t="str">
        <f t="shared" si="284"/>
        <v>2.29</v>
      </c>
      <c r="BU141" s="74" t="str">
        <f t="shared" si="285"/>
        <v>90</v>
      </c>
      <c r="BV141" s="75" t="str">
        <f t="shared" si="286"/>
        <v>9</v>
      </c>
      <c r="BW141" t="s">
        <v>1</v>
      </c>
      <c r="BX141" s="105" t="str">
        <f t="shared" si="287"/>
        <v>Mladen – Debić – OK Maksimir – OPEN</v>
      </c>
      <c r="BY141" s="106" t="str">
        <f t="shared" si="288"/>
        <v>NEMA</v>
      </c>
      <c r="BZ141" t="s">
        <v>1</v>
      </c>
      <c r="CA141" s="105" t="str">
        <f t="shared" si="289"/>
        <v>Mladen – Debić – OK Maksimir</v>
      </c>
      <c r="CB141" s="106">
        <f t="shared" si="290"/>
        <v>331</v>
      </c>
      <c r="CC141" t="s">
        <v>1</v>
      </c>
      <c r="CD141" s="105" t="str">
        <f t="shared" si="291"/>
        <v>Mladen – Debić</v>
      </c>
      <c r="CE141" s="106">
        <f t="shared" si="305"/>
        <v>331</v>
      </c>
      <c r="CF141" t="s">
        <v>1</v>
      </c>
      <c r="CG141" s="111">
        <f t="shared" si="306"/>
        <v>331</v>
      </c>
      <c r="CH141" s="134" cm="1">
        <f t="array" ref="CH141">IF(CG141="","",INDEX(imePrezime_id,CG141,0))</f>
        <v>1354</v>
      </c>
      <c r="CI141" s="106" t="str">
        <f>IF(OR(CD141="",CE141&lt;&gt;"NEMA"),"",IFERROR(INDEX(imeprezimealias_imeprezimeid,MATCH(BA141&amp;" "&amp;BB141,imeprezimealias_alias,0)),""))</f>
        <v/>
      </c>
      <c r="CJ141" t="s">
        <v>1</v>
      </c>
      <c r="CK141" s="29" t="str">
        <f t="shared" si="307"/>
        <v/>
      </c>
      <c r="CL141" t="s">
        <v>1</v>
      </c>
      <c r="CM141" s="90"/>
      <c r="CN141" t="s">
        <v>1</v>
      </c>
      <c r="CO141" s="111" t="str">
        <f>IF(CM141="","",MAX(CO$10:CO140)+1)</f>
        <v/>
      </c>
      <c r="CP141" s="106" t="str">
        <f>IF(CM141="","",INDEX(imePrezime_id,MATCH(IF(IFERROR(SEARCH("–",CM141),0)&lt;&gt;0,CM141,SUBSTITUTE(CM141," "," – ",1)),imePrezime,0)))</f>
        <v/>
      </c>
      <c r="CR141" s="29" t="str">
        <f t="shared" si="308"/>
        <v/>
      </c>
      <c r="CS141" t="s">
        <v>1</v>
      </c>
      <c r="CT141" s="115" t="str">
        <f>IF(AND(CE141="NEMA",CI141=""),MAX(CT$10:CT140)+1,"")</f>
        <v/>
      </c>
      <c r="CU141" t="s">
        <v>1</v>
      </c>
      <c r="CV141" s="120" t="str">
        <f>LEFT(BQ141,1)</f>
        <v>O</v>
      </c>
      <c r="CW141" t="s">
        <v>1</v>
      </c>
      <c r="CX141" s="105" t="str">
        <f>IF(CT141="","",IF(BO141&lt;&gt;"CRO","","INSERT INTO osoba (id,reg_broj,oib,spol_id,dat_rodjenja) VALUES ("&amp;CT141&amp;",(SELECT max(reg_broj)+1 FROM osoba),Null,'"&amp;CV141&amp;"',Null); INSERT INTO osoba_log (id,reg_broj,oib,spol_id,dat_rodjenja,dnevnik_id) SELECT id,reg_broj,oib,spol_id,dat_rodjenja,"&amp;CT$2&amp;" FROM osoba WHERE id = "&amp;CT141&amp;";"))</f>
        <v/>
      </c>
      <c r="CY141" s="125" t="str">
        <f>IF(CT141="","","INSERT INTO imeprezime (id,osoba_id,rbr,ime,prezime,klub_id,identitet_id,sintaksa_id,info,aktivno,dnevnik_id) VALUES ("&amp;CT141&amp;","&amp;IF(CX141="","Null",CT141)&amp;",1,'"&amp;BA141&amp;"','"&amp;BB141&amp;"',(SELECT id FROM klub WHERE naziv = '"&amp;BI141&amp;"'),Null,1,'',1,"&amp;CT$2&amp;");")</f>
        <v/>
      </c>
      <c r="CZ141" t="s">
        <v>1</v>
      </c>
      <c r="DA141" s="29" t="str">
        <f t="shared" si="309"/>
        <v/>
      </c>
      <c r="DB141" t="s">
        <v>1</v>
      </c>
      <c r="DC141" s="105" t="str">
        <f>IF(OR(BP141="",BP141&lt;&gt;"NEMA"),"",BO141)</f>
        <v/>
      </c>
      <c r="DD141" s="125" t="str">
        <f>IF(DC141="","",MAX(DD$10:DD140)+1)</f>
        <v/>
      </c>
      <c r="DE141" t="s">
        <v>1</v>
      </c>
      <c r="DF141" s="90"/>
      <c r="DG141" t="s">
        <v>1</v>
      </c>
      <c r="DH141" s="29" t="str">
        <f t="shared" si="292"/>
        <v/>
      </c>
      <c r="DI141" t="s">
        <v>1</v>
      </c>
      <c r="DJ141" s="166" t="str">
        <f>IF(BJ141&lt;&gt;"NEMA","",IF(IFERROR(MATCH(BI141,BI$10:BI140,0),0)&lt;&gt;0,"",BI141))</f>
        <v/>
      </c>
      <c r="DK141" t="s">
        <v>1</v>
      </c>
      <c r="DL141" s="90"/>
      <c r="DM141" t="s">
        <v>1</v>
      </c>
      <c r="DN141" s="105" t="str">
        <f t="shared" si="310"/>
        <v/>
      </c>
      <c r="DO141" s="73" t="str">
        <f>IF(DN141="","",MAX(DO$10:DO140)+1)</f>
        <v/>
      </c>
      <c r="DP141" s="73" t="str">
        <f>IF(DN141="","",IF(BP141="","",IF(BP141="NEMA",DD141,BP141)))</f>
        <v/>
      </c>
      <c r="DQ141" s="73" t="str">
        <f t="shared" si="311"/>
        <v/>
      </c>
      <c r="DR141" s="73" t="str">
        <f>IF(DL141="","",MAX(DR$10:DR140)+1)</f>
        <v/>
      </c>
      <c r="DS141" s="177" t="str">
        <f t="shared" si="293"/>
        <v/>
      </c>
      <c r="DT141" s="125" t="str">
        <f t="shared" si="312"/>
        <v/>
      </c>
      <c r="DU141" t="s">
        <v>1</v>
      </c>
      <c r="DV141" s="29" t="str">
        <f t="shared" si="313"/>
        <v/>
      </c>
      <c r="DW141" t="s">
        <v>1</v>
      </c>
      <c r="DX141" s="166" t="str">
        <f>IF(BX141="","",IF(BY141&lt;&gt;"NEMA","ime-pre-klu"&amp;IF(BJ141="","","(ali)")&amp;"-kat",IF(CB141&lt;&gt;"NEMA","ime-pre-klu"&amp;IF(BJ141="","","(ali)"),IF(CE141&lt;&gt;"NEMA","ime-pre",IF(CT141&lt;&gt;"","novo",""))))&amp;IF(AND(BE141="0",BD141&gt;max_minuta*60),"-ot",""))</f>
        <v>ime-pre-klu</v>
      </c>
      <c r="DY141" t="s">
        <v>1</v>
      </c>
      <c r="DZ141" s="111"/>
      <c r="EA141" s="134"/>
      <c r="EB141" s="134"/>
      <c r="EC141" s="134"/>
      <c r="ED141" s="134"/>
      <c r="EE141" s="134"/>
      <c r="EF141" s="134"/>
      <c r="EG141" s="134"/>
      <c r="EH141" s="134"/>
      <c r="EI141" s="134"/>
      <c r="EJ141" s="106">
        <f t="shared" si="294"/>
        <v>5</v>
      </c>
      <c r="EK141" t="s">
        <v>1</v>
      </c>
    </row>
    <row r="142" spans="2:141" x14ac:dyDescent="0.25">
      <c r="B142" s="148" t="s">
        <v>1209</v>
      </c>
      <c r="C142" t="s">
        <v>1</v>
      </c>
      <c r="D142" s="159">
        <f t="shared" si="295"/>
        <v>0</v>
      </c>
      <c r="E142" s="160">
        <f t="shared" ref="E142:AW142" si="315">IF($B142="","",FIND(";",$B142,D142+1))</f>
        <v>1</v>
      </c>
      <c r="F142" s="160">
        <f t="shared" si="315"/>
        <v>8</v>
      </c>
      <c r="G142" s="160">
        <f t="shared" si="315"/>
        <v>13</v>
      </c>
      <c r="H142" s="160">
        <f t="shared" si="315"/>
        <v>24</v>
      </c>
      <c r="I142" s="160">
        <f t="shared" si="315"/>
        <v>32</v>
      </c>
      <c r="J142" s="160">
        <f t="shared" si="315"/>
        <v>33</v>
      </c>
      <c r="K142" s="160">
        <f t="shared" si="315"/>
        <v>35</v>
      </c>
      <c r="L142" s="160">
        <f t="shared" si="315"/>
        <v>36</v>
      </c>
      <c r="M142" s="160">
        <f t="shared" si="315"/>
        <v>38</v>
      </c>
      <c r="N142" s="160">
        <f t="shared" si="315"/>
        <v>44</v>
      </c>
      <c r="O142" s="160">
        <f t="shared" si="315"/>
        <v>51</v>
      </c>
      <c r="P142" s="160">
        <f t="shared" si="315"/>
        <v>58</v>
      </c>
      <c r="Q142" s="160">
        <f t="shared" si="315"/>
        <v>60</v>
      </c>
      <c r="R142" s="160">
        <f t="shared" si="315"/>
        <v>62</v>
      </c>
      <c r="S142" s="160">
        <f t="shared" si="315"/>
        <v>70</v>
      </c>
      <c r="T142" s="160">
        <f t="shared" si="315"/>
        <v>81</v>
      </c>
      <c r="U142" s="160">
        <f t="shared" si="315"/>
        <v>87</v>
      </c>
      <c r="V142" s="160">
        <f t="shared" si="315"/>
        <v>90</v>
      </c>
      <c r="W142" s="160">
        <f t="shared" si="315"/>
        <v>97</v>
      </c>
      <c r="X142" s="160">
        <f t="shared" si="315"/>
        <v>104</v>
      </c>
      <c r="Y142" s="160">
        <f t="shared" si="315"/>
        <v>105</v>
      </c>
      <c r="Z142" s="160">
        <f t="shared" si="315"/>
        <v>106</v>
      </c>
      <c r="AA142" s="160">
        <f t="shared" si="315"/>
        <v>107</v>
      </c>
      <c r="AB142" s="160">
        <f t="shared" si="315"/>
        <v>110</v>
      </c>
      <c r="AC142" s="160">
        <f t="shared" si="315"/>
        <v>113</v>
      </c>
      <c r="AD142" s="160">
        <f t="shared" si="315"/>
        <v>116</v>
      </c>
      <c r="AE142" s="160">
        <f t="shared" si="315"/>
        <v>119</v>
      </c>
      <c r="AF142" s="160">
        <f t="shared" si="315"/>
        <v>122</v>
      </c>
      <c r="AG142" s="160">
        <f t="shared" si="315"/>
        <v>125</v>
      </c>
      <c r="AH142" s="160">
        <f t="shared" si="315"/>
        <v>128</v>
      </c>
      <c r="AI142" s="160">
        <f t="shared" si="315"/>
        <v>131</v>
      </c>
      <c r="AJ142" s="160">
        <f t="shared" si="315"/>
        <v>134</v>
      </c>
      <c r="AK142" s="160">
        <f t="shared" si="315"/>
        <v>137</v>
      </c>
      <c r="AL142" s="160">
        <f t="shared" si="315"/>
        <v>140</v>
      </c>
      <c r="AM142" s="160">
        <f t="shared" si="315"/>
        <v>141</v>
      </c>
      <c r="AN142" s="160">
        <f t="shared" si="315"/>
        <v>143</v>
      </c>
      <c r="AO142" s="160">
        <f t="shared" si="315"/>
        <v>149</v>
      </c>
      <c r="AP142" s="160">
        <f t="shared" si="315"/>
        <v>151</v>
      </c>
      <c r="AQ142" s="160">
        <f t="shared" si="315"/>
        <v>154</v>
      </c>
      <c r="AR142" s="160">
        <f t="shared" si="315"/>
        <v>161</v>
      </c>
      <c r="AS142" s="160">
        <f t="shared" si="315"/>
        <v>168</v>
      </c>
      <c r="AT142" s="160">
        <f t="shared" si="315"/>
        <v>173</v>
      </c>
      <c r="AU142" s="160">
        <f t="shared" si="315"/>
        <v>175</v>
      </c>
      <c r="AV142" s="160">
        <f t="shared" si="315"/>
        <v>178</v>
      </c>
      <c r="AW142" s="161">
        <f t="shared" si="315"/>
        <v>179</v>
      </c>
      <c r="AX142" t="s">
        <v>1</v>
      </c>
      <c r="AY142" s="105" t="str">
        <f t="shared" si="297"/>
        <v>OPEN</v>
      </c>
      <c r="AZ142" s="134">
        <f t="shared" si="276"/>
        <v>291</v>
      </c>
      <c r="BA142" s="73" t="str">
        <f t="shared" si="298"/>
        <v>Ivana</v>
      </c>
      <c r="BB142" s="73" t="str">
        <f t="shared" si="299"/>
        <v>Marković</v>
      </c>
      <c r="BC142" s="134" t="str">
        <f t="shared" si="300"/>
        <v>101:57</v>
      </c>
      <c r="BD142" s="134">
        <f t="shared" si="301"/>
        <v>6117</v>
      </c>
      <c r="BE142" s="134" t="str">
        <f t="shared" si="302"/>
        <v>0</v>
      </c>
      <c r="BF142" s="134" t="str">
        <f t="shared" si="222"/>
        <v>0</v>
      </c>
      <c r="BG142" s="134">
        <f t="shared" si="277"/>
        <v>1</v>
      </c>
      <c r="BH142" s="73" t="str">
        <f t="shared" si="278"/>
        <v>Vihor</v>
      </c>
      <c r="BI142" s="73" t="str">
        <f t="shared" si="218"/>
        <v>OK Vihor</v>
      </c>
      <c r="BJ142" s="134" t="str">
        <f t="shared" si="303"/>
        <v/>
      </c>
      <c r="BK142" s="73" t="str" cm="1">
        <f t="array" ref="BK142">IF(BJ142="",""&amp;BI142,IF(BJ142="NEMA",BI142,INDEX(klub_naziv,MATCH(INDEX(klubAlias_klubid,BJ142),klub_id,0))))</f>
        <v>OK Vihor</v>
      </c>
      <c r="BL142" s="73" t="str" cm="1">
        <f t="array" ref="BL142">IFERROR(INDEX(registarNatjecatelji,CE142,4),"")</f>
        <v>OK Vihor</v>
      </c>
      <c r="BM142" s="134" t="str">
        <f t="shared" si="279"/>
        <v/>
      </c>
      <c r="BN142" s="73" t="str">
        <f t="shared" si="304"/>
        <v>OK Vihor</v>
      </c>
      <c r="BO142" s="73" t="str">
        <f t="shared" si="212"/>
        <v>CRO</v>
      </c>
      <c r="BP142" s="134">
        <f t="shared" si="280"/>
        <v>1</v>
      </c>
      <c r="BQ142" s="73" t="str">
        <f t="shared" si="281"/>
        <v>OPEN</v>
      </c>
      <c r="BR142" s="73" t="str">
        <f t="shared" si="282"/>
        <v>Otvorena</v>
      </c>
      <c r="BS142" s="134">
        <f t="shared" si="283"/>
        <v>1010</v>
      </c>
      <c r="BT142" s="74" t="str">
        <f t="shared" si="284"/>
        <v>2.29</v>
      </c>
      <c r="BU142" s="74" t="str">
        <f t="shared" si="285"/>
        <v>90</v>
      </c>
      <c r="BV142" s="75" t="str">
        <f t="shared" si="286"/>
        <v>9</v>
      </c>
      <c r="BW142" t="s">
        <v>1</v>
      </c>
      <c r="BX142" s="105" t="str">
        <f t="shared" si="287"/>
        <v>Ivana – Marković – OK Vihor – OPEN</v>
      </c>
      <c r="BY142" s="106" t="str">
        <f t="shared" si="288"/>
        <v>NEMA</v>
      </c>
      <c r="BZ142" t="s">
        <v>1</v>
      </c>
      <c r="CA142" s="105" t="str">
        <f t="shared" si="289"/>
        <v>Ivana – Marković – OK Vihor</v>
      </c>
      <c r="CB142" s="106">
        <f t="shared" si="290"/>
        <v>779</v>
      </c>
      <c r="CC142" t="s">
        <v>1</v>
      </c>
      <c r="CD142" s="105" t="str">
        <f t="shared" si="291"/>
        <v>Ivana – Marković</v>
      </c>
      <c r="CE142" s="106">
        <f t="shared" si="305"/>
        <v>779</v>
      </c>
      <c r="CF142" t="s">
        <v>1</v>
      </c>
      <c r="CG142" s="111">
        <f t="shared" si="306"/>
        <v>779</v>
      </c>
      <c r="CH142" s="134" cm="1">
        <f t="array" ref="CH142">IF(CG142="","",INDEX(imePrezime_id,CG142,0))</f>
        <v>1901</v>
      </c>
      <c r="CI142" s="106" t="str">
        <f>IF(OR(CD142="",CE142&lt;&gt;"NEMA"),"",IFERROR(INDEX(imeprezimealias_imeprezimeid,MATCH(BA142&amp;" "&amp;BB142,imeprezimealias_alias,0)),""))</f>
        <v/>
      </c>
      <c r="CJ142" t="s">
        <v>1</v>
      </c>
      <c r="CK142" s="29" t="str">
        <f t="shared" si="307"/>
        <v/>
      </c>
      <c r="CL142" t="s">
        <v>1</v>
      </c>
      <c r="CM142" s="90"/>
      <c r="CN142" t="s">
        <v>1</v>
      </c>
      <c r="CO142" s="111" t="str">
        <f>IF(CM142="","",MAX(CO$10:CO141)+1)</f>
        <v/>
      </c>
      <c r="CP142" s="106" t="str">
        <f>IF(CM142="","",INDEX(imePrezime_id,MATCH(IF(IFERROR(SEARCH("–",CM142),0)&lt;&gt;0,CM142,SUBSTITUTE(CM142," "," – ",1)),imePrezime,0)))</f>
        <v/>
      </c>
      <c r="CR142" s="29" t="str">
        <f t="shared" si="308"/>
        <v/>
      </c>
      <c r="CS142" t="s">
        <v>1</v>
      </c>
      <c r="CT142" s="115" t="str">
        <f>IF(AND(CE142="NEMA",CI142=""),MAX(CT$10:CT141)+1,"")</f>
        <v/>
      </c>
      <c r="CU142" t="s">
        <v>1</v>
      </c>
      <c r="CV142" s="120" t="str">
        <f>LEFT(BQ142,1)</f>
        <v>O</v>
      </c>
      <c r="CW142" t="s">
        <v>1</v>
      </c>
      <c r="CX142" s="105" t="str">
        <f>IF(CT142="","",IF(BO142&lt;&gt;"CRO","","INSERT INTO osoba (id,reg_broj,oib,spol_id,dat_rodjenja) VALUES ("&amp;CT142&amp;",(SELECT max(reg_broj)+1 FROM osoba),Null,'"&amp;CV142&amp;"',Null); INSERT INTO osoba_log (id,reg_broj,oib,spol_id,dat_rodjenja,dnevnik_id) SELECT id,reg_broj,oib,spol_id,dat_rodjenja,"&amp;CT$2&amp;" FROM osoba WHERE id = "&amp;CT142&amp;";"))</f>
        <v/>
      </c>
      <c r="CY142" s="125" t="str">
        <f>IF(CT142="","","INSERT INTO imeprezime (id,osoba_id,rbr,ime,prezime,klub_id,identitet_id,sintaksa_id,info,aktivno,dnevnik_id) VALUES ("&amp;CT142&amp;","&amp;IF(CX142="","Null",CT142)&amp;",1,'"&amp;BA142&amp;"','"&amp;BB142&amp;"',(SELECT id FROM klub WHERE naziv = '"&amp;BI142&amp;"'),Null,1,'',1,"&amp;CT$2&amp;");")</f>
        <v/>
      </c>
      <c r="CZ142" t="s">
        <v>1</v>
      </c>
      <c r="DA142" s="29" t="str">
        <f t="shared" si="309"/>
        <v/>
      </c>
      <c r="DB142" t="s">
        <v>1</v>
      </c>
      <c r="DC142" s="105" t="str">
        <f>IF(OR(BP142="",BP142&lt;&gt;"NEMA"),"",BO142)</f>
        <v/>
      </c>
      <c r="DD142" s="125" t="str">
        <f>IF(DC142="","",MAX(DD$10:DD141)+1)</f>
        <v/>
      </c>
      <c r="DE142" t="s">
        <v>1</v>
      </c>
      <c r="DF142" s="90"/>
      <c r="DG142" t="s">
        <v>1</v>
      </c>
      <c r="DH142" s="29" t="str">
        <f t="shared" si="292"/>
        <v/>
      </c>
      <c r="DI142" t="s">
        <v>1</v>
      </c>
      <c r="DJ142" s="166" t="str">
        <f>IF(BJ142&lt;&gt;"NEMA","",IF(IFERROR(MATCH(BI142,BI$10:BI141,0),0)&lt;&gt;0,"",BI142))</f>
        <v/>
      </c>
      <c r="DK142" t="s">
        <v>1</v>
      </c>
      <c r="DL142" s="90"/>
      <c r="DM142" t="s">
        <v>1</v>
      </c>
      <c r="DN142" s="105" t="str">
        <f t="shared" si="310"/>
        <v/>
      </c>
      <c r="DO142" s="73" t="str">
        <f>IF(DN142="","",MAX(DO$10:DO141)+1)</f>
        <v/>
      </c>
      <c r="DP142" s="73" t="str">
        <f>IF(DN142="","",IF(BP142="","",IF(BP142="NEMA",DD142,BP142)))</f>
        <v/>
      </c>
      <c r="DQ142" s="73" t="str">
        <f t="shared" si="311"/>
        <v/>
      </c>
      <c r="DR142" s="73" t="str">
        <f>IF(DL142="","",MAX(DR$10:DR141)+1)</f>
        <v/>
      </c>
      <c r="DS142" s="177" t="str">
        <f t="shared" si="293"/>
        <v/>
      </c>
      <c r="DT142" s="125" t="str">
        <f t="shared" si="312"/>
        <v/>
      </c>
      <c r="DU142" t="s">
        <v>1</v>
      </c>
      <c r="DV142" s="29" t="str">
        <f t="shared" si="313"/>
        <v/>
      </c>
      <c r="DW142" t="s">
        <v>1</v>
      </c>
      <c r="DX142" s="166" t="str">
        <f>IF(BX142="","",IF(BY142&lt;&gt;"NEMA","ime-pre-klu"&amp;IF(BJ142="","","(ali)")&amp;"-kat",IF(CB142&lt;&gt;"NEMA","ime-pre-klu"&amp;IF(BJ142="","","(ali)"),IF(CE142&lt;&gt;"NEMA","ime-pre",IF(CT142&lt;&gt;"","novo",""))))&amp;IF(AND(BE142="0",BD142&gt;max_minuta*60),"-ot",""))</f>
        <v>ime-pre-klu</v>
      </c>
      <c r="DY142" t="s">
        <v>1</v>
      </c>
      <c r="DZ142" s="111"/>
      <c r="EA142" s="134"/>
      <c r="EB142" s="134"/>
      <c r="EC142" s="134"/>
      <c r="ED142" s="134"/>
      <c r="EE142" s="134"/>
      <c r="EF142" s="134"/>
      <c r="EG142" s="134"/>
      <c r="EH142" s="134"/>
      <c r="EI142" s="134"/>
      <c r="EJ142" s="106">
        <f t="shared" si="294"/>
        <v>5</v>
      </c>
      <c r="EK142" t="s">
        <v>1</v>
      </c>
    </row>
    <row r="143" spans="2:141" x14ac:dyDescent="0.25">
      <c r="B143" s="148" t="s">
        <v>1210</v>
      </c>
      <c r="C143" t="s">
        <v>1</v>
      </c>
      <c r="D143" s="159">
        <f t="shared" si="295"/>
        <v>0</v>
      </c>
      <c r="E143" s="160">
        <f t="shared" ref="E143:AW143" si="316">IF($B143="","",FIND(";",$B143,D143+1))</f>
        <v>1</v>
      </c>
      <c r="F143" s="160">
        <f t="shared" si="316"/>
        <v>8</v>
      </c>
      <c r="G143" s="160">
        <f t="shared" si="316"/>
        <v>12</v>
      </c>
      <c r="H143" s="160">
        <f t="shared" si="316"/>
        <v>22</v>
      </c>
      <c r="I143" s="160">
        <f t="shared" si="316"/>
        <v>31</v>
      </c>
      <c r="J143" s="160">
        <f t="shared" si="316"/>
        <v>32</v>
      </c>
      <c r="K143" s="160">
        <f t="shared" si="316"/>
        <v>34</v>
      </c>
      <c r="L143" s="160">
        <f t="shared" si="316"/>
        <v>35</v>
      </c>
      <c r="M143" s="160">
        <f t="shared" si="316"/>
        <v>37</v>
      </c>
      <c r="N143" s="160">
        <f t="shared" si="316"/>
        <v>43</v>
      </c>
      <c r="O143" s="160">
        <f t="shared" si="316"/>
        <v>50</v>
      </c>
      <c r="P143" s="160">
        <f t="shared" si="316"/>
        <v>57</v>
      </c>
      <c r="Q143" s="160">
        <f t="shared" si="316"/>
        <v>59</v>
      </c>
      <c r="R143" s="160">
        <f t="shared" si="316"/>
        <v>61</v>
      </c>
      <c r="S143" s="160">
        <f t="shared" si="316"/>
        <v>67</v>
      </c>
      <c r="T143" s="160">
        <f t="shared" si="316"/>
        <v>79</v>
      </c>
      <c r="U143" s="160">
        <f t="shared" si="316"/>
        <v>85</v>
      </c>
      <c r="V143" s="160">
        <f t="shared" si="316"/>
        <v>88</v>
      </c>
      <c r="W143" s="160">
        <f t="shared" si="316"/>
        <v>95</v>
      </c>
      <c r="X143" s="160">
        <f t="shared" si="316"/>
        <v>102</v>
      </c>
      <c r="Y143" s="160">
        <f t="shared" si="316"/>
        <v>103</v>
      </c>
      <c r="Z143" s="160">
        <f t="shared" si="316"/>
        <v>104</v>
      </c>
      <c r="AA143" s="160">
        <f t="shared" si="316"/>
        <v>105</v>
      </c>
      <c r="AB143" s="160">
        <f t="shared" si="316"/>
        <v>108</v>
      </c>
      <c r="AC143" s="160">
        <f t="shared" si="316"/>
        <v>111</v>
      </c>
      <c r="AD143" s="160">
        <f t="shared" si="316"/>
        <v>114</v>
      </c>
      <c r="AE143" s="160">
        <f t="shared" si="316"/>
        <v>117</v>
      </c>
      <c r="AF143" s="160">
        <f t="shared" si="316"/>
        <v>120</v>
      </c>
      <c r="AG143" s="160">
        <f t="shared" si="316"/>
        <v>123</v>
      </c>
      <c r="AH143" s="160">
        <f t="shared" si="316"/>
        <v>126</v>
      </c>
      <c r="AI143" s="160">
        <f t="shared" si="316"/>
        <v>129</v>
      </c>
      <c r="AJ143" s="160">
        <f t="shared" si="316"/>
        <v>132</v>
      </c>
      <c r="AK143" s="160">
        <f t="shared" si="316"/>
        <v>135</v>
      </c>
      <c r="AL143" s="160">
        <f t="shared" si="316"/>
        <v>138</v>
      </c>
      <c r="AM143" s="160">
        <f t="shared" si="316"/>
        <v>139</v>
      </c>
      <c r="AN143" s="160">
        <f t="shared" si="316"/>
        <v>141</v>
      </c>
      <c r="AO143" s="160">
        <f t="shared" si="316"/>
        <v>147</v>
      </c>
      <c r="AP143" s="160">
        <f t="shared" si="316"/>
        <v>149</v>
      </c>
      <c r="AQ143" s="160">
        <f t="shared" si="316"/>
        <v>152</v>
      </c>
      <c r="AR143" s="160">
        <f t="shared" si="316"/>
        <v>159</v>
      </c>
      <c r="AS143" s="160">
        <f t="shared" si="316"/>
        <v>166</v>
      </c>
      <c r="AT143" s="160">
        <f t="shared" si="316"/>
        <v>171</v>
      </c>
      <c r="AU143" s="160">
        <f t="shared" si="316"/>
        <v>173</v>
      </c>
      <c r="AV143" s="160">
        <f t="shared" si="316"/>
        <v>176</v>
      </c>
      <c r="AW143" s="161">
        <f t="shared" si="316"/>
        <v>177</v>
      </c>
      <c r="AX143" t="s">
        <v>1</v>
      </c>
      <c r="AY143" s="105" t="str">
        <f t="shared" si="297"/>
        <v>OPEN</v>
      </c>
      <c r="AZ143" s="134">
        <f t="shared" si="276"/>
        <v>291</v>
      </c>
      <c r="BA143" s="73" t="str">
        <f t="shared" si="298"/>
        <v>Sandra</v>
      </c>
      <c r="BB143" s="73" t="str">
        <f t="shared" si="299"/>
        <v>Miletić</v>
      </c>
      <c r="BC143" s="134" t="str">
        <f t="shared" si="300"/>
        <v>109:39</v>
      </c>
      <c r="BD143" s="134">
        <f t="shared" si="301"/>
        <v>6579</v>
      </c>
      <c r="BE143" s="134" t="str">
        <f t="shared" si="302"/>
        <v>0</v>
      </c>
      <c r="BF143" s="134" t="str">
        <f t="shared" si="222"/>
        <v>0</v>
      </c>
      <c r="BG143" s="134">
        <f t="shared" si="277"/>
        <v>1</v>
      </c>
      <c r="BH143" s="73" t="str">
        <f t="shared" si="278"/>
        <v>KAP</v>
      </c>
      <c r="BI143" s="73" t="str">
        <f t="shared" si="218"/>
        <v>OK Kapela</v>
      </c>
      <c r="BJ143" s="134" t="str">
        <f t="shared" si="303"/>
        <v/>
      </c>
      <c r="BK143" s="73" t="str" cm="1">
        <f t="array" ref="BK143">IF(BJ143="",""&amp;BI143,IF(BJ143="NEMA",BI143,INDEX(klub_naziv,MATCH(INDEX(klubAlias_klubid,BJ143),klub_id,0))))</f>
        <v>OK Kapela</v>
      </c>
      <c r="BL143" s="73" t="str" cm="1">
        <f t="array" ref="BL143">IFERROR(INDEX(registarNatjecatelji,CE143,4),"")</f>
        <v/>
      </c>
      <c r="BM143" s="134">
        <f t="shared" si="279"/>
        <v>1</v>
      </c>
      <c r="BN143" s="73" t="str">
        <f t="shared" si="304"/>
        <v>OK Kapela</v>
      </c>
      <c r="BO143" s="73" t="str">
        <f t="shared" ref="BO143:BO206" si="317">IF(B143="","",SUBSTITUTE(MID($B143,T143+1,U143-T143-1),"""",""))</f>
        <v>CRO</v>
      </c>
      <c r="BP143" s="134">
        <f t="shared" si="280"/>
        <v>1</v>
      </c>
      <c r="BQ143" s="73" t="str">
        <f t="shared" si="281"/>
        <v>OPEN</v>
      </c>
      <c r="BR143" s="73" t="str">
        <f t="shared" si="282"/>
        <v>Otvorena</v>
      </c>
      <c r="BS143" s="134">
        <f t="shared" si="283"/>
        <v>1010</v>
      </c>
      <c r="BT143" s="74" t="str">
        <f t="shared" si="284"/>
        <v>2.29</v>
      </c>
      <c r="BU143" s="74" t="str">
        <f t="shared" si="285"/>
        <v>90</v>
      </c>
      <c r="BV143" s="75" t="str">
        <f t="shared" si="286"/>
        <v>9</v>
      </c>
      <c r="BW143" t="s">
        <v>1</v>
      </c>
      <c r="BX143" s="105" t="str">
        <f t="shared" si="287"/>
        <v>Sandra – Miletić – OK Kapela – OPEN</v>
      </c>
      <c r="BY143" s="106" t="str">
        <f t="shared" si="288"/>
        <v>NEMA</v>
      </c>
      <c r="BZ143" t="s">
        <v>1</v>
      </c>
      <c r="CA143" s="105" t="str">
        <f t="shared" si="289"/>
        <v>Sandra – Miletić – OK Kapela</v>
      </c>
      <c r="CB143" s="106" t="str">
        <f t="shared" si="290"/>
        <v>NEMA</v>
      </c>
      <c r="CC143" t="s">
        <v>1</v>
      </c>
      <c r="CD143" s="105" t="str">
        <f t="shared" si="291"/>
        <v>Sandra – Miletić</v>
      </c>
      <c r="CE143" s="106" t="str">
        <f t="shared" si="305"/>
        <v>NEMA</v>
      </c>
      <c r="CF143" t="s">
        <v>1</v>
      </c>
      <c r="CG143" s="111" t="str">
        <f t="shared" si="306"/>
        <v/>
      </c>
      <c r="CH143" s="134" t="str" cm="1">
        <f t="array" ref="CH143">IF(CG143="","",INDEX(imePrezime_id,CG143,0))</f>
        <v/>
      </c>
      <c r="CI143" s="106" t="str">
        <f>IF(OR(CD143="",CE143&lt;&gt;"NEMA"),"",IFERROR(INDEX(imeprezimealias_imeprezimeid,MATCH(BA143&amp;" "&amp;BB143,imeprezimealias_alias,0)),""))</f>
        <v/>
      </c>
      <c r="CJ143" t="s">
        <v>1</v>
      </c>
      <c r="CK143" s="29" t="str">
        <f t="shared" si="307"/>
        <v>SELECT 'Sandra – Miletić', ime, prezime FROM imeprezime WHERE ime LIKE '%andr%' Or prezime LIKE '%ileti%' Or ime LIKE '%ileti%' Or prezime LIKE '%andr%' ORDER BY ime, prezime;</v>
      </c>
      <c r="CL143" t="s">
        <v>1</v>
      </c>
      <c r="CM143" s="90"/>
      <c r="CN143" t="s">
        <v>1</v>
      </c>
      <c r="CO143" s="111" t="str">
        <f>IF(CM143="","",MAX(CO$10:CO142)+1)</f>
        <v/>
      </c>
      <c r="CP143" s="106" t="str">
        <f>IF(CM143="","",INDEX(imePrezime_id,MATCH(IF(IFERROR(SEARCH("–",CM143),0)&lt;&gt;0,CM143,SUBSTITUTE(CM143," "," – ",1)),imePrezime,0)))</f>
        <v/>
      </c>
      <c r="CR143" s="29" t="str">
        <f t="shared" si="308"/>
        <v/>
      </c>
      <c r="CS143" t="s">
        <v>1</v>
      </c>
      <c r="CT143" s="115">
        <f>IF(AND(CE143="NEMA",CI143=""),MAX(CT$10:CT142)+1,"")</f>
        <v>1009</v>
      </c>
      <c r="CU143" t="s">
        <v>1</v>
      </c>
      <c r="CV143" s="120" t="s">
        <v>1349</v>
      </c>
      <c r="CW143" t="s">
        <v>1</v>
      </c>
      <c r="CX143" s="105" t="str">
        <f>IF(CT143="","",IF(BO143&lt;&gt;"CRO","","INSERT INTO osoba (id,reg_broj,oib,spol_id,dat_rodjenja) VALUES ("&amp;CT143&amp;",(SELECT max(reg_broj)+1 FROM osoba),Null,'"&amp;CV143&amp;"',Null); INSERT INTO osoba_log (id,reg_broj,oib,spol_id,dat_rodjenja,dnevnik_id) SELECT id,reg_broj,oib,spol_id,dat_rodjenja,"&amp;CT$2&amp;" FROM osoba WHERE id = "&amp;CT143&amp;";"))</f>
        <v>INSERT INTO osoba (id,reg_broj,oib,spol_id,dat_rodjenja) VALUES (1009,(SELECT max(reg_broj)+1 FROM osoba),Null,'Ž',Null); INSERT INTO osoba_log (id,reg_broj,oib,spol_id,dat_rodjenja,dnevnik_id) SELECT id,reg_broj,oib,spol_id,dat_rodjenja, FROM osoba WHERE id = 1009;</v>
      </c>
      <c r="CY143" s="125" t="str">
        <f>IF(CT143="","","INSERT INTO imeprezime (id,osoba_id,rbr,ime,prezime,klub_id,identitet_id,sintaksa_id,info,aktivno,dnevnik_id) VALUES ("&amp;CT143&amp;","&amp;IF(CX143="","Null",CT143)&amp;",1,'"&amp;BA143&amp;"','"&amp;BB143&amp;"',(SELECT id FROM klub WHERE naziv = '"&amp;BI143&amp;"'),Null,1,'',1,"&amp;CT$2&amp;");")</f>
        <v>INSERT INTO imeprezime (id,osoba_id,rbr,ime,prezime,klub_id,identitet_id,sintaksa_id,info,aktivno,dnevnik_id) VALUES (1009,1009,1,'Sandra','Miletić',(SELECT id FROM klub WHERE naziv = 'OK Kapela'),Null,1,'',1,);</v>
      </c>
      <c r="CZ143" t="s">
        <v>1</v>
      </c>
      <c r="DA143" s="29" t="str">
        <f t="shared" si="309"/>
        <v>INSERT INTO osoba (id,reg_broj,oib,spol_id,dat_rodjenja) VALUES (1009,(SELECT max(reg_broj)+1 FROM osoba),Null,'Ž',Null); INSERT INTO osoba_log (id,reg_broj,oib,spol_id,dat_rodjenja,dnevnik_id) SELECT id,reg_broj,oib,spol_id,dat_rodjenja, FROM osoba WHERE id = 1009; INSERT INTO imeprezime (id,osoba_id,rbr,ime,prezime,klub_id,identitet_id,sintaksa_id,info,aktivno,dnevnik_id) VALUES (1009,1009,1,'Sandra','Miletić',(SELECT id FROM klub WHERE naziv = 'OK Kapela'),Null,1,'',1,);</v>
      </c>
      <c r="DB143" t="s">
        <v>1</v>
      </c>
      <c r="DC143" s="105" t="str">
        <f>IF(OR(BP143="",BP143&lt;&gt;"NEMA"),"",BO143)</f>
        <v/>
      </c>
      <c r="DD143" s="125" t="str">
        <f>IF(DC143="","",MAX(DD$10:DD142)+1)</f>
        <v/>
      </c>
      <c r="DE143" t="s">
        <v>1</v>
      </c>
      <c r="DF143" s="90"/>
      <c r="DG143" t="s">
        <v>1</v>
      </c>
      <c r="DH143" s="29" t="str">
        <f t="shared" si="292"/>
        <v/>
      </c>
      <c r="DI143" t="s">
        <v>1</v>
      </c>
      <c r="DJ143" s="166" t="str">
        <f>IF(BJ143&lt;&gt;"NEMA","",IF(IFERROR(MATCH(BI143,BI$10:BI142,0),0)&lt;&gt;0,"",BI143))</f>
        <v/>
      </c>
      <c r="DK143" t="s">
        <v>1</v>
      </c>
      <c r="DL143" s="90"/>
      <c r="DM143" t="s">
        <v>1</v>
      </c>
      <c r="DN143" s="105" t="str">
        <f t="shared" si="310"/>
        <v/>
      </c>
      <c r="DO143" s="73" t="str">
        <f>IF(DN143="","",MAX(DO$10:DO142)+1)</f>
        <v/>
      </c>
      <c r="DP143" s="73" t="str">
        <f>IF(DN143="","",IF(BP143="","",IF(BP143="NEMA",DD143,BP143)))</f>
        <v/>
      </c>
      <c r="DQ143" s="73" t="str">
        <f t="shared" si="311"/>
        <v/>
      </c>
      <c r="DR143" s="73" t="str">
        <f>IF(DL143="","",MAX(DR$10:DR142)+1)</f>
        <v/>
      </c>
      <c r="DS143" s="177" t="str">
        <f t="shared" si="293"/>
        <v/>
      </c>
      <c r="DT143" s="125" t="str">
        <f t="shared" si="312"/>
        <v/>
      </c>
      <c r="DU143" t="s">
        <v>1</v>
      </c>
      <c r="DV143" s="29" t="str">
        <f t="shared" si="313"/>
        <v/>
      </c>
      <c r="DW143" t="s">
        <v>1</v>
      </c>
      <c r="DX143" s="166" t="str">
        <f>IF(BX143="","",IF(BY143&lt;&gt;"NEMA","ime-pre-klu"&amp;IF(BJ143="","","(ali)")&amp;"-kat",IF(CB143&lt;&gt;"NEMA","ime-pre-klu"&amp;IF(BJ143="","","(ali)"),IF(CE143&lt;&gt;"NEMA","ime-pre",IF(CT143&lt;&gt;"","novo",""))))&amp;IF(AND(BE143="0",BD143&gt;max_minuta*60),"-ot",""))</f>
        <v>novo</v>
      </c>
      <c r="DY143" t="s">
        <v>1</v>
      </c>
      <c r="DZ143" s="111"/>
      <c r="EA143" s="134"/>
      <c r="EB143" s="134"/>
      <c r="EC143" s="134"/>
      <c r="ED143" s="134"/>
      <c r="EE143" s="134"/>
      <c r="EF143" s="134"/>
      <c r="EG143" s="134"/>
      <c r="EH143" s="134"/>
      <c r="EI143" s="134"/>
      <c r="EJ143" s="106">
        <f t="shared" si="294"/>
        <v>13</v>
      </c>
      <c r="EK143" t="s">
        <v>1</v>
      </c>
    </row>
    <row r="144" spans="2:141" x14ac:dyDescent="0.25">
      <c r="B144" s="148" t="s">
        <v>1211</v>
      </c>
      <c r="C144" t="s">
        <v>1</v>
      </c>
      <c r="D144" s="159">
        <f t="shared" si="295"/>
        <v>0</v>
      </c>
      <c r="E144" s="160">
        <f t="shared" ref="E144:AW144" si="318">IF($B144="","",FIND(";",$B144,D144+1))</f>
        <v>1</v>
      </c>
      <c r="F144" s="160">
        <f t="shared" si="318"/>
        <v>8</v>
      </c>
      <c r="G144" s="160">
        <f t="shared" si="318"/>
        <v>12</v>
      </c>
      <c r="H144" s="160">
        <f t="shared" si="318"/>
        <v>21</v>
      </c>
      <c r="I144" s="160">
        <f t="shared" si="318"/>
        <v>30</v>
      </c>
      <c r="J144" s="160">
        <f t="shared" si="318"/>
        <v>31</v>
      </c>
      <c r="K144" s="160">
        <f t="shared" si="318"/>
        <v>33</v>
      </c>
      <c r="L144" s="160">
        <f t="shared" si="318"/>
        <v>34</v>
      </c>
      <c r="M144" s="160">
        <f t="shared" si="318"/>
        <v>36</v>
      </c>
      <c r="N144" s="160">
        <f t="shared" si="318"/>
        <v>42</v>
      </c>
      <c r="O144" s="160">
        <f t="shared" si="318"/>
        <v>43</v>
      </c>
      <c r="P144" s="160">
        <f t="shared" si="318"/>
        <v>44</v>
      </c>
      <c r="Q144" s="160">
        <f t="shared" si="318"/>
        <v>46</v>
      </c>
      <c r="R144" s="160">
        <f t="shared" si="318"/>
        <v>48</v>
      </c>
      <c r="S144" s="160">
        <f t="shared" si="318"/>
        <v>54</v>
      </c>
      <c r="T144" s="160">
        <f t="shared" si="318"/>
        <v>66</v>
      </c>
      <c r="U144" s="160">
        <f t="shared" si="318"/>
        <v>72</v>
      </c>
      <c r="V144" s="160">
        <f t="shared" si="318"/>
        <v>75</v>
      </c>
      <c r="W144" s="160">
        <f t="shared" si="318"/>
        <v>82</v>
      </c>
      <c r="X144" s="160">
        <f t="shared" si="318"/>
        <v>89</v>
      </c>
      <c r="Y144" s="160">
        <f t="shared" si="318"/>
        <v>90</v>
      </c>
      <c r="Z144" s="160">
        <f t="shared" si="318"/>
        <v>91</v>
      </c>
      <c r="AA144" s="160">
        <f t="shared" si="318"/>
        <v>92</v>
      </c>
      <c r="AB144" s="160">
        <f t="shared" si="318"/>
        <v>95</v>
      </c>
      <c r="AC144" s="160">
        <f t="shared" si="318"/>
        <v>98</v>
      </c>
      <c r="AD144" s="160">
        <f t="shared" si="318"/>
        <v>101</v>
      </c>
      <c r="AE144" s="160">
        <f t="shared" si="318"/>
        <v>104</v>
      </c>
      <c r="AF144" s="160">
        <f t="shared" si="318"/>
        <v>107</v>
      </c>
      <c r="AG144" s="160">
        <f t="shared" si="318"/>
        <v>110</v>
      </c>
      <c r="AH144" s="160">
        <f t="shared" si="318"/>
        <v>113</v>
      </c>
      <c r="AI144" s="160">
        <f t="shared" si="318"/>
        <v>116</v>
      </c>
      <c r="AJ144" s="160">
        <f t="shared" si="318"/>
        <v>119</v>
      </c>
      <c r="AK144" s="160">
        <f t="shared" si="318"/>
        <v>122</v>
      </c>
      <c r="AL144" s="160">
        <f t="shared" si="318"/>
        <v>125</v>
      </c>
      <c r="AM144" s="160">
        <f t="shared" si="318"/>
        <v>126</v>
      </c>
      <c r="AN144" s="160">
        <f t="shared" si="318"/>
        <v>128</v>
      </c>
      <c r="AO144" s="160">
        <f t="shared" si="318"/>
        <v>134</v>
      </c>
      <c r="AP144" s="160">
        <f t="shared" si="318"/>
        <v>136</v>
      </c>
      <c r="AQ144" s="160">
        <f t="shared" si="318"/>
        <v>139</v>
      </c>
      <c r="AR144" s="160">
        <f t="shared" si="318"/>
        <v>146</v>
      </c>
      <c r="AS144" s="160">
        <f t="shared" si="318"/>
        <v>153</v>
      </c>
      <c r="AT144" s="160">
        <f t="shared" si="318"/>
        <v>158</v>
      </c>
      <c r="AU144" s="160">
        <f t="shared" si="318"/>
        <v>160</v>
      </c>
      <c r="AV144" s="160">
        <f t="shared" si="318"/>
        <v>161</v>
      </c>
      <c r="AW144" s="161">
        <f t="shared" si="318"/>
        <v>162</v>
      </c>
      <c r="AX144" t="s">
        <v>1</v>
      </c>
      <c r="AY144" s="105" t="str">
        <f t="shared" si="297"/>
        <v>OPEN</v>
      </c>
      <c r="AZ144" s="134">
        <f t="shared" si="276"/>
        <v>291</v>
      </c>
      <c r="BA144" s="73" t="str">
        <f t="shared" si="298"/>
        <v>Sandra</v>
      </c>
      <c r="BB144" s="73" t="str">
        <f t="shared" si="299"/>
        <v>Gerber</v>
      </c>
      <c r="BC144" s="134" t="str">
        <f t="shared" si="300"/>
        <v/>
      </c>
      <c r="BD144" s="134" t="str">
        <f t="shared" si="301"/>
        <v/>
      </c>
      <c r="BE144" s="134" t="str">
        <f t="shared" si="302"/>
        <v>1</v>
      </c>
      <c r="BF144" s="134" t="str">
        <f t="shared" si="222"/>
        <v>1</v>
      </c>
      <c r="BG144" s="134">
        <f t="shared" si="277"/>
        <v>6</v>
      </c>
      <c r="BH144" s="73" t="str">
        <f t="shared" si="278"/>
        <v>KAP</v>
      </c>
      <c r="BI144" s="73" t="str">
        <f t="shared" si="218"/>
        <v>OK Kapela</v>
      </c>
      <c r="BJ144" s="134" t="str">
        <f t="shared" si="303"/>
        <v/>
      </c>
      <c r="BK144" s="73" t="str" cm="1">
        <f t="array" ref="BK144">IF(BJ144="",""&amp;BI144,IF(BJ144="NEMA",BI144,INDEX(klub_naziv,MATCH(INDEX(klubAlias_klubid,BJ144),klub_id,0))))</f>
        <v>OK Kapela</v>
      </c>
      <c r="BL144" s="73" t="str" cm="1">
        <f t="array" ref="BL144">IFERROR(INDEX(registarNatjecatelji,CE144,4),"")</f>
        <v>OK Kapela</v>
      </c>
      <c r="BM144" s="134" t="str">
        <f t="shared" si="279"/>
        <v/>
      </c>
      <c r="BN144" s="73" t="str">
        <f t="shared" si="304"/>
        <v>OK Kapela</v>
      </c>
      <c r="BO144" s="73" t="str">
        <f t="shared" si="317"/>
        <v>CRO</v>
      </c>
      <c r="BP144" s="134">
        <f t="shared" si="280"/>
        <v>1</v>
      </c>
      <c r="BQ144" s="73" t="str">
        <f t="shared" si="281"/>
        <v>OPEN</v>
      </c>
      <c r="BR144" s="73" t="str">
        <f t="shared" si="282"/>
        <v>Otvorena</v>
      </c>
      <c r="BS144" s="134">
        <f t="shared" si="283"/>
        <v>1010</v>
      </c>
      <c r="BT144" s="74" t="str">
        <f t="shared" si="284"/>
        <v>2.29</v>
      </c>
      <c r="BU144" s="74" t="str">
        <f t="shared" si="285"/>
        <v>90</v>
      </c>
      <c r="BV144" s="75" t="str">
        <f t="shared" si="286"/>
        <v>9</v>
      </c>
      <c r="BW144" t="s">
        <v>1</v>
      </c>
      <c r="BX144" s="105" t="str">
        <f t="shared" si="287"/>
        <v>Sandra – Gerber – OK Kapela – OPEN</v>
      </c>
      <c r="BY144" s="106" t="str">
        <f t="shared" si="288"/>
        <v>NEMA</v>
      </c>
      <c r="BZ144" t="s">
        <v>1</v>
      </c>
      <c r="CA144" s="105" t="str">
        <f t="shared" si="289"/>
        <v>Sandra – Gerber – OK Kapela</v>
      </c>
      <c r="CB144" s="106">
        <f t="shared" si="290"/>
        <v>237</v>
      </c>
      <c r="CC144" t="s">
        <v>1</v>
      </c>
      <c r="CD144" s="105" t="str">
        <f t="shared" si="291"/>
        <v>Sandra – Gerber</v>
      </c>
      <c r="CE144" s="106">
        <f t="shared" si="305"/>
        <v>237</v>
      </c>
      <c r="CF144" t="s">
        <v>1</v>
      </c>
      <c r="CG144" s="111">
        <f t="shared" si="306"/>
        <v>237</v>
      </c>
      <c r="CH144" s="134" cm="1">
        <f t="array" ref="CH144">IF(CG144="","",INDEX(imePrezime_id,CG144,0))</f>
        <v>1938</v>
      </c>
      <c r="CI144" s="106" t="str">
        <f>IF(OR(CD144="",CE144&lt;&gt;"NEMA"),"",IFERROR(INDEX(imeprezimealias_imeprezimeid,MATCH(BA144&amp;" "&amp;BB144,imeprezimealias_alias,0)),""))</f>
        <v/>
      </c>
      <c r="CJ144" t="s">
        <v>1</v>
      </c>
      <c r="CK144" s="29" t="str">
        <f t="shared" si="307"/>
        <v/>
      </c>
      <c r="CL144" t="s">
        <v>1</v>
      </c>
      <c r="CM144" s="90"/>
      <c r="CN144" t="s">
        <v>1</v>
      </c>
      <c r="CO144" s="111" t="str">
        <f>IF(CM144="","",MAX(CO$10:CO143)+1)</f>
        <v/>
      </c>
      <c r="CP144" s="106" t="str">
        <f>IF(CM144="","",INDEX(imePrezime_id,MATCH(IF(IFERROR(SEARCH("–",CM144),0)&lt;&gt;0,CM144,SUBSTITUTE(CM144," "," – ",1)),imePrezime,0)))</f>
        <v/>
      </c>
      <c r="CR144" s="29" t="str">
        <f t="shared" si="308"/>
        <v/>
      </c>
      <c r="CS144" t="s">
        <v>1</v>
      </c>
      <c r="CT144" s="115" t="str">
        <f>IF(AND(CE144="NEMA",CI144=""),MAX(CT$10:CT143)+1,"")</f>
        <v/>
      </c>
      <c r="CU144" t="s">
        <v>1</v>
      </c>
      <c r="CV144" s="120" t="str">
        <f>LEFT(BQ144,1)</f>
        <v>O</v>
      </c>
      <c r="CW144" t="s">
        <v>1</v>
      </c>
      <c r="CX144" s="105" t="str">
        <f>IF(CT144="","",IF(BO144&lt;&gt;"CRO","","INSERT INTO osoba (id,reg_broj,oib,spol_id,dat_rodjenja) VALUES ("&amp;CT144&amp;",(SELECT max(reg_broj)+1 FROM osoba),Null,'"&amp;CV144&amp;"',Null); INSERT INTO osoba_log (id,reg_broj,oib,spol_id,dat_rodjenja,dnevnik_id) SELECT id,reg_broj,oib,spol_id,dat_rodjenja,"&amp;CT$2&amp;" FROM osoba WHERE id = "&amp;CT144&amp;";"))</f>
        <v/>
      </c>
      <c r="CY144" s="125" t="str">
        <f>IF(CT144="","","INSERT INTO imeprezime (id,osoba_id,rbr,ime,prezime,klub_id,identitet_id,sintaksa_id,info,aktivno,dnevnik_id) VALUES ("&amp;CT144&amp;","&amp;IF(CX144="","Null",CT144)&amp;",1,'"&amp;BA144&amp;"','"&amp;BB144&amp;"',(SELECT id FROM klub WHERE naziv = '"&amp;BI144&amp;"'),Null,1,'',1,"&amp;CT$2&amp;");")</f>
        <v/>
      </c>
      <c r="CZ144" t="s">
        <v>1</v>
      </c>
      <c r="DA144" s="29" t="str">
        <f t="shared" si="309"/>
        <v/>
      </c>
      <c r="DB144" t="s">
        <v>1</v>
      </c>
      <c r="DC144" s="105" t="str">
        <f>IF(OR(BP144="",BP144&lt;&gt;"NEMA"),"",BO144)</f>
        <v/>
      </c>
      <c r="DD144" s="125" t="str">
        <f>IF(DC144="","",MAX(DD$10:DD143)+1)</f>
        <v/>
      </c>
      <c r="DE144" t="s">
        <v>1</v>
      </c>
      <c r="DF144" s="90"/>
      <c r="DG144" t="s">
        <v>1</v>
      </c>
      <c r="DH144" s="29" t="str">
        <f t="shared" si="292"/>
        <v/>
      </c>
      <c r="DI144" t="s">
        <v>1</v>
      </c>
      <c r="DJ144" s="166" t="str">
        <f>IF(BJ144&lt;&gt;"NEMA","",IF(IFERROR(MATCH(BI144,BI$10:BI143,0),0)&lt;&gt;0,"",BI144))</f>
        <v/>
      </c>
      <c r="DK144" t="s">
        <v>1</v>
      </c>
      <c r="DL144" s="90"/>
      <c r="DM144" t="s">
        <v>1</v>
      </c>
      <c r="DN144" s="105" t="str">
        <f t="shared" si="310"/>
        <v/>
      </c>
      <c r="DO144" s="73" t="str">
        <f>IF(DN144="","",MAX(DO$10:DO143)+1)</f>
        <v/>
      </c>
      <c r="DP144" s="73" t="str">
        <f>IF(DN144="","",IF(BP144="","",IF(BP144="NEMA",DD144,BP144)))</f>
        <v/>
      </c>
      <c r="DQ144" s="73" t="str">
        <f t="shared" si="311"/>
        <v/>
      </c>
      <c r="DR144" s="73" t="str">
        <f>IF(DL144="","",MAX(DR$10:DR143)+1)</f>
        <v/>
      </c>
      <c r="DS144" s="177" t="str">
        <f t="shared" si="293"/>
        <v/>
      </c>
      <c r="DT144" s="125" t="str">
        <f t="shared" si="312"/>
        <v/>
      </c>
      <c r="DU144" t="s">
        <v>1</v>
      </c>
      <c r="DV144" s="29" t="str">
        <f t="shared" si="313"/>
        <v/>
      </c>
      <c r="DW144" t="s">
        <v>1</v>
      </c>
      <c r="DX144" s="166" t="str">
        <f>IF(BX144="","",IF(BY144&lt;&gt;"NEMA","ime-pre-klu"&amp;IF(BJ144="","","(ali)")&amp;"-kat",IF(CB144&lt;&gt;"NEMA","ime-pre-klu"&amp;IF(BJ144="","","(ali)"),IF(CE144&lt;&gt;"NEMA","ime-pre",IF(CT144&lt;&gt;"","novo",""))))&amp;IF(AND(BE144="0",BD144&gt;max_minuta*60),"-ot",""))</f>
        <v>ime-pre-klu</v>
      </c>
      <c r="DY144" t="s">
        <v>1</v>
      </c>
      <c r="DZ144" s="111"/>
      <c r="EA144" s="134"/>
      <c r="EB144" s="134"/>
      <c r="EC144" s="134"/>
      <c r="ED144" s="134"/>
      <c r="EE144" s="134"/>
      <c r="EF144" s="134"/>
      <c r="EG144" s="134"/>
      <c r="EH144" s="134"/>
      <c r="EI144" s="134"/>
      <c r="EJ144" s="106">
        <f t="shared" si="294"/>
        <v>5</v>
      </c>
      <c r="EK144" t="s">
        <v>1</v>
      </c>
    </row>
    <row r="145" spans="2:141" x14ac:dyDescent="0.25">
      <c r="B145" s="148" t="s">
        <v>1212</v>
      </c>
      <c r="C145" t="s">
        <v>1</v>
      </c>
      <c r="D145" s="159">
        <f t="shared" si="295"/>
        <v>0</v>
      </c>
      <c r="E145" s="160">
        <f t="shared" ref="E145:AW145" si="319">IF($B145="","",FIND(";",$B145,D145+1))</f>
        <v>1</v>
      </c>
      <c r="F145" s="160">
        <f t="shared" si="319"/>
        <v>8</v>
      </c>
      <c r="G145" s="160">
        <f t="shared" si="319"/>
        <v>14</v>
      </c>
      <c r="H145" s="160">
        <f t="shared" si="319"/>
        <v>23</v>
      </c>
      <c r="I145" s="160">
        <f t="shared" si="319"/>
        <v>33</v>
      </c>
      <c r="J145" s="160">
        <f t="shared" si="319"/>
        <v>34</v>
      </c>
      <c r="K145" s="160">
        <f t="shared" si="319"/>
        <v>36</v>
      </c>
      <c r="L145" s="160">
        <f t="shared" si="319"/>
        <v>37</v>
      </c>
      <c r="M145" s="160">
        <f t="shared" si="319"/>
        <v>39</v>
      </c>
      <c r="N145" s="160">
        <f t="shared" si="319"/>
        <v>45</v>
      </c>
      <c r="O145" s="160">
        <f t="shared" si="319"/>
        <v>46</v>
      </c>
      <c r="P145" s="160">
        <f t="shared" si="319"/>
        <v>47</v>
      </c>
      <c r="Q145" s="160">
        <f t="shared" si="319"/>
        <v>49</v>
      </c>
      <c r="R145" s="160">
        <f t="shared" si="319"/>
        <v>51</v>
      </c>
      <c r="S145" s="160">
        <f t="shared" si="319"/>
        <v>59</v>
      </c>
      <c r="T145" s="160">
        <f t="shared" si="319"/>
        <v>70</v>
      </c>
      <c r="U145" s="160">
        <f t="shared" si="319"/>
        <v>76</v>
      </c>
      <c r="V145" s="160">
        <f t="shared" si="319"/>
        <v>79</v>
      </c>
      <c r="W145" s="160">
        <f t="shared" si="319"/>
        <v>86</v>
      </c>
      <c r="X145" s="160">
        <f t="shared" si="319"/>
        <v>93</v>
      </c>
      <c r="Y145" s="160">
        <f t="shared" si="319"/>
        <v>94</v>
      </c>
      <c r="Z145" s="160">
        <f t="shared" si="319"/>
        <v>95</v>
      </c>
      <c r="AA145" s="160">
        <f t="shared" si="319"/>
        <v>96</v>
      </c>
      <c r="AB145" s="160">
        <f t="shared" si="319"/>
        <v>99</v>
      </c>
      <c r="AC145" s="160">
        <f t="shared" si="319"/>
        <v>102</v>
      </c>
      <c r="AD145" s="160">
        <f t="shared" si="319"/>
        <v>105</v>
      </c>
      <c r="AE145" s="160">
        <f t="shared" si="319"/>
        <v>108</v>
      </c>
      <c r="AF145" s="160">
        <f t="shared" si="319"/>
        <v>111</v>
      </c>
      <c r="AG145" s="160">
        <f t="shared" si="319"/>
        <v>114</v>
      </c>
      <c r="AH145" s="160">
        <f t="shared" si="319"/>
        <v>117</v>
      </c>
      <c r="AI145" s="160">
        <f t="shared" si="319"/>
        <v>120</v>
      </c>
      <c r="AJ145" s="160">
        <f t="shared" si="319"/>
        <v>123</v>
      </c>
      <c r="AK145" s="160">
        <f t="shared" si="319"/>
        <v>126</v>
      </c>
      <c r="AL145" s="160">
        <f t="shared" si="319"/>
        <v>129</v>
      </c>
      <c r="AM145" s="160">
        <f t="shared" si="319"/>
        <v>130</v>
      </c>
      <c r="AN145" s="160">
        <f t="shared" si="319"/>
        <v>132</v>
      </c>
      <c r="AO145" s="160">
        <f t="shared" si="319"/>
        <v>138</v>
      </c>
      <c r="AP145" s="160">
        <f t="shared" si="319"/>
        <v>140</v>
      </c>
      <c r="AQ145" s="160">
        <f t="shared" si="319"/>
        <v>143</v>
      </c>
      <c r="AR145" s="160">
        <f t="shared" si="319"/>
        <v>150</v>
      </c>
      <c r="AS145" s="160">
        <f t="shared" si="319"/>
        <v>157</v>
      </c>
      <c r="AT145" s="160">
        <f t="shared" si="319"/>
        <v>162</v>
      </c>
      <c r="AU145" s="160">
        <f t="shared" si="319"/>
        <v>164</v>
      </c>
      <c r="AV145" s="160">
        <f t="shared" si="319"/>
        <v>165</v>
      </c>
      <c r="AW145" s="161">
        <f t="shared" si="319"/>
        <v>166</v>
      </c>
      <c r="AX145" t="s">
        <v>1</v>
      </c>
      <c r="AY145" s="105" t="str">
        <f t="shared" si="297"/>
        <v>OPEN</v>
      </c>
      <c r="AZ145" s="134">
        <f t="shared" si="276"/>
        <v>291</v>
      </c>
      <c r="BA145" s="73" t="str">
        <f t="shared" si="298"/>
        <v>Barbara</v>
      </c>
      <c r="BB145" s="73" t="str">
        <f t="shared" si="299"/>
        <v>Bjeliš</v>
      </c>
      <c r="BC145" s="134" t="str">
        <f t="shared" si="300"/>
        <v/>
      </c>
      <c r="BD145" s="134" t="str">
        <f t="shared" si="301"/>
        <v/>
      </c>
      <c r="BE145" s="134" t="str">
        <f t="shared" si="302"/>
        <v>1</v>
      </c>
      <c r="BF145" s="134" t="str">
        <f t="shared" si="222"/>
        <v>1</v>
      </c>
      <c r="BG145" s="134">
        <f t="shared" si="277"/>
        <v>6</v>
      </c>
      <c r="BH145" s="73" t="str">
        <f t="shared" si="278"/>
        <v>Vihor</v>
      </c>
      <c r="BI145" s="73" t="str">
        <f t="shared" si="218"/>
        <v>OK Vihor</v>
      </c>
      <c r="BJ145" s="134" t="str">
        <f t="shared" si="303"/>
        <v/>
      </c>
      <c r="BK145" s="73" t="str" cm="1">
        <f t="array" ref="BK145">IF(BJ145="",""&amp;BI145,IF(BJ145="NEMA",BI145,INDEX(klub_naziv,MATCH(INDEX(klubAlias_klubid,BJ145),klub_id,0))))</f>
        <v>OK Vihor</v>
      </c>
      <c r="BL145" s="73" t="str" cm="1">
        <f t="array" ref="BL145">IFERROR(INDEX(registarNatjecatelji,CE145,4),"")</f>
        <v>OK Vihor</v>
      </c>
      <c r="BM145" s="134" t="str">
        <f t="shared" si="279"/>
        <v/>
      </c>
      <c r="BN145" s="73" t="str">
        <f t="shared" si="304"/>
        <v>OK Vihor</v>
      </c>
      <c r="BO145" s="73" t="str">
        <f t="shared" si="317"/>
        <v>CRO</v>
      </c>
      <c r="BP145" s="134">
        <f t="shared" si="280"/>
        <v>1</v>
      </c>
      <c r="BQ145" s="73" t="str">
        <f t="shared" si="281"/>
        <v>OPEN</v>
      </c>
      <c r="BR145" s="73" t="str">
        <f t="shared" si="282"/>
        <v>Otvorena</v>
      </c>
      <c r="BS145" s="134">
        <f t="shared" si="283"/>
        <v>1010</v>
      </c>
      <c r="BT145" s="74" t="str">
        <f t="shared" si="284"/>
        <v>2.29</v>
      </c>
      <c r="BU145" s="74" t="str">
        <f t="shared" si="285"/>
        <v>90</v>
      </c>
      <c r="BV145" s="75" t="str">
        <f t="shared" si="286"/>
        <v>9</v>
      </c>
      <c r="BW145" t="s">
        <v>1</v>
      </c>
      <c r="BX145" s="105" t="str">
        <f t="shared" si="287"/>
        <v>Barbara – Bjeliš – OK Vihor – OPEN</v>
      </c>
      <c r="BY145" s="106" t="str">
        <f t="shared" si="288"/>
        <v>NEMA</v>
      </c>
      <c r="BZ145" t="s">
        <v>1</v>
      </c>
      <c r="CA145" s="105" t="str">
        <f t="shared" si="289"/>
        <v>Barbara – Bjeliš – OK Vihor</v>
      </c>
      <c r="CB145" s="106">
        <f t="shared" si="290"/>
        <v>617</v>
      </c>
      <c r="CC145" t="s">
        <v>1</v>
      </c>
      <c r="CD145" s="105" t="str">
        <f t="shared" si="291"/>
        <v>Barbara – Bjeliš</v>
      </c>
      <c r="CE145" s="106">
        <f t="shared" si="305"/>
        <v>617</v>
      </c>
      <c r="CF145" t="s">
        <v>1</v>
      </c>
      <c r="CG145" s="111">
        <f t="shared" si="306"/>
        <v>617</v>
      </c>
      <c r="CH145" s="134" cm="1">
        <f t="array" ref="CH145">IF(CG145="","",INDEX(imePrezime_id,CG145,0))</f>
        <v>1883</v>
      </c>
      <c r="CI145" s="106" t="str">
        <f>IF(OR(CD145="",CE145&lt;&gt;"NEMA"),"",IFERROR(INDEX(imeprezimealias_imeprezimeid,MATCH(BA145&amp;" "&amp;BB145,imeprezimealias_alias,0)),""))</f>
        <v/>
      </c>
      <c r="CJ145" t="s">
        <v>1</v>
      </c>
      <c r="CK145" s="29" t="str">
        <f t="shared" si="307"/>
        <v/>
      </c>
      <c r="CL145" t="s">
        <v>1</v>
      </c>
      <c r="CM145" s="90"/>
      <c r="CN145" t="s">
        <v>1</v>
      </c>
      <c r="CO145" s="111" t="str">
        <f>IF(CM145="","",MAX(CO$10:CO144)+1)</f>
        <v/>
      </c>
      <c r="CP145" s="106" t="str">
        <f>IF(CM145="","",INDEX(imePrezime_id,MATCH(IF(IFERROR(SEARCH("–",CM145),0)&lt;&gt;0,CM145,SUBSTITUTE(CM145," "," – ",1)),imePrezime,0)))</f>
        <v/>
      </c>
      <c r="CR145" s="29" t="str">
        <f t="shared" si="308"/>
        <v/>
      </c>
      <c r="CS145" t="s">
        <v>1</v>
      </c>
      <c r="CT145" s="115" t="str">
        <f>IF(AND(CE145="NEMA",CI145=""),MAX(CT$10:CT144)+1,"")</f>
        <v/>
      </c>
      <c r="CU145" t="s">
        <v>1</v>
      </c>
      <c r="CV145" s="120" t="str">
        <f>LEFT(BQ145,1)</f>
        <v>O</v>
      </c>
      <c r="CW145" t="s">
        <v>1</v>
      </c>
      <c r="CX145" s="105" t="str">
        <f>IF(CT145="","",IF(BO145&lt;&gt;"CRO","","INSERT INTO osoba (id,reg_broj,oib,spol_id,dat_rodjenja) VALUES ("&amp;CT145&amp;",(SELECT max(reg_broj)+1 FROM osoba),Null,'"&amp;CV145&amp;"',Null); INSERT INTO osoba_log (id,reg_broj,oib,spol_id,dat_rodjenja,dnevnik_id) SELECT id,reg_broj,oib,spol_id,dat_rodjenja,"&amp;CT$2&amp;" FROM osoba WHERE id = "&amp;CT145&amp;";"))</f>
        <v/>
      </c>
      <c r="CY145" s="125" t="str">
        <f>IF(CT145="","","INSERT INTO imeprezime (id,osoba_id,rbr,ime,prezime,klub_id,identitet_id,sintaksa_id,info,aktivno,dnevnik_id) VALUES ("&amp;CT145&amp;","&amp;IF(CX145="","Null",CT145)&amp;",1,'"&amp;BA145&amp;"','"&amp;BB145&amp;"',(SELECT id FROM klub WHERE naziv = '"&amp;BI145&amp;"'),Null,1,'',1,"&amp;CT$2&amp;");")</f>
        <v/>
      </c>
      <c r="CZ145" t="s">
        <v>1</v>
      </c>
      <c r="DA145" s="29" t="str">
        <f t="shared" si="309"/>
        <v/>
      </c>
      <c r="DB145" t="s">
        <v>1</v>
      </c>
      <c r="DC145" s="105" t="str">
        <f>IF(OR(BP145="",BP145&lt;&gt;"NEMA"),"",BO145)</f>
        <v/>
      </c>
      <c r="DD145" s="125" t="str">
        <f>IF(DC145="","",MAX(DD$10:DD144)+1)</f>
        <v/>
      </c>
      <c r="DE145" t="s">
        <v>1</v>
      </c>
      <c r="DF145" s="90"/>
      <c r="DG145" t="s">
        <v>1</v>
      </c>
      <c r="DH145" s="29" t="str">
        <f t="shared" si="292"/>
        <v/>
      </c>
      <c r="DI145" t="s">
        <v>1</v>
      </c>
      <c r="DJ145" s="166" t="str">
        <f>IF(BJ145&lt;&gt;"NEMA","",IF(IFERROR(MATCH(BI145,BI$10:BI144,0),0)&lt;&gt;0,"",BI145))</f>
        <v/>
      </c>
      <c r="DK145" t="s">
        <v>1</v>
      </c>
      <c r="DL145" s="90"/>
      <c r="DM145" t="s">
        <v>1</v>
      </c>
      <c r="DN145" s="105" t="str">
        <f t="shared" si="310"/>
        <v/>
      </c>
      <c r="DO145" s="73" t="str">
        <f>IF(DN145="","",MAX(DO$10:DO144)+1)</f>
        <v/>
      </c>
      <c r="DP145" s="73" t="str">
        <f>IF(DN145="","",IF(BP145="","",IF(BP145="NEMA",DD145,BP145)))</f>
        <v/>
      </c>
      <c r="DQ145" s="73" t="str">
        <f t="shared" si="311"/>
        <v/>
      </c>
      <c r="DR145" s="73" t="str">
        <f>IF(DL145="","",MAX(DR$10:DR144)+1)</f>
        <v/>
      </c>
      <c r="DS145" s="177" t="str">
        <f t="shared" si="293"/>
        <v/>
      </c>
      <c r="DT145" s="125" t="str">
        <f t="shared" si="312"/>
        <v/>
      </c>
      <c r="DU145" t="s">
        <v>1</v>
      </c>
      <c r="DV145" s="29" t="str">
        <f t="shared" si="313"/>
        <v/>
      </c>
      <c r="DW145" t="s">
        <v>1</v>
      </c>
      <c r="DX145" s="166" t="str">
        <f>IF(BX145="","",IF(BY145&lt;&gt;"NEMA","ime-pre-klu"&amp;IF(BJ145="","","(ali)")&amp;"-kat",IF(CB145&lt;&gt;"NEMA","ime-pre-klu"&amp;IF(BJ145="","","(ali)"),IF(CE145&lt;&gt;"NEMA","ime-pre",IF(CT145&lt;&gt;"","novo",""))))&amp;IF(AND(BE145="0",BD145&gt;max_minuta*60),"-ot",""))</f>
        <v>ime-pre-klu</v>
      </c>
      <c r="DY145" t="s">
        <v>1</v>
      </c>
      <c r="DZ145" s="111"/>
      <c r="EA145" s="134"/>
      <c r="EB145" s="134"/>
      <c r="EC145" s="134"/>
      <c r="ED145" s="134"/>
      <c r="EE145" s="134"/>
      <c r="EF145" s="134"/>
      <c r="EG145" s="134"/>
      <c r="EH145" s="134"/>
      <c r="EI145" s="134"/>
      <c r="EJ145" s="106">
        <f t="shared" si="294"/>
        <v>5</v>
      </c>
      <c r="EK145" t="s">
        <v>1</v>
      </c>
    </row>
    <row r="146" spans="2:141" x14ac:dyDescent="0.25">
      <c r="B146" s="148" t="s">
        <v>1213</v>
      </c>
      <c r="C146" t="s">
        <v>1</v>
      </c>
      <c r="D146" s="159">
        <f t="shared" si="295"/>
        <v>0</v>
      </c>
      <c r="E146" s="160">
        <f t="shared" ref="E146:AW146" si="320">IF($B146="","",FIND(";",$B146,D146+1))</f>
        <v>1</v>
      </c>
      <c r="F146" s="160">
        <f t="shared" si="320"/>
        <v>8</v>
      </c>
      <c r="G146" s="160">
        <f t="shared" si="320"/>
        <v>13</v>
      </c>
      <c r="H146" s="160">
        <f t="shared" si="320"/>
        <v>21</v>
      </c>
      <c r="I146" s="160">
        <f t="shared" si="320"/>
        <v>31</v>
      </c>
      <c r="J146" s="160">
        <f t="shared" si="320"/>
        <v>32</v>
      </c>
      <c r="K146" s="160">
        <f t="shared" si="320"/>
        <v>34</v>
      </c>
      <c r="L146" s="160">
        <f t="shared" si="320"/>
        <v>35</v>
      </c>
      <c r="M146" s="160">
        <f t="shared" si="320"/>
        <v>37</v>
      </c>
      <c r="N146" s="160">
        <f t="shared" si="320"/>
        <v>43</v>
      </c>
      <c r="O146" s="160">
        <f t="shared" si="320"/>
        <v>44</v>
      </c>
      <c r="P146" s="160">
        <f t="shared" si="320"/>
        <v>45</v>
      </c>
      <c r="Q146" s="160">
        <f t="shared" si="320"/>
        <v>47</v>
      </c>
      <c r="R146" s="160">
        <f t="shared" si="320"/>
        <v>49</v>
      </c>
      <c r="S146" s="160">
        <f t="shared" si="320"/>
        <v>60</v>
      </c>
      <c r="T146" s="160">
        <f t="shared" si="320"/>
        <v>74</v>
      </c>
      <c r="U146" s="160">
        <f t="shared" si="320"/>
        <v>80</v>
      </c>
      <c r="V146" s="160">
        <f t="shared" si="320"/>
        <v>83</v>
      </c>
      <c r="W146" s="160">
        <f t="shared" si="320"/>
        <v>90</v>
      </c>
      <c r="X146" s="160">
        <f t="shared" si="320"/>
        <v>97</v>
      </c>
      <c r="Y146" s="160">
        <f t="shared" si="320"/>
        <v>98</v>
      </c>
      <c r="Z146" s="160">
        <f t="shared" si="320"/>
        <v>99</v>
      </c>
      <c r="AA146" s="160">
        <f t="shared" si="320"/>
        <v>100</v>
      </c>
      <c r="AB146" s="160">
        <f t="shared" si="320"/>
        <v>103</v>
      </c>
      <c r="AC146" s="160">
        <f t="shared" si="320"/>
        <v>106</v>
      </c>
      <c r="AD146" s="160">
        <f t="shared" si="320"/>
        <v>109</v>
      </c>
      <c r="AE146" s="160">
        <f t="shared" si="320"/>
        <v>112</v>
      </c>
      <c r="AF146" s="160">
        <f t="shared" si="320"/>
        <v>115</v>
      </c>
      <c r="AG146" s="160">
        <f t="shared" si="320"/>
        <v>118</v>
      </c>
      <c r="AH146" s="160">
        <f t="shared" si="320"/>
        <v>121</v>
      </c>
      <c r="AI146" s="160">
        <f t="shared" si="320"/>
        <v>124</v>
      </c>
      <c r="AJ146" s="160">
        <f t="shared" si="320"/>
        <v>127</v>
      </c>
      <c r="AK146" s="160">
        <f t="shared" si="320"/>
        <v>130</v>
      </c>
      <c r="AL146" s="160">
        <f t="shared" si="320"/>
        <v>133</v>
      </c>
      <c r="AM146" s="160">
        <f t="shared" si="320"/>
        <v>134</v>
      </c>
      <c r="AN146" s="160">
        <f t="shared" si="320"/>
        <v>136</v>
      </c>
      <c r="AO146" s="160">
        <f t="shared" si="320"/>
        <v>142</v>
      </c>
      <c r="AP146" s="160">
        <f t="shared" si="320"/>
        <v>144</v>
      </c>
      <c r="AQ146" s="160">
        <f t="shared" si="320"/>
        <v>147</v>
      </c>
      <c r="AR146" s="160">
        <f t="shared" si="320"/>
        <v>154</v>
      </c>
      <c r="AS146" s="160">
        <f t="shared" si="320"/>
        <v>161</v>
      </c>
      <c r="AT146" s="160">
        <f t="shared" si="320"/>
        <v>166</v>
      </c>
      <c r="AU146" s="160">
        <f t="shared" si="320"/>
        <v>168</v>
      </c>
      <c r="AV146" s="160">
        <f t="shared" si="320"/>
        <v>169</v>
      </c>
      <c r="AW146" s="161">
        <f t="shared" si="320"/>
        <v>170</v>
      </c>
      <c r="AX146" t="s">
        <v>1</v>
      </c>
      <c r="AY146" s="105" t="str">
        <f t="shared" si="297"/>
        <v>OPEN</v>
      </c>
      <c r="AZ146" s="134">
        <f t="shared" si="276"/>
        <v>291</v>
      </c>
      <c r="BA146" s="73" t="str">
        <f t="shared" si="298"/>
        <v>Florian</v>
      </c>
      <c r="BB146" s="73" t="str">
        <f t="shared" si="299"/>
        <v>Pigac</v>
      </c>
      <c r="BC146" s="134" t="str">
        <f t="shared" si="300"/>
        <v/>
      </c>
      <c r="BD146" s="134" t="str">
        <f t="shared" si="301"/>
        <v/>
      </c>
      <c r="BE146" s="134" t="str">
        <f t="shared" si="302"/>
        <v>1</v>
      </c>
      <c r="BF146" s="134" t="str">
        <f t="shared" si="222"/>
        <v>1</v>
      </c>
      <c r="BG146" s="134">
        <f t="shared" si="277"/>
        <v>6</v>
      </c>
      <c r="BH146" s="73" t="str">
        <f t="shared" si="278"/>
        <v>Maksimir</v>
      </c>
      <c r="BI146" s="73" t="str">
        <f t="shared" si="218"/>
        <v>OK Maksimir</v>
      </c>
      <c r="BJ146" s="134" t="str">
        <f t="shared" si="303"/>
        <v/>
      </c>
      <c r="BK146" s="73" t="str" cm="1">
        <f t="array" ref="BK146">IF(BJ146="",""&amp;BI146,IF(BJ146="NEMA",BI146,INDEX(klub_naziv,MATCH(INDEX(klubAlias_klubid,BJ146),klub_id,0))))</f>
        <v>OK Maksimir</v>
      </c>
      <c r="BL146" s="73" t="str" cm="1">
        <f t="array" ref="BL146">IFERROR(INDEX(registarNatjecatelji,CE146,4),"")</f>
        <v/>
      </c>
      <c r="BM146" s="134">
        <f t="shared" si="279"/>
        <v>1</v>
      </c>
      <c r="BN146" s="73" t="str">
        <f t="shared" si="304"/>
        <v>OK Maksimir</v>
      </c>
      <c r="BO146" s="73" t="str">
        <f t="shared" si="317"/>
        <v>CRO</v>
      </c>
      <c r="BP146" s="134">
        <f t="shared" si="280"/>
        <v>1</v>
      </c>
      <c r="BQ146" s="73" t="str">
        <f t="shared" si="281"/>
        <v>OPEN</v>
      </c>
      <c r="BR146" s="73" t="str">
        <f t="shared" si="282"/>
        <v>Otvorena</v>
      </c>
      <c r="BS146" s="134">
        <f t="shared" si="283"/>
        <v>1010</v>
      </c>
      <c r="BT146" s="74" t="str">
        <f t="shared" si="284"/>
        <v>2.29</v>
      </c>
      <c r="BU146" s="74" t="str">
        <f t="shared" si="285"/>
        <v>90</v>
      </c>
      <c r="BV146" s="75" t="str">
        <f t="shared" si="286"/>
        <v>9</v>
      </c>
      <c r="BW146" t="s">
        <v>1</v>
      </c>
      <c r="BX146" s="105" t="str">
        <f t="shared" si="287"/>
        <v>Florian – Pigac – OK Maksimir – OPEN</v>
      </c>
      <c r="BY146" s="106" t="str">
        <f t="shared" si="288"/>
        <v>NEMA</v>
      </c>
      <c r="BZ146" t="s">
        <v>1</v>
      </c>
      <c r="CA146" s="105" t="str">
        <f t="shared" si="289"/>
        <v>Florian – Pigac – OK Maksimir</v>
      </c>
      <c r="CB146" s="106" t="str">
        <f t="shared" si="290"/>
        <v>NEMA</v>
      </c>
      <c r="CC146" t="s">
        <v>1</v>
      </c>
      <c r="CD146" s="105" t="str">
        <f t="shared" si="291"/>
        <v>Florian – Pigac</v>
      </c>
      <c r="CE146" s="106" t="str">
        <f t="shared" si="305"/>
        <v>NEMA</v>
      </c>
      <c r="CF146" t="s">
        <v>1</v>
      </c>
      <c r="CG146" s="111" t="str">
        <f t="shared" si="306"/>
        <v/>
      </c>
      <c r="CH146" s="134" t="str" cm="1">
        <f t="array" ref="CH146">IF(CG146="","",INDEX(imePrezime_id,CG146,0))</f>
        <v/>
      </c>
      <c r="CI146" s="106" t="str">
        <f>IF(OR(CD146="",CE146&lt;&gt;"NEMA"),"",IFERROR(INDEX(imeprezimealias_imeprezimeid,MATCH(BA146&amp;" "&amp;BB146,imeprezimealias_alias,0)),""))</f>
        <v/>
      </c>
      <c r="CJ146" t="s">
        <v>1</v>
      </c>
      <c r="CK146" s="29" t="str">
        <f t="shared" si="307"/>
        <v>SELECT 'Florian – Pigac', ime, prezime FROM imeprezime WHERE ime LIKE '%loria%' Or prezime LIKE '%iga%' Or ime LIKE '%iga%' Or prezime LIKE '%loria%' ORDER BY ime, prezime;</v>
      </c>
      <c r="CL146" t="s">
        <v>1</v>
      </c>
      <c r="CM146" s="90"/>
      <c r="CN146" t="s">
        <v>1</v>
      </c>
      <c r="CO146" s="111" t="str">
        <f>IF(CM146="","",MAX(CO$10:CO145)+1)</f>
        <v/>
      </c>
      <c r="CP146" s="106" t="str">
        <f>IF(CM146="","",INDEX(imePrezime_id,MATCH(IF(IFERROR(SEARCH("–",CM146),0)&lt;&gt;0,CM146,SUBSTITUTE(CM146," "," – ",1)),imePrezime,0)))</f>
        <v/>
      </c>
      <c r="CR146" s="29" t="str">
        <f t="shared" si="308"/>
        <v/>
      </c>
      <c r="CS146" t="s">
        <v>1</v>
      </c>
      <c r="CT146" s="115">
        <f>IF(AND(CE146="NEMA",CI146=""),MAX(CT$10:CT145)+1,"")</f>
        <v>1010</v>
      </c>
      <c r="CU146" t="s">
        <v>1</v>
      </c>
      <c r="CV146" s="120" t="s">
        <v>1347</v>
      </c>
      <c r="CW146" t="s">
        <v>1</v>
      </c>
      <c r="CX146" s="105" t="str">
        <f>IF(CT146="","",IF(BO146&lt;&gt;"CRO","","INSERT INTO osoba (id,reg_broj,oib,spol_id,dat_rodjenja) VALUES ("&amp;CT146&amp;",(SELECT max(reg_broj)+1 FROM osoba),Null,'"&amp;CV146&amp;"',Null); INSERT INTO osoba_log (id,reg_broj,oib,spol_id,dat_rodjenja,dnevnik_id) SELECT id,reg_broj,oib,spol_id,dat_rodjenja,"&amp;CT$2&amp;" FROM osoba WHERE id = "&amp;CT146&amp;";"))</f>
        <v>INSERT INTO osoba (id,reg_broj,oib,spol_id,dat_rodjenja) VALUES (1010,(SELECT max(reg_broj)+1 FROM osoba),Null,'M',Null); INSERT INTO osoba_log (id,reg_broj,oib,spol_id,dat_rodjenja,dnevnik_id) SELECT id,reg_broj,oib,spol_id,dat_rodjenja, FROM osoba WHERE id = 1010;</v>
      </c>
      <c r="CY146" s="125" t="str">
        <f>IF(CT146="","","INSERT INTO imeprezime (id,osoba_id,rbr,ime,prezime,klub_id,identitet_id,sintaksa_id,info,aktivno,dnevnik_id) VALUES ("&amp;CT146&amp;","&amp;IF(CX146="","Null",CT146)&amp;",1,'"&amp;BA146&amp;"','"&amp;BB146&amp;"',(SELECT id FROM klub WHERE naziv = '"&amp;BI146&amp;"'),Null,1,'',1,"&amp;CT$2&amp;");")</f>
        <v>INSERT INTO imeprezime (id,osoba_id,rbr,ime,prezime,klub_id,identitet_id,sintaksa_id,info,aktivno,dnevnik_id) VALUES (1010,1010,1,'Florian','Pigac',(SELECT id FROM klub WHERE naziv = 'OK Maksimir'),Null,1,'',1,);</v>
      </c>
      <c r="CZ146" t="s">
        <v>1</v>
      </c>
      <c r="DA146" s="29" t="str">
        <f t="shared" si="309"/>
        <v>INSERT INTO osoba (id,reg_broj,oib,spol_id,dat_rodjenja) VALUES (1010,(SELECT max(reg_broj)+1 FROM osoba),Null,'M',Null); INSERT INTO osoba_log (id,reg_broj,oib,spol_id,dat_rodjenja,dnevnik_id) SELECT id,reg_broj,oib,spol_id,dat_rodjenja, FROM osoba WHERE id = 1010; INSERT INTO imeprezime (id,osoba_id,rbr,ime,prezime,klub_id,identitet_id,sintaksa_id,info,aktivno,dnevnik_id) VALUES (1010,1010,1,'Florian','Pigac',(SELECT id FROM klub WHERE naziv = 'OK Maksimir'),Null,1,'',1,);</v>
      </c>
      <c r="DB146" t="s">
        <v>1</v>
      </c>
      <c r="DC146" s="105" t="str">
        <f>IF(OR(BP146="",BP146&lt;&gt;"NEMA"),"",BO146)</f>
        <v/>
      </c>
      <c r="DD146" s="125" t="str">
        <f>IF(DC146="","",MAX(DD$10:DD145)+1)</f>
        <v/>
      </c>
      <c r="DE146" t="s">
        <v>1</v>
      </c>
      <c r="DF146" s="90"/>
      <c r="DG146" t="s">
        <v>1</v>
      </c>
      <c r="DH146" s="29" t="str">
        <f t="shared" si="292"/>
        <v/>
      </c>
      <c r="DI146" t="s">
        <v>1</v>
      </c>
      <c r="DJ146" s="166" t="str">
        <f>IF(BJ146&lt;&gt;"NEMA","",IF(IFERROR(MATCH(BI146,BI$10:BI145,0),0)&lt;&gt;0,"",BI146))</f>
        <v/>
      </c>
      <c r="DK146" t="s">
        <v>1</v>
      </c>
      <c r="DL146" s="90"/>
      <c r="DM146" t="s">
        <v>1</v>
      </c>
      <c r="DN146" s="105" t="str">
        <f t="shared" si="310"/>
        <v/>
      </c>
      <c r="DO146" s="73" t="str">
        <f>IF(DN146="","",MAX(DO$10:DO145)+1)</f>
        <v/>
      </c>
      <c r="DP146" s="73" t="str">
        <f>IF(DN146="","",IF(BP146="","",IF(BP146="NEMA",DD146,BP146)))</f>
        <v/>
      </c>
      <c r="DQ146" s="73" t="str">
        <f t="shared" si="311"/>
        <v/>
      </c>
      <c r="DR146" s="73" t="str">
        <f>IF(DL146="","",MAX(DR$10:DR145)+1)</f>
        <v/>
      </c>
      <c r="DS146" s="177" t="str">
        <f t="shared" si="293"/>
        <v/>
      </c>
      <c r="DT146" s="125" t="str">
        <f t="shared" si="312"/>
        <v/>
      </c>
      <c r="DU146" t="s">
        <v>1</v>
      </c>
      <c r="DV146" s="29" t="str">
        <f t="shared" si="313"/>
        <v/>
      </c>
      <c r="DW146" t="s">
        <v>1</v>
      </c>
      <c r="DX146" s="166" t="str">
        <f>IF(BX146="","",IF(BY146&lt;&gt;"NEMA","ime-pre-klu"&amp;IF(BJ146="","","(ali)")&amp;"-kat",IF(CB146&lt;&gt;"NEMA","ime-pre-klu"&amp;IF(BJ146="","","(ali)"),IF(CE146&lt;&gt;"NEMA","ime-pre",IF(CT146&lt;&gt;"","novo",""))))&amp;IF(AND(BE146="0",BD146&gt;max_minuta*60),"-ot",""))</f>
        <v>novo</v>
      </c>
      <c r="DY146" t="s">
        <v>1</v>
      </c>
      <c r="DZ146" s="111"/>
      <c r="EA146" s="134"/>
      <c r="EB146" s="134"/>
      <c r="EC146" s="134"/>
      <c r="ED146" s="134"/>
      <c r="EE146" s="134"/>
      <c r="EF146" s="134"/>
      <c r="EG146" s="134"/>
      <c r="EH146" s="134"/>
      <c r="EI146" s="134"/>
      <c r="EJ146" s="106">
        <f t="shared" si="294"/>
        <v>13</v>
      </c>
      <c r="EK146" t="s">
        <v>1</v>
      </c>
    </row>
    <row r="147" spans="2:141" x14ac:dyDescent="0.25">
      <c r="B147" s="148" t="s">
        <v>1214</v>
      </c>
      <c r="C147" t="s">
        <v>1</v>
      </c>
      <c r="D147" s="159">
        <f t="shared" si="295"/>
        <v>0</v>
      </c>
      <c r="E147" s="160">
        <f t="shared" ref="E147:AW147" si="321">IF($B147="","",FIND(";",$B147,D147+1))</f>
        <v>1</v>
      </c>
      <c r="F147" s="160">
        <f t="shared" si="321"/>
        <v>9</v>
      </c>
      <c r="G147" s="160">
        <f t="shared" si="321"/>
        <v>15</v>
      </c>
      <c r="H147" s="160">
        <f t="shared" si="321"/>
        <v>25</v>
      </c>
      <c r="I147" s="160">
        <f t="shared" si="321"/>
        <v>33</v>
      </c>
      <c r="J147" s="160">
        <f t="shared" si="321"/>
        <v>34</v>
      </c>
      <c r="K147" s="160">
        <f t="shared" si="321"/>
        <v>36</v>
      </c>
      <c r="L147" s="160">
        <f t="shared" si="321"/>
        <v>37</v>
      </c>
      <c r="M147" s="160">
        <f t="shared" si="321"/>
        <v>39</v>
      </c>
      <c r="N147" s="160">
        <f t="shared" si="321"/>
        <v>45</v>
      </c>
      <c r="O147" s="160">
        <f t="shared" si="321"/>
        <v>46</v>
      </c>
      <c r="P147" s="160">
        <f t="shared" si="321"/>
        <v>47</v>
      </c>
      <c r="Q147" s="160">
        <f t="shared" si="321"/>
        <v>49</v>
      </c>
      <c r="R147" s="160">
        <f t="shared" si="321"/>
        <v>51</v>
      </c>
      <c r="S147" s="160">
        <f t="shared" si="321"/>
        <v>65</v>
      </c>
      <c r="T147" s="160">
        <f t="shared" si="321"/>
        <v>79</v>
      </c>
      <c r="U147" s="160">
        <f t="shared" si="321"/>
        <v>85</v>
      </c>
      <c r="V147" s="160">
        <f t="shared" si="321"/>
        <v>88</v>
      </c>
      <c r="W147" s="160">
        <f t="shared" si="321"/>
        <v>95</v>
      </c>
      <c r="X147" s="160">
        <f t="shared" si="321"/>
        <v>102</v>
      </c>
      <c r="Y147" s="160">
        <f t="shared" si="321"/>
        <v>103</v>
      </c>
      <c r="Z147" s="160">
        <f t="shared" si="321"/>
        <v>104</v>
      </c>
      <c r="AA147" s="160">
        <f t="shared" si="321"/>
        <v>105</v>
      </c>
      <c r="AB147" s="160">
        <f t="shared" si="321"/>
        <v>108</v>
      </c>
      <c r="AC147" s="160">
        <f t="shared" si="321"/>
        <v>111</v>
      </c>
      <c r="AD147" s="160">
        <f t="shared" si="321"/>
        <v>114</v>
      </c>
      <c r="AE147" s="160">
        <f t="shared" si="321"/>
        <v>117</v>
      </c>
      <c r="AF147" s="160">
        <f t="shared" si="321"/>
        <v>120</v>
      </c>
      <c r="AG147" s="160">
        <f t="shared" si="321"/>
        <v>123</v>
      </c>
      <c r="AH147" s="160">
        <f t="shared" si="321"/>
        <v>126</v>
      </c>
      <c r="AI147" s="160">
        <f t="shared" si="321"/>
        <v>129</v>
      </c>
      <c r="AJ147" s="160">
        <f t="shared" si="321"/>
        <v>132</v>
      </c>
      <c r="AK147" s="160">
        <f t="shared" si="321"/>
        <v>135</v>
      </c>
      <c r="AL147" s="160">
        <f t="shared" si="321"/>
        <v>138</v>
      </c>
      <c r="AM147" s="160">
        <f t="shared" si="321"/>
        <v>139</v>
      </c>
      <c r="AN147" s="160">
        <f t="shared" si="321"/>
        <v>141</v>
      </c>
      <c r="AO147" s="160">
        <f t="shared" si="321"/>
        <v>147</v>
      </c>
      <c r="AP147" s="160">
        <f t="shared" si="321"/>
        <v>149</v>
      </c>
      <c r="AQ147" s="160">
        <f t="shared" si="321"/>
        <v>152</v>
      </c>
      <c r="AR147" s="160">
        <f t="shared" si="321"/>
        <v>159</v>
      </c>
      <c r="AS147" s="160">
        <f t="shared" si="321"/>
        <v>166</v>
      </c>
      <c r="AT147" s="160">
        <f t="shared" si="321"/>
        <v>171</v>
      </c>
      <c r="AU147" s="160">
        <f t="shared" si="321"/>
        <v>173</v>
      </c>
      <c r="AV147" s="160">
        <f t="shared" si="321"/>
        <v>174</v>
      </c>
      <c r="AW147" s="161">
        <f t="shared" si="321"/>
        <v>175</v>
      </c>
      <c r="AX147" t="s">
        <v>1</v>
      </c>
      <c r="AY147" s="105" t="str">
        <f t="shared" si="297"/>
        <v>OPEN</v>
      </c>
      <c r="AZ147" s="134">
        <f t="shared" si="276"/>
        <v>291</v>
      </c>
      <c r="BA147" s="73" t="str">
        <f t="shared" si="298"/>
        <v>Petar</v>
      </c>
      <c r="BB147" s="73" t="str">
        <f t="shared" si="299"/>
        <v>Barulek</v>
      </c>
      <c r="BC147" s="134" t="str">
        <f t="shared" si="300"/>
        <v/>
      </c>
      <c r="BD147" s="134" t="str">
        <f t="shared" si="301"/>
        <v/>
      </c>
      <c r="BE147" s="134" t="str">
        <f t="shared" si="302"/>
        <v>1</v>
      </c>
      <c r="BF147" s="134" t="str">
        <f t="shared" si="222"/>
        <v>1</v>
      </c>
      <c r="BG147" s="134">
        <f t="shared" si="277"/>
        <v>6</v>
      </c>
      <c r="BH147" s="73" t="str">
        <f t="shared" si="278"/>
        <v>OK Varaždin</v>
      </c>
      <c r="BI147" s="73" t="str">
        <f t="shared" si="218"/>
        <v>OK Varaždin</v>
      </c>
      <c r="BJ147" s="134" t="str">
        <f t="shared" si="303"/>
        <v/>
      </c>
      <c r="BK147" s="73" t="str" cm="1">
        <f t="array" ref="BK147">IF(BJ147="",""&amp;BI147,IF(BJ147="NEMA",BI147,INDEX(klub_naziv,MATCH(INDEX(klubAlias_klubid,BJ147),klub_id,0))))</f>
        <v>OK Varaždin</v>
      </c>
      <c r="BL147" s="73" t="str" cm="1">
        <f t="array" ref="BL147">IFERROR(INDEX(registarNatjecatelji,CE147,4),"")</f>
        <v>OK Varaždin</v>
      </c>
      <c r="BM147" s="134" t="str">
        <f t="shared" si="279"/>
        <v/>
      </c>
      <c r="BN147" s="73" t="str">
        <f t="shared" si="304"/>
        <v>OK Varaždin</v>
      </c>
      <c r="BO147" s="73" t="str">
        <f t="shared" si="317"/>
        <v>CRO</v>
      </c>
      <c r="BP147" s="134">
        <f t="shared" si="280"/>
        <v>1</v>
      </c>
      <c r="BQ147" s="73" t="str">
        <f t="shared" si="281"/>
        <v>OPEN</v>
      </c>
      <c r="BR147" s="73" t="str">
        <f t="shared" si="282"/>
        <v>Otvorena</v>
      </c>
      <c r="BS147" s="134">
        <f t="shared" si="283"/>
        <v>1010</v>
      </c>
      <c r="BT147" s="74" t="str">
        <f t="shared" si="284"/>
        <v>2.29</v>
      </c>
      <c r="BU147" s="74" t="str">
        <f t="shared" si="285"/>
        <v>90</v>
      </c>
      <c r="BV147" s="75" t="str">
        <f t="shared" si="286"/>
        <v>9</v>
      </c>
      <c r="BW147" t="s">
        <v>1</v>
      </c>
      <c r="BX147" s="105" t="str">
        <f t="shared" si="287"/>
        <v>Petar – Barulek – OK Varaždin – OPEN</v>
      </c>
      <c r="BY147" s="106" t="str">
        <f t="shared" si="288"/>
        <v>NEMA</v>
      </c>
      <c r="BZ147" t="s">
        <v>1</v>
      </c>
      <c r="CA147" s="105" t="str">
        <f t="shared" si="289"/>
        <v>Petar – Barulek – OK Varaždin</v>
      </c>
      <c r="CB147" s="106">
        <f t="shared" si="290"/>
        <v>508</v>
      </c>
      <c r="CC147" t="s">
        <v>1</v>
      </c>
      <c r="CD147" s="105" t="str">
        <f t="shared" si="291"/>
        <v>Petar – Barulek</v>
      </c>
      <c r="CE147" s="106">
        <f t="shared" si="305"/>
        <v>508</v>
      </c>
      <c r="CF147" t="s">
        <v>1</v>
      </c>
      <c r="CG147" s="111">
        <f t="shared" si="306"/>
        <v>508</v>
      </c>
      <c r="CH147" s="134" cm="1">
        <f t="array" ref="CH147">IF(CG147="","",INDEX(imePrezime_id,CG147,0))</f>
        <v>1379</v>
      </c>
      <c r="CI147" s="106" t="str">
        <f>IF(OR(CD147="",CE147&lt;&gt;"NEMA"),"",IFERROR(INDEX(imeprezimealias_imeprezimeid,MATCH(BA147&amp;" "&amp;BB147,imeprezimealias_alias,0)),""))</f>
        <v/>
      </c>
      <c r="CJ147" t="s">
        <v>1</v>
      </c>
      <c r="CK147" s="29" t="str">
        <f t="shared" si="307"/>
        <v/>
      </c>
      <c r="CL147" t="s">
        <v>1</v>
      </c>
      <c r="CM147" s="90"/>
      <c r="CN147" t="s">
        <v>1</v>
      </c>
      <c r="CO147" s="111" t="str">
        <f>IF(CM147="","",MAX(CO$10:CO146)+1)</f>
        <v/>
      </c>
      <c r="CP147" s="106" t="str">
        <f>IF(CM147="","",INDEX(imePrezime_id,MATCH(IF(IFERROR(SEARCH("–",CM147),0)&lt;&gt;0,CM147,SUBSTITUTE(CM147," "," – ",1)),imePrezime,0)))</f>
        <v/>
      </c>
      <c r="CR147" s="29" t="str">
        <f t="shared" si="308"/>
        <v/>
      </c>
      <c r="CS147" t="s">
        <v>1</v>
      </c>
      <c r="CT147" s="115" t="str">
        <f>IF(AND(CE147="NEMA",CI147=""),MAX(CT$10:CT146)+1,"")</f>
        <v/>
      </c>
      <c r="CU147" t="s">
        <v>1</v>
      </c>
      <c r="CV147" s="120" t="str">
        <f t="shared" ref="CV147:CV210" si="322">LEFT(BQ147,1)</f>
        <v>O</v>
      </c>
      <c r="CW147" t="s">
        <v>1</v>
      </c>
      <c r="CX147" s="105" t="str">
        <f>IF(CT147="","",IF(BO147&lt;&gt;"CRO","","INSERT INTO osoba (id,reg_broj,oib,spol_id,dat_rodjenja) VALUES ("&amp;CT147&amp;",(SELECT max(reg_broj)+1 FROM osoba),Null,'"&amp;CV147&amp;"',Null); INSERT INTO osoba_log (id,reg_broj,oib,spol_id,dat_rodjenja,dnevnik_id) SELECT id,reg_broj,oib,spol_id,dat_rodjenja,"&amp;CT$2&amp;" FROM osoba WHERE id = "&amp;CT147&amp;";"))</f>
        <v/>
      </c>
      <c r="CY147" s="125" t="str">
        <f>IF(CT147="","","INSERT INTO imeprezime (id,osoba_id,rbr,ime,prezime,klub_id,identitet_id,sintaksa_id,info,aktivno,dnevnik_id) VALUES ("&amp;CT147&amp;","&amp;IF(CX147="","Null",CT147)&amp;",1,'"&amp;BA147&amp;"','"&amp;BB147&amp;"',(SELECT id FROM klub WHERE naziv = '"&amp;BI147&amp;"'),Null,1,'',1,"&amp;CT$2&amp;");")</f>
        <v/>
      </c>
      <c r="CZ147" t="s">
        <v>1</v>
      </c>
      <c r="DA147" s="29" t="str">
        <f t="shared" si="309"/>
        <v/>
      </c>
      <c r="DB147" t="s">
        <v>1</v>
      </c>
      <c r="DC147" s="105" t="str">
        <f>IF(OR(BP147="",BP147&lt;&gt;"NEMA"),"",BO147)</f>
        <v/>
      </c>
      <c r="DD147" s="125" t="str">
        <f>IF(DC147="","",MAX(DD$10:DD146)+1)</f>
        <v/>
      </c>
      <c r="DE147" t="s">
        <v>1</v>
      </c>
      <c r="DF147" s="90"/>
      <c r="DG147" t="s">
        <v>1</v>
      </c>
      <c r="DH147" s="29" t="str">
        <f t="shared" si="292"/>
        <v/>
      </c>
      <c r="DI147" t="s">
        <v>1</v>
      </c>
      <c r="DJ147" s="166" t="str">
        <f>IF(BJ147&lt;&gt;"NEMA","",IF(IFERROR(MATCH(BI147,BI$10:BI146,0),0)&lt;&gt;0,"",BI147))</f>
        <v/>
      </c>
      <c r="DK147" t="s">
        <v>1</v>
      </c>
      <c r="DL147" s="90"/>
      <c r="DM147" t="s">
        <v>1</v>
      </c>
      <c r="DN147" s="105" t="str">
        <f t="shared" si="310"/>
        <v/>
      </c>
      <c r="DO147" s="73" t="str">
        <f>IF(DN147="","",MAX(DO$10:DO146)+1)</f>
        <v/>
      </c>
      <c r="DP147" s="73" t="str">
        <f>IF(DN147="","",IF(BP147="","",IF(BP147="NEMA",DD147,BP147)))</f>
        <v/>
      </c>
      <c r="DQ147" s="73" t="str">
        <f t="shared" si="311"/>
        <v/>
      </c>
      <c r="DR147" s="73" t="str">
        <f>IF(DL147="","",MAX(DR$10:DR146)+1)</f>
        <v/>
      </c>
      <c r="DS147" s="177" t="str">
        <f t="shared" si="293"/>
        <v/>
      </c>
      <c r="DT147" s="125" t="str">
        <f t="shared" si="312"/>
        <v/>
      </c>
      <c r="DU147" t="s">
        <v>1</v>
      </c>
      <c r="DV147" s="29" t="str">
        <f t="shared" si="313"/>
        <v/>
      </c>
      <c r="DW147" t="s">
        <v>1</v>
      </c>
      <c r="DX147" s="166" t="str">
        <f>IF(BX147="","",IF(BY147&lt;&gt;"NEMA","ime-pre-klu"&amp;IF(BJ147="","","(ali)")&amp;"-kat",IF(CB147&lt;&gt;"NEMA","ime-pre-klu"&amp;IF(BJ147="","","(ali)"),IF(CE147&lt;&gt;"NEMA","ime-pre",IF(CT147&lt;&gt;"","novo",""))))&amp;IF(AND(BE147="0",BD147&gt;max_minuta*60),"-ot",""))</f>
        <v>ime-pre-klu</v>
      </c>
      <c r="DY147" t="s">
        <v>1</v>
      </c>
      <c r="DZ147" s="111"/>
      <c r="EA147" s="134"/>
      <c r="EB147" s="134"/>
      <c r="EC147" s="134"/>
      <c r="ED147" s="134"/>
      <c r="EE147" s="134"/>
      <c r="EF147" s="134"/>
      <c r="EG147" s="134"/>
      <c r="EH147" s="134"/>
      <c r="EI147" s="134"/>
      <c r="EJ147" s="106">
        <f t="shared" si="294"/>
        <v>5</v>
      </c>
      <c r="EK147" t="s">
        <v>1</v>
      </c>
    </row>
    <row r="148" spans="2:141" x14ac:dyDescent="0.25">
      <c r="B148" s="148" t="s">
        <v>1215</v>
      </c>
      <c r="C148" t="s">
        <v>1</v>
      </c>
      <c r="D148" s="159">
        <f t="shared" si="295"/>
        <v>0</v>
      </c>
      <c r="E148" s="160">
        <f t="shared" ref="E148:AW148" si="323">IF($B148="","",FIND(";",$B148,D148+1))</f>
        <v>1</v>
      </c>
      <c r="F148" s="160">
        <f t="shared" si="323"/>
        <v>9</v>
      </c>
      <c r="G148" s="160">
        <f t="shared" si="323"/>
        <v>14</v>
      </c>
      <c r="H148" s="160">
        <f t="shared" si="323"/>
        <v>22</v>
      </c>
      <c r="I148" s="160">
        <f t="shared" si="323"/>
        <v>29</v>
      </c>
      <c r="J148" s="160">
        <f t="shared" si="323"/>
        <v>30</v>
      </c>
      <c r="K148" s="160">
        <f t="shared" si="323"/>
        <v>32</v>
      </c>
      <c r="L148" s="160">
        <f t="shared" si="323"/>
        <v>33</v>
      </c>
      <c r="M148" s="160">
        <f t="shared" si="323"/>
        <v>35</v>
      </c>
      <c r="N148" s="160">
        <f t="shared" si="323"/>
        <v>41</v>
      </c>
      <c r="O148" s="160">
        <f t="shared" si="323"/>
        <v>47</v>
      </c>
      <c r="P148" s="160">
        <f t="shared" si="323"/>
        <v>53</v>
      </c>
      <c r="Q148" s="160">
        <f t="shared" si="323"/>
        <v>55</v>
      </c>
      <c r="R148" s="160">
        <f t="shared" si="323"/>
        <v>57</v>
      </c>
      <c r="S148" s="160">
        <f t="shared" si="323"/>
        <v>68</v>
      </c>
      <c r="T148" s="160">
        <f t="shared" si="323"/>
        <v>79</v>
      </c>
      <c r="U148" s="160">
        <f t="shared" si="323"/>
        <v>85</v>
      </c>
      <c r="V148" s="160">
        <f t="shared" si="323"/>
        <v>88</v>
      </c>
      <c r="W148" s="160">
        <f t="shared" si="323"/>
        <v>94</v>
      </c>
      <c r="X148" s="160">
        <f t="shared" si="323"/>
        <v>100</v>
      </c>
      <c r="Y148" s="160">
        <f t="shared" si="323"/>
        <v>101</v>
      </c>
      <c r="Z148" s="160">
        <f t="shared" si="323"/>
        <v>102</v>
      </c>
      <c r="AA148" s="160">
        <f t="shared" si="323"/>
        <v>103</v>
      </c>
      <c r="AB148" s="160">
        <f t="shared" si="323"/>
        <v>106</v>
      </c>
      <c r="AC148" s="160">
        <f t="shared" si="323"/>
        <v>109</v>
      </c>
      <c r="AD148" s="160">
        <f t="shared" si="323"/>
        <v>112</v>
      </c>
      <c r="AE148" s="160">
        <f t="shared" si="323"/>
        <v>115</v>
      </c>
      <c r="AF148" s="160">
        <f t="shared" si="323"/>
        <v>118</v>
      </c>
      <c r="AG148" s="160">
        <f t="shared" si="323"/>
        <v>121</v>
      </c>
      <c r="AH148" s="160">
        <f t="shared" si="323"/>
        <v>124</v>
      </c>
      <c r="AI148" s="160">
        <f t="shared" si="323"/>
        <v>127</v>
      </c>
      <c r="AJ148" s="160">
        <f t="shared" si="323"/>
        <v>130</v>
      </c>
      <c r="AK148" s="160">
        <f t="shared" si="323"/>
        <v>133</v>
      </c>
      <c r="AL148" s="160">
        <f t="shared" si="323"/>
        <v>136</v>
      </c>
      <c r="AM148" s="160">
        <f t="shared" si="323"/>
        <v>137</v>
      </c>
      <c r="AN148" s="160">
        <f t="shared" si="323"/>
        <v>139</v>
      </c>
      <c r="AO148" s="160">
        <f t="shared" si="323"/>
        <v>145</v>
      </c>
      <c r="AP148" s="160">
        <f t="shared" si="323"/>
        <v>147</v>
      </c>
      <c r="AQ148" s="160">
        <f t="shared" si="323"/>
        <v>150</v>
      </c>
      <c r="AR148" s="160">
        <f t="shared" si="323"/>
        <v>156</v>
      </c>
      <c r="AS148" s="160">
        <f t="shared" si="323"/>
        <v>163</v>
      </c>
      <c r="AT148" s="160">
        <f t="shared" si="323"/>
        <v>168</v>
      </c>
      <c r="AU148" s="160">
        <f t="shared" si="323"/>
        <v>170</v>
      </c>
      <c r="AV148" s="160">
        <f t="shared" si="323"/>
        <v>172</v>
      </c>
      <c r="AW148" s="161">
        <f t="shared" si="323"/>
        <v>173</v>
      </c>
      <c r="AX148" t="s">
        <v>1</v>
      </c>
      <c r="AY148" s="105" t="str">
        <f t="shared" si="297"/>
        <v>Ž12</v>
      </c>
      <c r="AZ148" s="134">
        <f t="shared" si="276"/>
        <v>122</v>
      </c>
      <c r="BA148" s="73" t="str">
        <f t="shared" si="298"/>
        <v>Dora</v>
      </c>
      <c r="BB148" s="73" t="str">
        <f t="shared" si="299"/>
        <v>Delić</v>
      </c>
      <c r="BC148" s="134" t="str">
        <f t="shared" si="300"/>
        <v>29:46</v>
      </c>
      <c r="BD148" s="134">
        <f t="shared" si="301"/>
        <v>1786</v>
      </c>
      <c r="BE148" s="134" t="str">
        <f t="shared" si="302"/>
        <v>0</v>
      </c>
      <c r="BF148" s="134" t="str">
        <f t="shared" si="222"/>
        <v>0</v>
      </c>
      <c r="BG148" s="134">
        <f t="shared" si="277"/>
        <v>1</v>
      </c>
      <c r="BH148" s="73" t="str">
        <f t="shared" si="278"/>
        <v>OK Jelen</v>
      </c>
      <c r="BI148" s="73" t="str">
        <f t="shared" ref="BI148:BI211" si="324">IF(B148="","",SUBSTITUTE(MID($B148,S148+1,T148-S148-1),"""",""))</f>
        <v>OK Jelen</v>
      </c>
      <c r="BJ148" s="134" t="str">
        <f t="shared" si="303"/>
        <v/>
      </c>
      <c r="BK148" s="73" t="str" cm="1">
        <f t="array" ref="BK148">IF(BJ148="",""&amp;BI148,IF(BJ148="NEMA",BI148,INDEX(klub_naziv,MATCH(INDEX(klubAlias_klubid,BJ148),klub_id,0))))</f>
        <v>OK Jelen</v>
      </c>
      <c r="BL148" s="73" t="str" cm="1">
        <f t="array" ref="BL148">IFERROR(INDEX(registarNatjecatelji,CE148,4),"")</f>
        <v>OK Jelen</v>
      </c>
      <c r="BM148" s="134" t="str">
        <f t="shared" si="279"/>
        <v/>
      </c>
      <c r="BN148" s="73" t="str">
        <f t="shared" si="304"/>
        <v>OK Jelen</v>
      </c>
      <c r="BO148" s="73" t="str">
        <f t="shared" si="317"/>
        <v>CRO</v>
      </c>
      <c r="BP148" s="134">
        <f t="shared" si="280"/>
        <v>1</v>
      </c>
      <c r="BQ148" s="73" t="str">
        <f t="shared" si="281"/>
        <v>Ž12</v>
      </c>
      <c r="BR148" s="73" t="str">
        <f t="shared" si="282"/>
        <v>M12-Ž12</v>
      </c>
      <c r="BS148" s="134">
        <f t="shared" si="283"/>
        <v>1001</v>
      </c>
      <c r="BT148" s="74" t="str">
        <f t="shared" si="284"/>
        <v>1.98</v>
      </c>
      <c r="BU148" s="74" t="str">
        <f t="shared" si="285"/>
        <v>75</v>
      </c>
      <c r="BV148" s="75" t="str">
        <f t="shared" si="286"/>
        <v>8</v>
      </c>
      <c r="BW148" t="s">
        <v>1</v>
      </c>
      <c r="BX148" s="105" t="str">
        <f t="shared" si="287"/>
        <v>Dora – Delić – OK Jelen – Ž12</v>
      </c>
      <c r="BY148" s="106">
        <f t="shared" si="288"/>
        <v>154</v>
      </c>
      <c r="BZ148" t="s">
        <v>1</v>
      </c>
      <c r="CA148" s="105" t="str">
        <f t="shared" si="289"/>
        <v>Dora – Delić – OK Jelen</v>
      </c>
      <c r="CB148" s="106">
        <f t="shared" si="290"/>
        <v>154</v>
      </c>
      <c r="CC148" t="s">
        <v>1</v>
      </c>
      <c r="CD148" s="105" t="str">
        <f t="shared" si="291"/>
        <v>Dora – Delić</v>
      </c>
      <c r="CE148" s="106">
        <f t="shared" si="305"/>
        <v>154</v>
      </c>
      <c r="CF148" t="s">
        <v>1</v>
      </c>
      <c r="CG148" s="111">
        <f t="shared" si="306"/>
        <v>154</v>
      </c>
      <c r="CH148" s="134" cm="1">
        <f t="array" ref="CH148">IF(CG148="","",INDEX(imePrezime_id,CG148,0))</f>
        <v>1338</v>
      </c>
      <c r="CI148" s="106" t="str">
        <f>IF(OR(CD148="",CE148&lt;&gt;"NEMA"),"",IFERROR(INDEX(imeprezimealias_imeprezimeid,MATCH(BA148&amp;" "&amp;BB148,imeprezimealias_alias,0)),""))</f>
        <v/>
      </c>
      <c r="CJ148" t="s">
        <v>1</v>
      </c>
      <c r="CK148" s="29" t="str">
        <f t="shared" si="307"/>
        <v/>
      </c>
      <c r="CL148" t="s">
        <v>1</v>
      </c>
      <c r="CM148" s="90"/>
      <c r="CN148" t="s">
        <v>1</v>
      </c>
      <c r="CO148" s="111" t="str">
        <f>IF(CM148="","",MAX(CO$10:CO147)+1)</f>
        <v/>
      </c>
      <c r="CP148" s="106" t="str">
        <f>IF(CM148="","",INDEX(imePrezime_id,MATCH(IF(IFERROR(SEARCH("–",CM148),0)&lt;&gt;0,CM148,SUBSTITUTE(CM148," "," – ",1)),imePrezime,0)))</f>
        <v/>
      </c>
      <c r="CR148" s="29" t="str">
        <f t="shared" si="308"/>
        <v/>
      </c>
      <c r="CS148" t="s">
        <v>1</v>
      </c>
      <c r="CT148" s="115" t="str">
        <f>IF(AND(CE148="NEMA",CI148=""),MAX(CT$10:CT147)+1,"")</f>
        <v/>
      </c>
      <c r="CU148" t="s">
        <v>1</v>
      </c>
      <c r="CV148" s="120" t="str">
        <f t="shared" si="322"/>
        <v>Ž</v>
      </c>
      <c r="CW148" t="s">
        <v>1</v>
      </c>
      <c r="CX148" s="105" t="str">
        <f>IF(CT148="","",IF(BO148&lt;&gt;"CRO","","INSERT INTO osoba (id,reg_broj,oib,spol_id,dat_rodjenja) VALUES ("&amp;CT148&amp;",(SELECT max(reg_broj)+1 FROM osoba),Null,'"&amp;CV148&amp;"',Null); INSERT INTO osoba_log (id,reg_broj,oib,spol_id,dat_rodjenja,dnevnik_id) SELECT id,reg_broj,oib,spol_id,dat_rodjenja,"&amp;CT$2&amp;" FROM osoba WHERE id = "&amp;CT148&amp;";"))</f>
        <v/>
      </c>
      <c r="CY148" s="125" t="str">
        <f>IF(CT148="","","INSERT INTO imeprezime (id,osoba_id,rbr,ime,prezime,klub_id,identitet_id,sintaksa_id,info,aktivno,dnevnik_id) VALUES ("&amp;CT148&amp;","&amp;IF(CX148="","Null",CT148)&amp;",1,'"&amp;BA148&amp;"','"&amp;BB148&amp;"',(SELECT id FROM klub WHERE naziv = '"&amp;BI148&amp;"'),Null,1,'',1,"&amp;CT$2&amp;");")</f>
        <v/>
      </c>
      <c r="CZ148" t="s">
        <v>1</v>
      </c>
      <c r="DA148" s="29" t="str">
        <f t="shared" si="309"/>
        <v/>
      </c>
      <c r="DB148" t="s">
        <v>1</v>
      </c>
      <c r="DC148" s="105" t="str">
        <f>IF(OR(BP148="",BP148&lt;&gt;"NEMA"),"",BO148)</f>
        <v/>
      </c>
      <c r="DD148" s="125" t="str">
        <f>IF(DC148="","",MAX(DD$10:DD147)+1)</f>
        <v/>
      </c>
      <c r="DE148" t="s">
        <v>1</v>
      </c>
      <c r="DF148" s="90"/>
      <c r="DG148" t="s">
        <v>1</v>
      </c>
      <c r="DH148" s="29" t="str">
        <f t="shared" si="292"/>
        <v/>
      </c>
      <c r="DI148" t="s">
        <v>1</v>
      </c>
      <c r="DJ148" s="166" t="str">
        <f>IF(BJ148&lt;&gt;"NEMA","",IF(IFERROR(MATCH(BI148,BI$10:BI147,0),0)&lt;&gt;0,"",BI148))</f>
        <v/>
      </c>
      <c r="DK148" t="s">
        <v>1</v>
      </c>
      <c r="DL148" s="90"/>
      <c r="DM148" t="s">
        <v>1</v>
      </c>
      <c r="DN148" s="105" t="str">
        <f t="shared" si="310"/>
        <v/>
      </c>
      <c r="DO148" s="73" t="str">
        <f>IF(DN148="","",MAX(DO$10:DO147)+1)</f>
        <v/>
      </c>
      <c r="DP148" s="73" t="str">
        <f>IF(DN148="","",IF(BP148="","",IF(BP148="NEMA",DD148,BP148)))</f>
        <v/>
      </c>
      <c r="DQ148" s="73" t="str">
        <f t="shared" si="311"/>
        <v/>
      </c>
      <c r="DR148" s="73" t="str">
        <f>IF(DL148="","",MAX(DR$10:DR147)+1)</f>
        <v/>
      </c>
      <c r="DS148" s="177" t="str">
        <f t="shared" si="293"/>
        <v/>
      </c>
      <c r="DT148" s="125" t="str">
        <f t="shared" si="312"/>
        <v/>
      </c>
      <c r="DU148" t="s">
        <v>1</v>
      </c>
      <c r="DV148" s="29" t="str">
        <f t="shared" si="313"/>
        <v/>
      </c>
      <c r="DW148" t="s">
        <v>1</v>
      </c>
      <c r="DX148" s="166" t="str">
        <f>IF(BX148="","",IF(BY148&lt;&gt;"NEMA","ime-pre-klu"&amp;IF(BJ148="","","(ali)")&amp;"-kat",IF(CB148&lt;&gt;"NEMA","ime-pre-klu"&amp;IF(BJ148="","","(ali)"),IF(CE148&lt;&gt;"NEMA","ime-pre",IF(CT148&lt;&gt;"","novo",""))))&amp;IF(AND(BE148="0",BD148&gt;max_minuta*60),"-ot",""))</f>
        <v>ime-pre-klu-kat</v>
      </c>
      <c r="DY148" t="s">
        <v>1</v>
      </c>
      <c r="DZ148" s="111"/>
      <c r="EA148" s="134"/>
      <c r="EB148" s="134"/>
      <c r="EC148" s="134"/>
      <c r="ED148" s="134"/>
      <c r="EE148" s="134"/>
      <c r="EF148" s="134"/>
      <c r="EG148" s="134"/>
      <c r="EH148" s="134"/>
      <c r="EI148" s="134"/>
      <c r="EJ148" s="106">
        <f t="shared" si="294"/>
        <v>1</v>
      </c>
      <c r="EK148" t="s">
        <v>1</v>
      </c>
    </row>
    <row r="149" spans="2:141" x14ac:dyDescent="0.25">
      <c r="B149" s="148" t="s">
        <v>1216</v>
      </c>
      <c r="C149" t="s">
        <v>1</v>
      </c>
      <c r="D149" s="159">
        <f t="shared" si="295"/>
        <v>0</v>
      </c>
      <c r="E149" s="160">
        <f t="shared" ref="E149:AW149" si="325">IF($B149="","",FIND(";",$B149,D149+1))</f>
        <v>1</v>
      </c>
      <c r="F149" s="160">
        <f t="shared" si="325"/>
        <v>9</v>
      </c>
      <c r="G149" s="160">
        <f t="shared" si="325"/>
        <v>14</v>
      </c>
      <c r="H149" s="160">
        <f t="shared" si="325"/>
        <v>22</v>
      </c>
      <c r="I149" s="160">
        <f t="shared" si="325"/>
        <v>29</v>
      </c>
      <c r="J149" s="160">
        <f t="shared" si="325"/>
        <v>30</v>
      </c>
      <c r="K149" s="160">
        <f t="shared" si="325"/>
        <v>32</v>
      </c>
      <c r="L149" s="160">
        <f t="shared" si="325"/>
        <v>33</v>
      </c>
      <c r="M149" s="160">
        <f t="shared" si="325"/>
        <v>35</v>
      </c>
      <c r="N149" s="160">
        <f t="shared" si="325"/>
        <v>41</v>
      </c>
      <c r="O149" s="160">
        <f t="shared" si="325"/>
        <v>47</v>
      </c>
      <c r="P149" s="160">
        <f t="shared" si="325"/>
        <v>53</v>
      </c>
      <c r="Q149" s="160">
        <f t="shared" si="325"/>
        <v>55</v>
      </c>
      <c r="R149" s="160">
        <f t="shared" si="325"/>
        <v>57</v>
      </c>
      <c r="S149" s="160">
        <f t="shared" si="325"/>
        <v>68</v>
      </c>
      <c r="T149" s="160">
        <f t="shared" si="325"/>
        <v>79</v>
      </c>
      <c r="U149" s="160">
        <f t="shared" si="325"/>
        <v>85</v>
      </c>
      <c r="V149" s="160">
        <f t="shared" si="325"/>
        <v>88</v>
      </c>
      <c r="W149" s="160">
        <f t="shared" si="325"/>
        <v>94</v>
      </c>
      <c r="X149" s="160">
        <f t="shared" si="325"/>
        <v>100</v>
      </c>
      <c r="Y149" s="160">
        <f t="shared" si="325"/>
        <v>101</v>
      </c>
      <c r="Z149" s="160">
        <f t="shared" si="325"/>
        <v>102</v>
      </c>
      <c r="AA149" s="160">
        <f t="shared" si="325"/>
        <v>103</v>
      </c>
      <c r="AB149" s="160">
        <f t="shared" si="325"/>
        <v>106</v>
      </c>
      <c r="AC149" s="160">
        <f t="shared" si="325"/>
        <v>109</v>
      </c>
      <c r="AD149" s="160">
        <f t="shared" si="325"/>
        <v>112</v>
      </c>
      <c r="AE149" s="160">
        <f t="shared" si="325"/>
        <v>115</v>
      </c>
      <c r="AF149" s="160">
        <f t="shared" si="325"/>
        <v>118</v>
      </c>
      <c r="AG149" s="160">
        <f t="shared" si="325"/>
        <v>121</v>
      </c>
      <c r="AH149" s="160">
        <f t="shared" si="325"/>
        <v>124</v>
      </c>
      <c r="AI149" s="160">
        <f t="shared" si="325"/>
        <v>127</v>
      </c>
      <c r="AJ149" s="160">
        <f t="shared" si="325"/>
        <v>130</v>
      </c>
      <c r="AK149" s="160">
        <f t="shared" si="325"/>
        <v>133</v>
      </c>
      <c r="AL149" s="160">
        <f t="shared" si="325"/>
        <v>136</v>
      </c>
      <c r="AM149" s="160">
        <f t="shared" si="325"/>
        <v>137</v>
      </c>
      <c r="AN149" s="160">
        <f t="shared" si="325"/>
        <v>139</v>
      </c>
      <c r="AO149" s="160">
        <f t="shared" si="325"/>
        <v>145</v>
      </c>
      <c r="AP149" s="160">
        <f t="shared" si="325"/>
        <v>147</v>
      </c>
      <c r="AQ149" s="160">
        <f t="shared" si="325"/>
        <v>150</v>
      </c>
      <c r="AR149" s="160">
        <f t="shared" si="325"/>
        <v>156</v>
      </c>
      <c r="AS149" s="160">
        <f t="shared" si="325"/>
        <v>163</v>
      </c>
      <c r="AT149" s="160">
        <f t="shared" si="325"/>
        <v>168</v>
      </c>
      <c r="AU149" s="160">
        <f t="shared" si="325"/>
        <v>170</v>
      </c>
      <c r="AV149" s="160">
        <f t="shared" si="325"/>
        <v>172</v>
      </c>
      <c r="AW149" s="161">
        <f t="shared" si="325"/>
        <v>173</v>
      </c>
      <c r="AX149" t="s">
        <v>1</v>
      </c>
      <c r="AY149" s="105" t="str">
        <f t="shared" si="297"/>
        <v>Ž12</v>
      </c>
      <c r="AZ149" s="134">
        <f t="shared" si="276"/>
        <v>122</v>
      </c>
      <c r="BA149" s="73" t="str">
        <f t="shared" si="298"/>
        <v>Sara</v>
      </c>
      <c r="BB149" s="73" t="str">
        <f t="shared" si="299"/>
        <v>Delić</v>
      </c>
      <c r="BC149" s="134" t="str">
        <f t="shared" si="300"/>
        <v>31:09</v>
      </c>
      <c r="BD149" s="134">
        <f t="shared" si="301"/>
        <v>1869</v>
      </c>
      <c r="BE149" s="134" t="str">
        <f t="shared" si="302"/>
        <v>0</v>
      </c>
      <c r="BF149" s="134" t="str">
        <f t="shared" si="222"/>
        <v>0</v>
      </c>
      <c r="BG149" s="134">
        <f t="shared" si="277"/>
        <v>1</v>
      </c>
      <c r="BH149" s="73" t="str">
        <f t="shared" si="278"/>
        <v>OK Jelen</v>
      </c>
      <c r="BI149" s="73" t="str">
        <f t="shared" si="324"/>
        <v>OK Jelen</v>
      </c>
      <c r="BJ149" s="134" t="str">
        <f t="shared" si="303"/>
        <v/>
      </c>
      <c r="BK149" s="73" t="str" cm="1">
        <f t="array" ref="BK149">IF(BJ149="",""&amp;BI149,IF(BJ149="NEMA",BI149,INDEX(klub_naziv,MATCH(INDEX(klubAlias_klubid,BJ149),klub_id,0))))</f>
        <v>OK Jelen</v>
      </c>
      <c r="BL149" s="73" t="str" cm="1">
        <f t="array" ref="BL149">IFERROR(INDEX(registarNatjecatelji,CE149,4),"")</f>
        <v>OK Jelen</v>
      </c>
      <c r="BM149" s="134" t="str">
        <f t="shared" si="279"/>
        <v/>
      </c>
      <c r="BN149" s="73" t="str">
        <f t="shared" si="304"/>
        <v>OK Jelen</v>
      </c>
      <c r="BO149" s="73" t="str">
        <f t="shared" si="317"/>
        <v>CRO</v>
      </c>
      <c r="BP149" s="134">
        <f t="shared" si="280"/>
        <v>1</v>
      </c>
      <c r="BQ149" s="73" t="str">
        <f t="shared" si="281"/>
        <v>Ž12</v>
      </c>
      <c r="BR149" s="73" t="str">
        <f t="shared" si="282"/>
        <v>M12-Ž12</v>
      </c>
      <c r="BS149" s="134">
        <f t="shared" si="283"/>
        <v>1001</v>
      </c>
      <c r="BT149" s="74" t="str">
        <f t="shared" si="284"/>
        <v>1.98</v>
      </c>
      <c r="BU149" s="74" t="str">
        <f t="shared" si="285"/>
        <v>75</v>
      </c>
      <c r="BV149" s="75" t="str">
        <f t="shared" si="286"/>
        <v>8</v>
      </c>
      <c r="BW149" t="s">
        <v>1</v>
      </c>
      <c r="BX149" s="105" t="str">
        <f t="shared" si="287"/>
        <v>Sara – Delić – OK Jelen – Ž12</v>
      </c>
      <c r="BY149" s="106">
        <f t="shared" si="288"/>
        <v>155</v>
      </c>
      <c r="BZ149" t="s">
        <v>1</v>
      </c>
      <c r="CA149" s="105" t="str">
        <f t="shared" si="289"/>
        <v>Sara – Delić – OK Jelen</v>
      </c>
      <c r="CB149" s="106">
        <f t="shared" si="290"/>
        <v>155</v>
      </c>
      <c r="CC149" t="s">
        <v>1</v>
      </c>
      <c r="CD149" s="105" t="str">
        <f t="shared" si="291"/>
        <v>Sara – Delić</v>
      </c>
      <c r="CE149" s="106">
        <f t="shared" si="305"/>
        <v>155</v>
      </c>
      <c r="CF149" t="s">
        <v>1</v>
      </c>
      <c r="CG149" s="111">
        <f t="shared" si="306"/>
        <v>155</v>
      </c>
      <c r="CH149" s="134" cm="1">
        <f t="array" ref="CH149">IF(CG149="","",INDEX(imePrezime_id,CG149,0))</f>
        <v>1528</v>
      </c>
      <c r="CI149" s="106" t="str">
        <f>IF(OR(CD149="",CE149&lt;&gt;"NEMA"),"",IFERROR(INDEX(imeprezimealias_imeprezimeid,MATCH(BA149&amp;" "&amp;BB149,imeprezimealias_alias,0)),""))</f>
        <v/>
      </c>
      <c r="CJ149" t="s">
        <v>1</v>
      </c>
      <c r="CK149" s="29" t="str">
        <f t="shared" si="307"/>
        <v/>
      </c>
      <c r="CL149" t="s">
        <v>1</v>
      </c>
      <c r="CM149" s="90"/>
      <c r="CN149" t="s">
        <v>1</v>
      </c>
      <c r="CO149" s="111" t="str">
        <f>IF(CM149="","",MAX(CO$10:CO148)+1)</f>
        <v/>
      </c>
      <c r="CP149" s="106" t="str">
        <f>IF(CM149="","",INDEX(imePrezime_id,MATCH(IF(IFERROR(SEARCH("–",CM149),0)&lt;&gt;0,CM149,SUBSTITUTE(CM149," "," – ",1)),imePrezime,0)))</f>
        <v/>
      </c>
      <c r="CR149" s="29" t="str">
        <f t="shared" si="308"/>
        <v/>
      </c>
      <c r="CS149" t="s">
        <v>1</v>
      </c>
      <c r="CT149" s="115" t="str">
        <f>IF(AND(CE149="NEMA",CI149=""),MAX(CT$10:CT148)+1,"")</f>
        <v/>
      </c>
      <c r="CU149" t="s">
        <v>1</v>
      </c>
      <c r="CV149" s="120" t="str">
        <f t="shared" si="322"/>
        <v>Ž</v>
      </c>
      <c r="CW149" t="s">
        <v>1</v>
      </c>
      <c r="CX149" s="105" t="str">
        <f>IF(CT149="","",IF(BO149&lt;&gt;"CRO","","INSERT INTO osoba (id,reg_broj,oib,spol_id,dat_rodjenja) VALUES ("&amp;CT149&amp;",(SELECT max(reg_broj)+1 FROM osoba),Null,'"&amp;CV149&amp;"',Null); INSERT INTO osoba_log (id,reg_broj,oib,spol_id,dat_rodjenja,dnevnik_id) SELECT id,reg_broj,oib,spol_id,dat_rodjenja,"&amp;CT$2&amp;" FROM osoba WHERE id = "&amp;CT149&amp;";"))</f>
        <v/>
      </c>
      <c r="CY149" s="125" t="str">
        <f>IF(CT149="","","INSERT INTO imeprezime (id,osoba_id,rbr,ime,prezime,klub_id,identitet_id,sintaksa_id,info,aktivno,dnevnik_id) VALUES ("&amp;CT149&amp;","&amp;IF(CX149="","Null",CT149)&amp;",1,'"&amp;BA149&amp;"','"&amp;BB149&amp;"',(SELECT id FROM klub WHERE naziv = '"&amp;BI149&amp;"'),Null,1,'',1,"&amp;CT$2&amp;");")</f>
        <v/>
      </c>
      <c r="CZ149" t="s">
        <v>1</v>
      </c>
      <c r="DA149" s="29" t="str">
        <f t="shared" si="309"/>
        <v/>
      </c>
      <c r="DB149" t="s">
        <v>1</v>
      </c>
      <c r="DC149" s="105" t="str">
        <f>IF(OR(BP149="",BP149&lt;&gt;"NEMA"),"",BO149)</f>
        <v/>
      </c>
      <c r="DD149" s="125" t="str">
        <f>IF(DC149="","",MAX(DD$10:DD148)+1)</f>
        <v/>
      </c>
      <c r="DE149" t="s">
        <v>1</v>
      </c>
      <c r="DF149" s="90"/>
      <c r="DG149" t="s">
        <v>1</v>
      </c>
      <c r="DH149" s="29" t="str">
        <f t="shared" si="292"/>
        <v/>
      </c>
      <c r="DI149" t="s">
        <v>1</v>
      </c>
      <c r="DJ149" s="166" t="str">
        <f>IF(BJ149&lt;&gt;"NEMA","",IF(IFERROR(MATCH(BI149,BI$10:BI148,0),0)&lt;&gt;0,"",BI149))</f>
        <v/>
      </c>
      <c r="DK149" t="s">
        <v>1</v>
      </c>
      <c r="DL149" s="90"/>
      <c r="DM149" t="s">
        <v>1</v>
      </c>
      <c r="DN149" s="105" t="str">
        <f t="shared" si="310"/>
        <v/>
      </c>
      <c r="DO149" s="73" t="str">
        <f>IF(DN149="","",MAX(DO$10:DO148)+1)</f>
        <v/>
      </c>
      <c r="DP149" s="73" t="str">
        <f>IF(DN149="","",IF(BP149="","",IF(BP149="NEMA",DD149,BP149)))</f>
        <v/>
      </c>
      <c r="DQ149" s="73" t="str">
        <f t="shared" si="311"/>
        <v/>
      </c>
      <c r="DR149" s="73" t="str">
        <f>IF(DL149="","",MAX(DR$10:DR148)+1)</f>
        <v/>
      </c>
      <c r="DS149" s="177" t="str">
        <f t="shared" si="293"/>
        <v/>
      </c>
      <c r="DT149" s="125" t="str">
        <f t="shared" si="312"/>
        <v/>
      </c>
      <c r="DU149" t="s">
        <v>1</v>
      </c>
      <c r="DV149" s="29" t="str">
        <f t="shared" si="313"/>
        <v/>
      </c>
      <c r="DW149" t="s">
        <v>1</v>
      </c>
      <c r="DX149" s="166" t="str">
        <f>IF(BX149="","",IF(BY149&lt;&gt;"NEMA","ime-pre-klu"&amp;IF(BJ149="","","(ali)")&amp;"-kat",IF(CB149&lt;&gt;"NEMA","ime-pre-klu"&amp;IF(BJ149="","","(ali)"),IF(CE149&lt;&gt;"NEMA","ime-pre",IF(CT149&lt;&gt;"","novo",""))))&amp;IF(AND(BE149="0",BD149&gt;max_minuta*60),"-ot",""))</f>
        <v>ime-pre-klu-kat</v>
      </c>
      <c r="DY149" t="s">
        <v>1</v>
      </c>
      <c r="DZ149" s="111"/>
      <c r="EA149" s="134"/>
      <c r="EB149" s="134"/>
      <c r="EC149" s="134"/>
      <c r="ED149" s="134"/>
      <c r="EE149" s="134"/>
      <c r="EF149" s="134"/>
      <c r="EG149" s="134"/>
      <c r="EH149" s="134"/>
      <c r="EI149" s="134"/>
      <c r="EJ149" s="106">
        <f t="shared" si="294"/>
        <v>1</v>
      </c>
      <c r="EK149" t="s">
        <v>1</v>
      </c>
    </row>
    <row r="150" spans="2:141" x14ac:dyDescent="0.25">
      <c r="B150" s="148" t="s">
        <v>1217</v>
      </c>
      <c r="C150" t="s">
        <v>1</v>
      </c>
      <c r="D150" s="159">
        <f t="shared" si="295"/>
        <v>0</v>
      </c>
      <c r="E150" s="160">
        <f t="shared" ref="E150:AW150" si="326">IF($B150="","",FIND(";",$B150,D150+1))</f>
        <v>1</v>
      </c>
      <c r="F150" s="160">
        <f t="shared" si="326"/>
        <v>2</v>
      </c>
      <c r="G150" s="160">
        <f t="shared" si="326"/>
        <v>8</v>
      </c>
      <c r="H150" s="160">
        <f t="shared" si="326"/>
        <v>11</v>
      </c>
      <c r="I150" s="160">
        <f t="shared" si="326"/>
        <v>20</v>
      </c>
      <c r="J150" s="160">
        <f t="shared" si="326"/>
        <v>21</v>
      </c>
      <c r="K150" s="160">
        <f t="shared" si="326"/>
        <v>23</v>
      </c>
      <c r="L150" s="160">
        <f t="shared" si="326"/>
        <v>24</v>
      </c>
      <c r="M150" s="160">
        <f t="shared" si="326"/>
        <v>26</v>
      </c>
      <c r="N150" s="160">
        <f t="shared" si="326"/>
        <v>32</v>
      </c>
      <c r="O150" s="160">
        <f t="shared" si="326"/>
        <v>33</v>
      </c>
      <c r="P150" s="160">
        <f t="shared" si="326"/>
        <v>34</v>
      </c>
      <c r="Q150" s="160">
        <f t="shared" si="326"/>
        <v>36</v>
      </c>
      <c r="R150" s="160">
        <f t="shared" si="326"/>
        <v>37</v>
      </c>
      <c r="S150" s="160">
        <f t="shared" si="326"/>
        <v>40</v>
      </c>
      <c r="T150" s="160">
        <f t="shared" si="326"/>
        <v>43</v>
      </c>
      <c r="U150" s="160">
        <f t="shared" si="326"/>
        <v>46</v>
      </c>
      <c r="V150" s="160">
        <f t="shared" si="326"/>
        <v>49</v>
      </c>
      <c r="W150" s="160">
        <f t="shared" si="326"/>
        <v>55</v>
      </c>
      <c r="X150" s="160">
        <f t="shared" si="326"/>
        <v>61</v>
      </c>
      <c r="Y150" s="160">
        <f t="shared" si="326"/>
        <v>62</v>
      </c>
      <c r="Z150" s="160">
        <f t="shared" si="326"/>
        <v>63</v>
      </c>
      <c r="AA150" s="160">
        <f t="shared" si="326"/>
        <v>64</v>
      </c>
      <c r="AB150" s="160">
        <f t="shared" si="326"/>
        <v>67</v>
      </c>
      <c r="AC150" s="160">
        <f t="shared" si="326"/>
        <v>70</v>
      </c>
      <c r="AD150" s="160">
        <f t="shared" si="326"/>
        <v>73</v>
      </c>
      <c r="AE150" s="160">
        <f t="shared" si="326"/>
        <v>76</v>
      </c>
      <c r="AF150" s="160">
        <f t="shared" si="326"/>
        <v>79</v>
      </c>
      <c r="AG150" s="160">
        <f t="shared" si="326"/>
        <v>82</v>
      </c>
      <c r="AH150" s="160">
        <f t="shared" si="326"/>
        <v>85</v>
      </c>
      <c r="AI150" s="160">
        <f t="shared" si="326"/>
        <v>88</v>
      </c>
      <c r="AJ150" s="160">
        <f t="shared" si="326"/>
        <v>91</v>
      </c>
      <c r="AK150" s="160">
        <f t="shared" si="326"/>
        <v>94</v>
      </c>
      <c r="AL150" s="160">
        <f t="shared" si="326"/>
        <v>97</v>
      </c>
      <c r="AM150" s="160">
        <f t="shared" si="326"/>
        <v>98</v>
      </c>
      <c r="AN150" s="160">
        <f t="shared" si="326"/>
        <v>100</v>
      </c>
      <c r="AO150" s="160">
        <f t="shared" si="326"/>
        <v>106</v>
      </c>
      <c r="AP150" s="160">
        <f t="shared" si="326"/>
        <v>108</v>
      </c>
      <c r="AQ150" s="160">
        <f t="shared" si="326"/>
        <v>111</v>
      </c>
      <c r="AR150" s="160">
        <f t="shared" si="326"/>
        <v>117</v>
      </c>
      <c r="AS150" s="160">
        <f t="shared" si="326"/>
        <v>124</v>
      </c>
      <c r="AT150" s="160">
        <f t="shared" si="326"/>
        <v>129</v>
      </c>
      <c r="AU150" s="160">
        <f t="shared" si="326"/>
        <v>131</v>
      </c>
      <c r="AV150" s="160">
        <f t="shared" si="326"/>
        <v>132</v>
      </c>
      <c r="AW150" s="161">
        <f t="shared" si="326"/>
        <v>133</v>
      </c>
      <c r="AX150" t="s">
        <v>1</v>
      </c>
      <c r="AY150" s="105" t="str">
        <f t="shared" si="297"/>
        <v>Ž12</v>
      </c>
      <c r="AZ150" s="134">
        <f t="shared" si="276"/>
        <v>122</v>
      </c>
      <c r="BA150" s="73" t="str">
        <f t="shared" si="298"/>
        <v>Vacant</v>
      </c>
      <c r="BB150" s="73" t="str">
        <f t="shared" si="299"/>
        <v/>
      </c>
      <c r="BC150" s="134" t="str">
        <f t="shared" si="300"/>
        <v/>
      </c>
      <c r="BD150" s="134" t="str">
        <f t="shared" si="301"/>
        <v/>
      </c>
      <c r="BE150" s="134" t="str">
        <f t="shared" si="302"/>
        <v>0</v>
      </c>
      <c r="BF150" s="134" t="str">
        <f t="shared" si="222"/>
        <v/>
      </c>
      <c r="BG150" s="134" t="str">
        <f t="shared" si="277"/>
        <v/>
      </c>
      <c r="BH150" s="73" t="str">
        <f t="shared" si="278"/>
        <v/>
      </c>
      <c r="BI150" s="73" t="str">
        <f t="shared" si="324"/>
        <v/>
      </c>
      <c r="BJ150" s="134" t="str">
        <f t="shared" si="303"/>
        <v/>
      </c>
      <c r="BK150" s="73" t="str" cm="1">
        <f t="array" ref="BK150">IF(BJ150="",""&amp;BI150,IF(BJ150="NEMA",BI150,INDEX(klub_naziv,MATCH(INDEX(klubAlias_klubid,BJ150),klub_id,0))))</f>
        <v/>
      </c>
      <c r="BL150" s="73" t="str" cm="1">
        <f t="array" ref="BL150">IFERROR(INDEX(registarNatjecatelji,CE150,4),"")</f>
        <v/>
      </c>
      <c r="BM150" s="134" t="str">
        <f t="shared" si="279"/>
        <v/>
      </c>
      <c r="BN150" s="73" t="str">
        <f t="shared" si="304"/>
        <v/>
      </c>
      <c r="BO150" s="73" t="str">
        <f t="shared" si="317"/>
        <v/>
      </c>
      <c r="BP150" s="134" t="str">
        <f t="shared" si="280"/>
        <v/>
      </c>
      <c r="BQ150" s="73" t="str">
        <f t="shared" si="281"/>
        <v>Ž12</v>
      </c>
      <c r="BR150" s="73" t="str">
        <f t="shared" si="282"/>
        <v>M12-Ž12</v>
      </c>
      <c r="BS150" s="134">
        <f t="shared" si="283"/>
        <v>1001</v>
      </c>
      <c r="BT150" s="74" t="str">
        <f t="shared" si="284"/>
        <v>1.98</v>
      </c>
      <c r="BU150" s="74" t="str">
        <f t="shared" si="285"/>
        <v>75</v>
      </c>
      <c r="BV150" s="75" t="str">
        <f t="shared" si="286"/>
        <v>8</v>
      </c>
      <c r="BW150" t="s">
        <v>1</v>
      </c>
      <c r="BX150" s="105" t="str">
        <f t="shared" si="287"/>
        <v/>
      </c>
      <c r="BY150" s="106" t="str">
        <f t="shared" si="288"/>
        <v/>
      </c>
      <c r="BZ150" t="s">
        <v>1</v>
      </c>
      <c r="CA150" s="105" t="str">
        <f t="shared" si="289"/>
        <v/>
      </c>
      <c r="CB150" s="106" t="str">
        <f t="shared" si="290"/>
        <v/>
      </c>
      <c r="CC150" t="s">
        <v>1</v>
      </c>
      <c r="CD150" s="105" t="str">
        <f t="shared" si="291"/>
        <v/>
      </c>
      <c r="CE150" s="106" t="str">
        <f t="shared" si="305"/>
        <v/>
      </c>
      <c r="CF150" t="s">
        <v>1</v>
      </c>
      <c r="CG150" s="111" t="str">
        <f t="shared" si="306"/>
        <v/>
      </c>
      <c r="CH150" s="134" t="str" cm="1">
        <f t="array" ref="CH150">IF(CG150="","",INDEX(imePrezime_id,CG150,0))</f>
        <v/>
      </c>
      <c r="CI150" s="106" t="str">
        <f>IF(OR(CD150="",CE150&lt;&gt;"NEMA"),"",IFERROR(INDEX(imeprezimealias_imeprezimeid,MATCH(BA150&amp;" "&amp;BB150,imeprezimealias_alias,0)),""))</f>
        <v/>
      </c>
      <c r="CJ150" t="s">
        <v>1</v>
      </c>
      <c r="CK150" s="29" t="str">
        <f t="shared" si="307"/>
        <v/>
      </c>
      <c r="CL150" t="s">
        <v>1</v>
      </c>
      <c r="CM150" s="90"/>
      <c r="CN150" t="s">
        <v>1</v>
      </c>
      <c r="CO150" s="111" t="str">
        <f>IF(CM150="","",MAX(CO$10:CO149)+1)</f>
        <v/>
      </c>
      <c r="CP150" s="106" t="str">
        <f>IF(CM150="","",INDEX(imePrezime_id,MATCH(IF(IFERROR(SEARCH("–",CM150),0)&lt;&gt;0,CM150,SUBSTITUTE(CM150," "," – ",1)),imePrezime,0)))</f>
        <v/>
      </c>
      <c r="CR150" s="29" t="str">
        <f t="shared" si="308"/>
        <v/>
      </c>
      <c r="CS150" t="s">
        <v>1</v>
      </c>
      <c r="CT150" s="115" t="str">
        <f>IF(AND(CE150="NEMA",CI150=""),MAX(CT$10:CT149)+1,"")</f>
        <v/>
      </c>
      <c r="CU150" t="s">
        <v>1</v>
      </c>
      <c r="CV150" s="120" t="str">
        <f t="shared" si="322"/>
        <v>Ž</v>
      </c>
      <c r="CW150" t="s">
        <v>1</v>
      </c>
      <c r="CX150" s="105" t="str">
        <f>IF(CT150="","",IF(BO150&lt;&gt;"CRO","","INSERT INTO osoba (id,reg_broj,oib,spol_id,dat_rodjenja) VALUES ("&amp;CT150&amp;",(SELECT max(reg_broj)+1 FROM osoba),Null,'"&amp;CV150&amp;"',Null); INSERT INTO osoba_log (id,reg_broj,oib,spol_id,dat_rodjenja,dnevnik_id) SELECT id,reg_broj,oib,spol_id,dat_rodjenja,"&amp;CT$2&amp;" FROM osoba WHERE id = "&amp;CT150&amp;";"))</f>
        <v/>
      </c>
      <c r="CY150" s="125" t="str">
        <f>IF(CT150="","","INSERT INTO imeprezime (id,osoba_id,rbr,ime,prezime,klub_id,identitet_id,sintaksa_id,info,aktivno,dnevnik_id) VALUES ("&amp;CT150&amp;","&amp;IF(CX150="","Null",CT150)&amp;",1,'"&amp;BA150&amp;"','"&amp;BB150&amp;"',(SELECT id FROM klub WHERE naziv = '"&amp;BI150&amp;"'),Null,1,'',1,"&amp;CT$2&amp;");")</f>
        <v/>
      </c>
      <c r="CZ150" t="s">
        <v>1</v>
      </c>
      <c r="DA150" s="29" t="str">
        <f t="shared" si="309"/>
        <v/>
      </c>
      <c r="DB150" t="s">
        <v>1</v>
      </c>
      <c r="DC150" s="105" t="str">
        <f>IF(OR(BP150="",BP150&lt;&gt;"NEMA"),"",BO150)</f>
        <v/>
      </c>
      <c r="DD150" s="125" t="str">
        <f>IF(DC150="","",MAX(DD$10:DD149)+1)</f>
        <v/>
      </c>
      <c r="DE150" t="s">
        <v>1</v>
      </c>
      <c r="DF150" s="90"/>
      <c r="DG150" t="s">
        <v>1</v>
      </c>
      <c r="DH150" s="29" t="str">
        <f t="shared" si="292"/>
        <v/>
      </c>
      <c r="DI150" t="s">
        <v>1</v>
      </c>
      <c r="DJ150" s="166" t="str">
        <f>IF(BJ150&lt;&gt;"NEMA","",IF(IFERROR(MATCH(BI150,BI$10:BI149,0),0)&lt;&gt;0,"",BI150))</f>
        <v/>
      </c>
      <c r="DK150" t="s">
        <v>1</v>
      </c>
      <c r="DL150" s="90"/>
      <c r="DM150" t="s">
        <v>1</v>
      </c>
      <c r="DN150" s="105" t="str">
        <f t="shared" si="310"/>
        <v/>
      </c>
      <c r="DO150" s="73" t="str">
        <f>IF(DN150="","",MAX(DO$10:DO149)+1)</f>
        <v/>
      </c>
      <c r="DP150" s="73" t="str">
        <f>IF(DN150="","",IF(BP150="","",IF(BP150="NEMA",DD150,BP150)))</f>
        <v/>
      </c>
      <c r="DQ150" s="73" t="str">
        <f t="shared" si="311"/>
        <v/>
      </c>
      <c r="DR150" s="73" t="str">
        <f>IF(DL150="","",MAX(DR$10:DR149)+1)</f>
        <v/>
      </c>
      <c r="DS150" s="177" t="str">
        <f t="shared" si="293"/>
        <v/>
      </c>
      <c r="DT150" s="125" t="str">
        <f t="shared" si="312"/>
        <v/>
      </c>
      <c r="DU150" t="s">
        <v>1</v>
      </c>
      <c r="DV150" s="29" t="str">
        <f t="shared" si="313"/>
        <v/>
      </c>
      <c r="DW150" t="s">
        <v>1</v>
      </c>
      <c r="DX150" s="166" t="str">
        <f>IF(BX150="","",IF(BY150&lt;&gt;"NEMA","ime-pre-klu"&amp;IF(BJ150="","","(ali)")&amp;"-kat",IF(CB150&lt;&gt;"NEMA","ime-pre-klu"&amp;IF(BJ150="","","(ali)"),IF(CE150&lt;&gt;"NEMA","ime-pre",IF(CT150&lt;&gt;"","novo",""))))&amp;IF(AND(BE150="0",BD150&gt;max_minuta*60),"-ot",""))</f>
        <v/>
      </c>
      <c r="DY150" t="s">
        <v>1</v>
      </c>
      <c r="DZ150" s="111"/>
      <c r="EA150" s="134"/>
      <c r="EB150" s="134"/>
      <c r="EC150" s="134"/>
      <c r="ED150" s="134"/>
      <c r="EE150" s="134"/>
      <c r="EF150" s="134"/>
      <c r="EG150" s="134"/>
      <c r="EH150" s="134"/>
      <c r="EI150" s="134"/>
      <c r="EJ150" s="106" t="str">
        <f t="shared" si="294"/>
        <v/>
      </c>
      <c r="EK150" t="s">
        <v>1</v>
      </c>
    </row>
    <row r="151" spans="2:141" x14ac:dyDescent="0.25">
      <c r="B151" s="148" t="s">
        <v>1218</v>
      </c>
      <c r="C151" t="s">
        <v>1</v>
      </c>
      <c r="D151" s="159">
        <f t="shared" si="295"/>
        <v>0</v>
      </c>
      <c r="E151" s="160">
        <f t="shared" ref="E151:AW151" si="327">IF($B151="","",FIND(";",$B151,D151+1))</f>
        <v>1</v>
      </c>
      <c r="F151" s="160">
        <f t="shared" si="327"/>
        <v>9</v>
      </c>
      <c r="G151" s="160">
        <f t="shared" si="327"/>
        <v>15</v>
      </c>
      <c r="H151" s="160">
        <f t="shared" si="327"/>
        <v>23</v>
      </c>
      <c r="I151" s="160">
        <f t="shared" si="327"/>
        <v>29</v>
      </c>
      <c r="J151" s="160">
        <f t="shared" si="327"/>
        <v>30</v>
      </c>
      <c r="K151" s="160">
        <f t="shared" si="327"/>
        <v>32</v>
      </c>
      <c r="L151" s="160">
        <f t="shared" si="327"/>
        <v>33</v>
      </c>
      <c r="M151" s="160">
        <f t="shared" si="327"/>
        <v>35</v>
      </c>
      <c r="N151" s="160">
        <f t="shared" si="327"/>
        <v>41</v>
      </c>
      <c r="O151" s="160">
        <f t="shared" si="327"/>
        <v>42</v>
      </c>
      <c r="P151" s="160">
        <f t="shared" si="327"/>
        <v>43</v>
      </c>
      <c r="Q151" s="160">
        <f t="shared" si="327"/>
        <v>45</v>
      </c>
      <c r="R151" s="160">
        <f t="shared" si="327"/>
        <v>47</v>
      </c>
      <c r="S151" s="160">
        <f t="shared" si="327"/>
        <v>55</v>
      </c>
      <c r="T151" s="160">
        <f t="shared" si="327"/>
        <v>66</v>
      </c>
      <c r="U151" s="160">
        <f t="shared" si="327"/>
        <v>72</v>
      </c>
      <c r="V151" s="160">
        <f t="shared" si="327"/>
        <v>75</v>
      </c>
      <c r="W151" s="160">
        <f t="shared" si="327"/>
        <v>81</v>
      </c>
      <c r="X151" s="160">
        <f t="shared" si="327"/>
        <v>87</v>
      </c>
      <c r="Y151" s="160">
        <f t="shared" si="327"/>
        <v>88</v>
      </c>
      <c r="Z151" s="160">
        <f t="shared" si="327"/>
        <v>89</v>
      </c>
      <c r="AA151" s="160">
        <f t="shared" si="327"/>
        <v>90</v>
      </c>
      <c r="AB151" s="160">
        <f t="shared" si="327"/>
        <v>93</v>
      </c>
      <c r="AC151" s="160">
        <f t="shared" si="327"/>
        <v>96</v>
      </c>
      <c r="AD151" s="160">
        <f t="shared" si="327"/>
        <v>99</v>
      </c>
      <c r="AE151" s="160">
        <f t="shared" si="327"/>
        <v>102</v>
      </c>
      <c r="AF151" s="160">
        <f t="shared" si="327"/>
        <v>105</v>
      </c>
      <c r="AG151" s="160">
        <f t="shared" si="327"/>
        <v>108</v>
      </c>
      <c r="AH151" s="160">
        <f t="shared" si="327"/>
        <v>111</v>
      </c>
      <c r="AI151" s="160">
        <f t="shared" si="327"/>
        <v>114</v>
      </c>
      <c r="AJ151" s="160">
        <f t="shared" si="327"/>
        <v>117</v>
      </c>
      <c r="AK151" s="160">
        <f t="shared" si="327"/>
        <v>120</v>
      </c>
      <c r="AL151" s="160">
        <f t="shared" si="327"/>
        <v>123</v>
      </c>
      <c r="AM151" s="160">
        <f t="shared" si="327"/>
        <v>124</v>
      </c>
      <c r="AN151" s="160">
        <f t="shared" si="327"/>
        <v>126</v>
      </c>
      <c r="AO151" s="160">
        <f t="shared" si="327"/>
        <v>132</v>
      </c>
      <c r="AP151" s="160">
        <f t="shared" si="327"/>
        <v>134</v>
      </c>
      <c r="AQ151" s="160">
        <f t="shared" si="327"/>
        <v>137</v>
      </c>
      <c r="AR151" s="160">
        <f t="shared" si="327"/>
        <v>143</v>
      </c>
      <c r="AS151" s="160">
        <f t="shared" si="327"/>
        <v>150</v>
      </c>
      <c r="AT151" s="160">
        <f t="shared" si="327"/>
        <v>155</v>
      </c>
      <c r="AU151" s="160">
        <f t="shared" si="327"/>
        <v>157</v>
      </c>
      <c r="AV151" s="160">
        <f t="shared" si="327"/>
        <v>158</v>
      </c>
      <c r="AW151" s="161">
        <f t="shared" si="327"/>
        <v>159</v>
      </c>
      <c r="AX151" t="s">
        <v>1</v>
      </c>
      <c r="AY151" s="105" t="str">
        <f t="shared" si="297"/>
        <v>Ž12</v>
      </c>
      <c r="AZ151" s="134">
        <f t="shared" si="276"/>
        <v>122</v>
      </c>
      <c r="BA151" s="73" t="str">
        <f t="shared" si="298"/>
        <v>Ema</v>
      </c>
      <c r="BB151" s="73" t="str">
        <f t="shared" si="299"/>
        <v>Jurač</v>
      </c>
      <c r="BC151" s="134" t="str">
        <f t="shared" si="300"/>
        <v/>
      </c>
      <c r="BD151" s="134" t="str">
        <f t="shared" si="301"/>
        <v/>
      </c>
      <c r="BE151" s="134" t="str">
        <f t="shared" si="302"/>
        <v>1</v>
      </c>
      <c r="BF151" s="134" t="str">
        <f t="shared" ref="BF151:BF214" si="328">IF(CD151="","",BE151)</f>
        <v>1</v>
      </c>
      <c r="BG151" s="134">
        <f t="shared" si="277"/>
        <v>6</v>
      </c>
      <c r="BH151" s="73" t="str">
        <f t="shared" si="278"/>
        <v>Vihor</v>
      </c>
      <c r="BI151" s="73" t="str">
        <f t="shared" si="324"/>
        <v>OK Vihor</v>
      </c>
      <c r="BJ151" s="134" t="str">
        <f t="shared" si="303"/>
        <v/>
      </c>
      <c r="BK151" s="73" t="str" cm="1">
        <f t="array" ref="BK151">IF(BJ151="",""&amp;BI151,IF(BJ151="NEMA",BI151,INDEX(klub_naziv,MATCH(INDEX(klubAlias_klubid,BJ151),klub_id,0))))</f>
        <v>OK Vihor</v>
      </c>
      <c r="BL151" s="73" t="str" cm="1">
        <f t="array" ref="BL151">IFERROR(INDEX(registarNatjecatelji,CE151,4),"")</f>
        <v>OK Vihor</v>
      </c>
      <c r="BM151" s="134" t="str">
        <f t="shared" si="279"/>
        <v/>
      </c>
      <c r="BN151" s="73" t="str">
        <f t="shared" si="304"/>
        <v>OK Vihor</v>
      </c>
      <c r="BO151" s="73" t="str">
        <f t="shared" si="317"/>
        <v>CRO</v>
      </c>
      <c r="BP151" s="134">
        <f t="shared" si="280"/>
        <v>1</v>
      </c>
      <c r="BQ151" s="73" t="str">
        <f t="shared" si="281"/>
        <v>Ž12</v>
      </c>
      <c r="BR151" s="73" t="str">
        <f t="shared" si="282"/>
        <v>M12-Ž12</v>
      </c>
      <c r="BS151" s="134">
        <f t="shared" si="283"/>
        <v>1001</v>
      </c>
      <c r="BT151" s="74" t="str">
        <f t="shared" si="284"/>
        <v>1.98</v>
      </c>
      <c r="BU151" s="74" t="str">
        <f t="shared" si="285"/>
        <v>75</v>
      </c>
      <c r="BV151" s="75" t="str">
        <f t="shared" si="286"/>
        <v>8</v>
      </c>
      <c r="BW151" t="s">
        <v>1</v>
      </c>
      <c r="BX151" s="105" t="str">
        <f t="shared" si="287"/>
        <v>Ema – Jurač – OK Vihor – Ž12</v>
      </c>
      <c r="BY151" s="106">
        <f t="shared" si="288"/>
        <v>704</v>
      </c>
      <c r="BZ151" t="s">
        <v>1</v>
      </c>
      <c r="CA151" s="105" t="str">
        <f t="shared" si="289"/>
        <v>Ema – Jurač – OK Vihor</v>
      </c>
      <c r="CB151" s="106">
        <f t="shared" si="290"/>
        <v>704</v>
      </c>
      <c r="CC151" t="s">
        <v>1</v>
      </c>
      <c r="CD151" s="105" t="str">
        <f t="shared" si="291"/>
        <v>Ema – Jurač</v>
      </c>
      <c r="CE151" s="106">
        <f t="shared" si="305"/>
        <v>704</v>
      </c>
      <c r="CF151" t="s">
        <v>1</v>
      </c>
      <c r="CG151" s="111">
        <f t="shared" si="306"/>
        <v>704</v>
      </c>
      <c r="CH151" s="134" cm="1">
        <f t="array" ref="CH151">IF(CG151="","",INDEX(imePrezime_id,CG151,0))</f>
        <v>1440</v>
      </c>
      <c r="CI151" s="106" t="str">
        <f>IF(OR(CD151="",CE151&lt;&gt;"NEMA"),"",IFERROR(INDEX(imeprezimealias_imeprezimeid,MATCH(BA151&amp;" "&amp;BB151,imeprezimealias_alias,0)),""))</f>
        <v/>
      </c>
      <c r="CJ151" t="s">
        <v>1</v>
      </c>
      <c r="CK151" s="29" t="str">
        <f t="shared" si="307"/>
        <v/>
      </c>
      <c r="CL151" t="s">
        <v>1</v>
      </c>
      <c r="CM151" s="90"/>
      <c r="CN151" t="s">
        <v>1</v>
      </c>
      <c r="CO151" s="111" t="str">
        <f>IF(CM151="","",MAX(CO$10:CO150)+1)</f>
        <v/>
      </c>
      <c r="CP151" s="106" t="str">
        <f>IF(CM151="","",INDEX(imePrezime_id,MATCH(IF(IFERROR(SEARCH("–",CM151),0)&lt;&gt;0,CM151,SUBSTITUTE(CM151," "," – ",1)),imePrezime,0)))</f>
        <v/>
      </c>
      <c r="CR151" s="29" t="str">
        <f t="shared" si="308"/>
        <v/>
      </c>
      <c r="CS151" t="s">
        <v>1</v>
      </c>
      <c r="CT151" s="115" t="str">
        <f>IF(AND(CE151="NEMA",CI151=""),MAX(CT$10:CT150)+1,"")</f>
        <v/>
      </c>
      <c r="CU151" t="s">
        <v>1</v>
      </c>
      <c r="CV151" s="120" t="str">
        <f t="shared" si="322"/>
        <v>Ž</v>
      </c>
      <c r="CW151" t="s">
        <v>1</v>
      </c>
      <c r="CX151" s="105" t="str">
        <f>IF(CT151="","",IF(BO151&lt;&gt;"CRO","","INSERT INTO osoba (id,reg_broj,oib,spol_id,dat_rodjenja) VALUES ("&amp;CT151&amp;",(SELECT max(reg_broj)+1 FROM osoba),Null,'"&amp;CV151&amp;"',Null); INSERT INTO osoba_log (id,reg_broj,oib,spol_id,dat_rodjenja,dnevnik_id) SELECT id,reg_broj,oib,spol_id,dat_rodjenja,"&amp;CT$2&amp;" FROM osoba WHERE id = "&amp;CT151&amp;";"))</f>
        <v/>
      </c>
      <c r="CY151" s="125" t="str">
        <f>IF(CT151="","","INSERT INTO imeprezime (id,osoba_id,rbr,ime,prezime,klub_id,identitet_id,sintaksa_id,info,aktivno,dnevnik_id) VALUES ("&amp;CT151&amp;","&amp;IF(CX151="","Null",CT151)&amp;",1,'"&amp;BA151&amp;"','"&amp;BB151&amp;"',(SELECT id FROM klub WHERE naziv = '"&amp;BI151&amp;"'),Null,1,'',1,"&amp;CT$2&amp;");")</f>
        <v/>
      </c>
      <c r="CZ151" t="s">
        <v>1</v>
      </c>
      <c r="DA151" s="29" t="str">
        <f t="shared" si="309"/>
        <v/>
      </c>
      <c r="DB151" t="s">
        <v>1</v>
      </c>
      <c r="DC151" s="105" t="str">
        <f>IF(OR(BP151="",BP151&lt;&gt;"NEMA"),"",BO151)</f>
        <v/>
      </c>
      <c r="DD151" s="125" t="str">
        <f>IF(DC151="","",MAX(DD$10:DD150)+1)</f>
        <v/>
      </c>
      <c r="DE151" t="s">
        <v>1</v>
      </c>
      <c r="DF151" s="90"/>
      <c r="DG151" t="s">
        <v>1</v>
      </c>
      <c r="DH151" s="29" t="str">
        <f t="shared" si="292"/>
        <v/>
      </c>
      <c r="DI151" t="s">
        <v>1</v>
      </c>
      <c r="DJ151" s="166" t="str">
        <f>IF(BJ151&lt;&gt;"NEMA","",IF(IFERROR(MATCH(BI151,BI$10:BI150,0),0)&lt;&gt;0,"",BI151))</f>
        <v/>
      </c>
      <c r="DK151" t="s">
        <v>1</v>
      </c>
      <c r="DL151" s="90"/>
      <c r="DM151" t="s">
        <v>1</v>
      </c>
      <c r="DN151" s="105" t="str">
        <f t="shared" si="310"/>
        <v/>
      </c>
      <c r="DO151" s="73" t="str">
        <f>IF(DN151="","",MAX(DO$10:DO150)+1)</f>
        <v/>
      </c>
      <c r="DP151" s="73" t="str">
        <f>IF(DN151="","",IF(BP151="","",IF(BP151="NEMA",DD151,BP151)))</f>
        <v/>
      </c>
      <c r="DQ151" s="73" t="str">
        <f t="shared" si="311"/>
        <v/>
      </c>
      <c r="DR151" s="73" t="str">
        <f>IF(DL151="","",MAX(DR$10:DR150)+1)</f>
        <v/>
      </c>
      <c r="DS151" s="177" t="str">
        <f t="shared" si="293"/>
        <v/>
      </c>
      <c r="DT151" s="125" t="str">
        <f t="shared" si="312"/>
        <v/>
      </c>
      <c r="DU151" t="s">
        <v>1</v>
      </c>
      <c r="DV151" s="29" t="str">
        <f t="shared" si="313"/>
        <v/>
      </c>
      <c r="DW151" t="s">
        <v>1</v>
      </c>
      <c r="DX151" s="166" t="str">
        <f>IF(BX151="","",IF(BY151&lt;&gt;"NEMA","ime-pre-klu"&amp;IF(BJ151="","","(ali)")&amp;"-kat",IF(CB151&lt;&gt;"NEMA","ime-pre-klu"&amp;IF(BJ151="","","(ali)"),IF(CE151&lt;&gt;"NEMA","ime-pre",IF(CT151&lt;&gt;"","novo",""))))&amp;IF(AND(BE151="0",BD151&gt;max_minuta*60),"-ot",""))</f>
        <v>ime-pre-klu-kat</v>
      </c>
      <c r="DY151" t="s">
        <v>1</v>
      </c>
      <c r="DZ151" s="111"/>
      <c r="EA151" s="134"/>
      <c r="EB151" s="134"/>
      <c r="EC151" s="134"/>
      <c r="ED151" s="134"/>
      <c r="EE151" s="134"/>
      <c r="EF151" s="134"/>
      <c r="EG151" s="134"/>
      <c r="EH151" s="134"/>
      <c r="EI151" s="134"/>
      <c r="EJ151" s="106">
        <f t="shared" si="294"/>
        <v>1</v>
      </c>
      <c r="EK151" t="s">
        <v>1</v>
      </c>
    </row>
    <row r="152" spans="2:141" x14ac:dyDescent="0.25">
      <c r="B152" s="148" t="s">
        <v>1219</v>
      </c>
      <c r="C152" t="s">
        <v>1</v>
      </c>
      <c r="D152" s="159">
        <f t="shared" si="295"/>
        <v>0</v>
      </c>
      <c r="E152" s="160">
        <f t="shared" ref="E152:AW152" si="329">IF($B152="","",FIND(";",$B152,D152+1))</f>
        <v>1</v>
      </c>
      <c r="F152" s="160">
        <f t="shared" si="329"/>
        <v>9</v>
      </c>
      <c r="G152" s="160">
        <f t="shared" si="329"/>
        <v>15</v>
      </c>
      <c r="H152" s="160">
        <f t="shared" si="329"/>
        <v>22</v>
      </c>
      <c r="I152" s="160">
        <f t="shared" si="329"/>
        <v>30</v>
      </c>
      <c r="J152" s="160">
        <f t="shared" si="329"/>
        <v>31</v>
      </c>
      <c r="K152" s="160">
        <f t="shared" si="329"/>
        <v>33</v>
      </c>
      <c r="L152" s="160">
        <f t="shared" si="329"/>
        <v>34</v>
      </c>
      <c r="M152" s="160">
        <f t="shared" si="329"/>
        <v>36</v>
      </c>
      <c r="N152" s="160">
        <f t="shared" si="329"/>
        <v>42</v>
      </c>
      <c r="O152" s="160">
        <f t="shared" si="329"/>
        <v>48</v>
      </c>
      <c r="P152" s="160">
        <f t="shared" si="329"/>
        <v>54</v>
      </c>
      <c r="Q152" s="160">
        <f t="shared" si="329"/>
        <v>56</v>
      </c>
      <c r="R152" s="160">
        <f t="shared" si="329"/>
        <v>58</v>
      </c>
      <c r="S152" s="160">
        <f t="shared" si="329"/>
        <v>66</v>
      </c>
      <c r="T152" s="160">
        <f t="shared" si="329"/>
        <v>77</v>
      </c>
      <c r="U152" s="160">
        <f t="shared" si="329"/>
        <v>83</v>
      </c>
      <c r="V152" s="160">
        <f t="shared" si="329"/>
        <v>86</v>
      </c>
      <c r="W152" s="160">
        <f t="shared" si="329"/>
        <v>92</v>
      </c>
      <c r="X152" s="160">
        <f t="shared" si="329"/>
        <v>98</v>
      </c>
      <c r="Y152" s="160">
        <f t="shared" si="329"/>
        <v>99</v>
      </c>
      <c r="Z152" s="160">
        <f t="shared" si="329"/>
        <v>100</v>
      </c>
      <c r="AA152" s="160">
        <f t="shared" si="329"/>
        <v>101</v>
      </c>
      <c r="AB152" s="160">
        <f t="shared" si="329"/>
        <v>104</v>
      </c>
      <c r="AC152" s="160">
        <f t="shared" si="329"/>
        <v>107</v>
      </c>
      <c r="AD152" s="160">
        <f t="shared" si="329"/>
        <v>110</v>
      </c>
      <c r="AE152" s="160">
        <f t="shared" si="329"/>
        <v>113</v>
      </c>
      <c r="AF152" s="160">
        <f t="shared" si="329"/>
        <v>116</v>
      </c>
      <c r="AG152" s="160">
        <f t="shared" si="329"/>
        <v>119</v>
      </c>
      <c r="AH152" s="160">
        <f t="shared" si="329"/>
        <v>122</v>
      </c>
      <c r="AI152" s="160">
        <f t="shared" si="329"/>
        <v>125</v>
      </c>
      <c r="AJ152" s="160">
        <f t="shared" si="329"/>
        <v>128</v>
      </c>
      <c r="AK152" s="160">
        <f t="shared" si="329"/>
        <v>131</v>
      </c>
      <c r="AL152" s="160">
        <f t="shared" si="329"/>
        <v>134</v>
      </c>
      <c r="AM152" s="160">
        <f t="shared" si="329"/>
        <v>135</v>
      </c>
      <c r="AN152" s="160">
        <f t="shared" si="329"/>
        <v>137</v>
      </c>
      <c r="AO152" s="160">
        <f t="shared" si="329"/>
        <v>143</v>
      </c>
      <c r="AP152" s="160">
        <f t="shared" si="329"/>
        <v>145</v>
      </c>
      <c r="AQ152" s="160">
        <f t="shared" si="329"/>
        <v>148</v>
      </c>
      <c r="AR152" s="160">
        <f t="shared" si="329"/>
        <v>154</v>
      </c>
      <c r="AS152" s="160">
        <f t="shared" si="329"/>
        <v>161</v>
      </c>
      <c r="AT152" s="160">
        <f t="shared" si="329"/>
        <v>166</v>
      </c>
      <c r="AU152" s="160">
        <f t="shared" si="329"/>
        <v>168</v>
      </c>
      <c r="AV152" s="160">
        <f t="shared" si="329"/>
        <v>170</v>
      </c>
      <c r="AW152" s="161">
        <f t="shared" si="329"/>
        <v>171</v>
      </c>
      <c r="AX152" t="s">
        <v>1</v>
      </c>
      <c r="AY152" s="105" t="str">
        <f t="shared" si="297"/>
        <v>Ž14</v>
      </c>
      <c r="AZ152" s="134">
        <f t="shared" si="276"/>
        <v>121</v>
      </c>
      <c r="BA152" s="73" t="str">
        <f t="shared" si="298"/>
        <v>Paola</v>
      </c>
      <c r="BB152" s="73" t="str">
        <f t="shared" si="299"/>
        <v>Rako</v>
      </c>
      <c r="BC152" s="134" t="str">
        <f t="shared" si="300"/>
        <v>29:44</v>
      </c>
      <c r="BD152" s="134">
        <f t="shared" si="301"/>
        <v>1784</v>
      </c>
      <c r="BE152" s="134" t="str">
        <f t="shared" si="302"/>
        <v>0</v>
      </c>
      <c r="BF152" s="134" t="str">
        <f t="shared" si="328"/>
        <v>0</v>
      </c>
      <c r="BG152" s="134">
        <f t="shared" si="277"/>
        <v>1</v>
      </c>
      <c r="BH152" s="73" t="str">
        <f t="shared" si="278"/>
        <v>Vihor</v>
      </c>
      <c r="BI152" s="73" t="str">
        <f t="shared" si="324"/>
        <v>OK Vihor</v>
      </c>
      <c r="BJ152" s="134" t="str">
        <f t="shared" si="303"/>
        <v/>
      </c>
      <c r="BK152" s="73" t="str" cm="1">
        <f t="array" ref="BK152">IF(BJ152="",""&amp;BI152,IF(BJ152="NEMA",BI152,INDEX(klub_naziv,MATCH(INDEX(klubAlias_klubid,BJ152),klub_id,0))))</f>
        <v>OK Vihor</v>
      </c>
      <c r="BL152" s="73" t="str" cm="1">
        <f t="array" ref="BL152">IFERROR(INDEX(registarNatjecatelji,CE152,4),"")</f>
        <v>OK Vihor</v>
      </c>
      <c r="BM152" s="134" t="str">
        <f t="shared" si="279"/>
        <v/>
      </c>
      <c r="BN152" s="73" t="str">
        <f t="shared" si="304"/>
        <v>OK Vihor</v>
      </c>
      <c r="BO152" s="73" t="str">
        <f t="shared" si="317"/>
        <v>CRO</v>
      </c>
      <c r="BP152" s="134">
        <f t="shared" si="280"/>
        <v>1</v>
      </c>
      <c r="BQ152" s="73" t="str">
        <f t="shared" si="281"/>
        <v>Ž14</v>
      </c>
      <c r="BR152" s="73" t="str">
        <f t="shared" si="282"/>
        <v>M14-Ž14</v>
      </c>
      <c r="BS152" s="134">
        <f t="shared" si="283"/>
        <v>1002</v>
      </c>
      <c r="BT152" s="74" t="str">
        <f t="shared" si="284"/>
        <v>2.33</v>
      </c>
      <c r="BU152" s="74" t="str">
        <f t="shared" si="285"/>
        <v>75</v>
      </c>
      <c r="BV152" s="75" t="str">
        <f t="shared" si="286"/>
        <v>9</v>
      </c>
      <c r="BW152" t="s">
        <v>1</v>
      </c>
      <c r="BX152" s="105" t="str">
        <f t="shared" si="287"/>
        <v>Paola – Rako – OK Vihor – Ž14</v>
      </c>
      <c r="BY152" s="106">
        <f t="shared" si="288"/>
        <v>858</v>
      </c>
      <c r="BZ152" t="s">
        <v>1</v>
      </c>
      <c r="CA152" s="105" t="str">
        <f t="shared" si="289"/>
        <v>Paola – Rako – OK Vihor</v>
      </c>
      <c r="CB152" s="106">
        <f t="shared" si="290"/>
        <v>858</v>
      </c>
      <c r="CC152" t="s">
        <v>1</v>
      </c>
      <c r="CD152" s="105" t="str">
        <f t="shared" si="291"/>
        <v>Paola – Rako</v>
      </c>
      <c r="CE152" s="106">
        <f t="shared" si="305"/>
        <v>858</v>
      </c>
      <c r="CF152" t="s">
        <v>1</v>
      </c>
      <c r="CG152" s="111">
        <f t="shared" si="306"/>
        <v>858</v>
      </c>
      <c r="CH152" s="134" cm="1">
        <f t="array" ref="CH152">IF(CG152="","",INDEX(imePrezime_id,CG152,0))</f>
        <v>1047</v>
      </c>
      <c r="CI152" s="106" t="str">
        <f>IF(OR(CD152="",CE152&lt;&gt;"NEMA"),"",IFERROR(INDEX(imeprezimealias_imeprezimeid,MATCH(BA152&amp;" "&amp;BB152,imeprezimealias_alias,0)),""))</f>
        <v/>
      </c>
      <c r="CJ152" t="s">
        <v>1</v>
      </c>
      <c r="CK152" s="29" t="str">
        <f t="shared" si="307"/>
        <v/>
      </c>
      <c r="CL152" t="s">
        <v>1</v>
      </c>
      <c r="CM152" s="90"/>
      <c r="CN152" t="s">
        <v>1</v>
      </c>
      <c r="CO152" s="111" t="str">
        <f>IF(CM152="","",MAX(CO$10:CO151)+1)</f>
        <v/>
      </c>
      <c r="CP152" s="106" t="str">
        <f>IF(CM152="","",INDEX(imePrezime_id,MATCH(IF(IFERROR(SEARCH("–",CM152),0)&lt;&gt;0,CM152,SUBSTITUTE(CM152," "," – ",1)),imePrezime,0)))</f>
        <v/>
      </c>
      <c r="CR152" s="29" t="str">
        <f t="shared" si="308"/>
        <v/>
      </c>
      <c r="CS152" t="s">
        <v>1</v>
      </c>
      <c r="CT152" s="115" t="str">
        <f>IF(AND(CE152="NEMA",CI152=""),MAX(CT$10:CT151)+1,"")</f>
        <v/>
      </c>
      <c r="CU152" t="s">
        <v>1</v>
      </c>
      <c r="CV152" s="120" t="str">
        <f t="shared" si="322"/>
        <v>Ž</v>
      </c>
      <c r="CW152" t="s">
        <v>1</v>
      </c>
      <c r="CX152" s="105" t="str">
        <f>IF(CT152="","",IF(BO152&lt;&gt;"CRO","","INSERT INTO osoba (id,reg_broj,oib,spol_id,dat_rodjenja) VALUES ("&amp;CT152&amp;",(SELECT max(reg_broj)+1 FROM osoba),Null,'"&amp;CV152&amp;"',Null); INSERT INTO osoba_log (id,reg_broj,oib,spol_id,dat_rodjenja,dnevnik_id) SELECT id,reg_broj,oib,spol_id,dat_rodjenja,"&amp;CT$2&amp;" FROM osoba WHERE id = "&amp;CT152&amp;";"))</f>
        <v/>
      </c>
      <c r="CY152" s="125" t="str">
        <f>IF(CT152="","","INSERT INTO imeprezime (id,osoba_id,rbr,ime,prezime,klub_id,identitet_id,sintaksa_id,info,aktivno,dnevnik_id) VALUES ("&amp;CT152&amp;","&amp;IF(CX152="","Null",CT152)&amp;",1,'"&amp;BA152&amp;"','"&amp;BB152&amp;"',(SELECT id FROM klub WHERE naziv = '"&amp;BI152&amp;"'),Null,1,'',1,"&amp;CT$2&amp;");")</f>
        <v/>
      </c>
      <c r="CZ152" t="s">
        <v>1</v>
      </c>
      <c r="DA152" s="29" t="str">
        <f t="shared" si="309"/>
        <v/>
      </c>
      <c r="DB152" t="s">
        <v>1</v>
      </c>
      <c r="DC152" s="105" t="str">
        <f>IF(OR(BP152="",BP152&lt;&gt;"NEMA"),"",BO152)</f>
        <v/>
      </c>
      <c r="DD152" s="125" t="str">
        <f>IF(DC152="","",MAX(DD$10:DD151)+1)</f>
        <v/>
      </c>
      <c r="DE152" t="s">
        <v>1</v>
      </c>
      <c r="DF152" s="90"/>
      <c r="DG152" t="s">
        <v>1</v>
      </c>
      <c r="DH152" s="29" t="str">
        <f t="shared" si="292"/>
        <v/>
      </c>
      <c r="DI152" t="s">
        <v>1</v>
      </c>
      <c r="DJ152" s="166" t="str">
        <f>IF(BJ152&lt;&gt;"NEMA","",IF(IFERROR(MATCH(BI152,BI$10:BI151,0),0)&lt;&gt;0,"",BI152))</f>
        <v/>
      </c>
      <c r="DK152" t="s">
        <v>1</v>
      </c>
      <c r="DL152" s="90"/>
      <c r="DM152" t="s">
        <v>1</v>
      </c>
      <c r="DN152" s="105" t="str">
        <f t="shared" si="310"/>
        <v/>
      </c>
      <c r="DO152" s="73" t="str">
        <f>IF(DN152="","",MAX(DO$10:DO151)+1)</f>
        <v/>
      </c>
      <c r="DP152" s="73" t="str">
        <f>IF(DN152="","",IF(BP152="","",IF(BP152="NEMA",DD152,BP152)))</f>
        <v/>
      </c>
      <c r="DQ152" s="73" t="str">
        <f t="shared" si="311"/>
        <v/>
      </c>
      <c r="DR152" s="73" t="str">
        <f>IF(DL152="","",MAX(DR$10:DR151)+1)</f>
        <v/>
      </c>
      <c r="DS152" s="177" t="str">
        <f t="shared" si="293"/>
        <v/>
      </c>
      <c r="DT152" s="125" t="str">
        <f t="shared" si="312"/>
        <v/>
      </c>
      <c r="DU152" t="s">
        <v>1</v>
      </c>
      <c r="DV152" s="29" t="str">
        <f t="shared" si="313"/>
        <v/>
      </c>
      <c r="DW152" t="s">
        <v>1</v>
      </c>
      <c r="DX152" s="166" t="str">
        <f>IF(BX152="","",IF(BY152&lt;&gt;"NEMA","ime-pre-klu"&amp;IF(BJ152="","","(ali)")&amp;"-kat",IF(CB152&lt;&gt;"NEMA","ime-pre-klu"&amp;IF(BJ152="","","(ali)"),IF(CE152&lt;&gt;"NEMA","ime-pre",IF(CT152&lt;&gt;"","novo",""))))&amp;IF(AND(BE152="0",BD152&gt;max_minuta*60),"-ot",""))</f>
        <v>ime-pre-klu-kat</v>
      </c>
      <c r="DY152" t="s">
        <v>1</v>
      </c>
      <c r="DZ152" s="111"/>
      <c r="EA152" s="134"/>
      <c r="EB152" s="134"/>
      <c r="EC152" s="134"/>
      <c r="ED152" s="134"/>
      <c r="EE152" s="134"/>
      <c r="EF152" s="134"/>
      <c r="EG152" s="134"/>
      <c r="EH152" s="134"/>
      <c r="EI152" s="134"/>
      <c r="EJ152" s="106">
        <f t="shared" si="294"/>
        <v>1</v>
      </c>
      <c r="EK152" t="s">
        <v>1</v>
      </c>
    </row>
    <row r="153" spans="2:141" x14ac:dyDescent="0.25">
      <c r="B153" s="148" t="s">
        <v>1220</v>
      </c>
      <c r="C153" t="s">
        <v>1</v>
      </c>
      <c r="D153" s="159">
        <f t="shared" si="295"/>
        <v>0</v>
      </c>
      <c r="E153" s="160">
        <f t="shared" ref="E153:AW153" si="330">IF($B153="","",FIND(";",$B153,D153+1))</f>
        <v>1</v>
      </c>
      <c r="F153" s="160">
        <f t="shared" si="330"/>
        <v>9</v>
      </c>
      <c r="G153" s="160">
        <f t="shared" si="330"/>
        <v>15</v>
      </c>
      <c r="H153" s="160">
        <f t="shared" si="330"/>
        <v>23</v>
      </c>
      <c r="I153" s="160">
        <f t="shared" si="330"/>
        <v>32</v>
      </c>
      <c r="J153" s="160">
        <f t="shared" si="330"/>
        <v>33</v>
      </c>
      <c r="K153" s="160">
        <f t="shared" si="330"/>
        <v>35</v>
      </c>
      <c r="L153" s="160">
        <f t="shared" si="330"/>
        <v>36</v>
      </c>
      <c r="M153" s="160">
        <f t="shared" si="330"/>
        <v>38</v>
      </c>
      <c r="N153" s="160">
        <f t="shared" si="330"/>
        <v>44</v>
      </c>
      <c r="O153" s="160">
        <f t="shared" si="330"/>
        <v>50</v>
      </c>
      <c r="P153" s="160">
        <f t="shared" si="330"/>
        <v>56</v>
      </c>
      <c r="Q153" s="160">
        <f t="shared" si="330"/>
        <v>58</v>
      </c>
      <c r="R153" s="160">
        <f t="shared" si="330"/>
        <v>60</v>
      </c>
      <c r="S153" s="160">
        <f t="shared" si="330"/>
        <v>68</v>
      </c>
      <c r="T153" s="160">
        <f t="shared" si="330"/>
        <v>79</v>
      </c>
      <c r="U153" s="160">
        <f t="shared" si="330"/>
        <v>85</v>
      </c>
      <c r="V153" s="160">
        <f t="shared" si="330"/>
        <v>88</v>
      </c>
      <c r="W153" s="160">
        <f t="shared" si="330"/>
        <v>94</v>
      </c>
      <c r="X153" s="160">
        <f t="shared" si="330"/>
        <v>100</v>
      </c>
      <c r="Y153" s="160">
        <f t="shared" si="330"/>
        <v>101</v>
      </c>
      <c r="Z153" s="160">
        <f t="shared" si="330"/>
        <v>102</v>
      </c>
      <c r="AA153" s="160">
        <f t="shared" si="330"/>
        <v>103</v>
      </c>
      <c r="AB153" s="160">
        <f t="shared" si="330"/>
        <v>106</v>
      </c>
      <c r="AC153" s="160">
        <f t="shared" si="330"/>
        <v>109</v>
      </c>
      <c r="AD153" s="160">
        <f t="shared" si="330"/>
        <v>112</v>
      </c>
      <c r="AE153" s="160">
        <f t="shared" si="330"/>
        <v>115</v>
      </c>
      <c r="AF153" s="160">
        <f t="shared" si="330"/>
        <v>118</v>
      </c>
      <c r="AG153" s="160">
        <f t="shared" si="330"/>
        <v>121</v>
      </c>
      <c r="AH153" s="160">
        <f t="shared" si="330"/>
        <v>124</v>
      </c>
      <c r="AI153" s="160">
        <f t="shared" si="330"/>
        <v>127</v>
      </c>
      <c r="AJ153" s="160">
        <f t="shared" si="330"/>
        <v>130</v>
      </c>
      <c r="AK153" s="160">
        <f t="shared" si="330"/>
        <v>133</v>
      </c>
      <c r="AL153" s="160">
        <f t="shared" si="330"/>
        <v>136</v>
      </c>
      <c r="AM153" s="160">
        <f t="shared" si="330"/>
        <v>137</v>
      </c>
      <c r="AN153" s="160">
        <f t="shared" si="330"/>
        <v>139</v>
      </c>
      <c r="AO153" s="160">
        <f t="shared" si="330"/>
        <v>145</v>
      </c>
      <c r="AP153" s="160">
        <f t="shared" si="330"/>
        <v>147</v>
      </c>
      <c r="AQ153" s="160">
        <f t="shared" si="330"/>
        <v>150</v>
      </c>
      <c r="AR153" s="160">
        <f t="shared" si="330"/>
        <v>156</v>
      </c>
      <c r="AS153" s="160">
        <f t="shared" si="330"/>
        <v>163</v>
      </c>
      <c r="AT153" s="160">
        <f t="shared" si="330"/>
        <v>168</v>
      </c>
      <c r="AU153" s="160">
        <f t="shared" si="330"/>
        <v>170</v>
      </c>
      <c r="AV153" s="160">
        <f t="shared" si="330"/>
        <v>172</v>
      </c>
      <c r="AW153" s="161">
        <f t="shared" si="330"/>
        <v>173</v>
      </c>
      <c r="AX153" t="s">
        <v>1</v>
      </c>
      <c r="AY153" s="105" t="str">
        <f t="shared" si="297"/>
        <v>Ž14</v>
      </c>
      <c r="AZ153" s="134">
        <f t="shared" si="276"/>
        <v>121</v>
      </c>
      <c r="BA153" s="73" t="str">
        <f t="shared" si="298"/>
        <v>Monika</v>
      </c>
      <c r="BB153" s="73" t="str">
        <f t="shared" si="299"/>
        <v>Pavić</v>
      </c>
      <c r="BC153" s="134" t="str">
        <f t="shared" si="300"/>
        <v>36:23</v>
      </c>
      <c r="BD153" s="134">
        <f t="shared" si="301"/>
        <v>2183</v>
      </c>
      <c r="BE153" s="134" t="str">
        <f t="shared" si="302"/>
        <v>0</v>
      </c>
      <c r="BF153" s="134" t="str">
        <f t="shared" si="328"/>
        <v>0</v>
      </c>
      <c r="BG153" s="134">
        <f t="shared" si="277"/>
        <v>1</v>
      </c>
      <c r="BH153" s="73" t="str">
        <f t="shared" si="278"/>
        <v>Vihor</v>
      </c>
      <c r="BI153" s="73" t="str">
        <f t="shared" si="324"/>
        <v>OK Vihor</v>
      </c>
      <c r="BJ153" s="134" t="str">
        <f t="shared" si="303"/>
        <v/>
      </c>
      <c r="BK153" s="73" t="str" cm="1">
        <f t="array" ref="BK153">IF(BJ153="",""&amp;BI153,IF(BJ153="NEMA",BI153,INDEX(klub_naziv,MATCH(INDEX(klubAlias_klubid,BJ153),klub_id,0))))</f>
        <v>OK Vihor</v>
      </c>
      <c r="BL153" s="73" t="str" cm="1">
        <f t="array" ref="BL153">IFERROR(INDEX(registarNatjecatelji,CE153,4),"")</f>
        <v>OK Vihor</v>
      </c>
      <c r="BM153" s="134" t="str">
        <f t="shared" si="279"/>
        <v/>
      </c>
      <c r="BN153" s="73" t="str">
        <f t="shared" si="304"/>
        <v>OK Vihor</v>
      </c>
      <c r="BO153" s="73" t="str">
        <f t="shared" si="317"/>
        <v>CRO</v>
      </c>
      <c r="BP153" s="134">
        <f t="shared" si="280"/>
        <v>1</v>
      </c>
      <c r="BQ153" s="73" t="str">
        <f t="shared" si="281"/>
        <v>Ž14</v>
      </c>
      <c r="BR153" s="73" t="str">
        <f t="shared" si="282"/>
        <v>M14-Ž14</v>
      </c>
      <c r="BS153" s="134">
        <f t="shared" si="283"/>
        <v>1002</v>
      </c>
      <c r="BT153" s="74" t="str">
        <f t="shared" si="284"/>
        <v>2.33</v>
      </c>
      <c r="BU153" s="74" t="str">
        <f t="shared" si="285"/>
        <v>75</v>
      </c>
      <c r="BV153" s="75" t="str">
        <f t="shared" si="286"/>
        <v>9</v>
      </c>
      <c r="BW153" t="s">
        <v>1</v>
      </c>
      <c r="BX153" s="105" t="str">
        <f t="shared" si="287"/>
        <v>Monika – Pavić – OK Vihor – Ž14</v>
      </c>
      <c r="BY153" s="106">
        <f t="shared" si="288"/>
        <v>827</v>
      </c>
      <c r="BZ153" t="s">
        <v>1</v>
      </c>
      <c r="CA153" s="105" t="str">
        <f t="shared" si="289"/>
        <v>Monika – Pavić – OK Vihor</v>
      </c>
      <c r="CB153" s="106">
        <f t="shared" si="290"/>
        <v>827</v>
      </c>
      <c r="CC153" t="s">
        <v>1</v>
      </c>
      <c r="CD153" s="105" t="str">
        <f t="shared" si="291"/>
        <v>Monika – Pavić</v>
      </c>
      <c r="CE153" s="106">
        <f t="shared" si="305"/>
        <v>827</v>
      </c>
      <c r="CF153" t="s">
        <v>1</v>
      </c>
      <c r="CG153" s="111">
        <f t="shared" si="306"/>
        <v>827</v>
      </c>
      <c r="CH153" s="134" cm="1">
        <f t="array" ref="CH153">IF(CG153="","",INDEX(imePrezime_id,CG153,0))</f>
        <v>1530</v>
      </c>
      <c r="CI153" s="106" t="str">
        <f>IF(OR(CD153="",CE153&lt;&gt;"NEMA"),"",IFERROR(INDEX(imeprezimealias_imeprezimeid,MATCH(BA153&amp;" "&amp;BB153,imeprezimealias_alias,0)),""))</f>
        <v/>
      </c>
      <c r="CJ153" t="s">
        <v>1</v>
      </c>
      <c r="CK153" s="29" t="str">
        <f t="shared" si="307"/>
        <v/>
      </c>
      <c r="CL153" t="s">
        <v>1</v>
      </c>
      <c r="CM153" s="90"/>
      <c r="CN153" t="s">
        <v>1</v>
      </c>
      <c r="CO153" s="111" t="str">
        <f>IF(CM153="","",MAX(CO$10:CO152)+1)</f>
        <v/>
      </c>
      <c r="CP153" s="106" t="str">
        <f>IF(CM153="","",INDEX(imePrezime_id,MATCH(IF(IFERROR(SEARCH("–",CM153),0)&lt;&gt;0,CM153,SUBSTITUTE(CM153," "," – ",1)),imePrezime,0)))</f>
        <v/>
      </c>
      <c r="CR153" s="29" t="str">
        <f t="shared" si="308"/>
        <v/>
      </c>
      <c r="CS153" t="s">
        <v>1</v>
      </c>
      <c r="CT153" s="115" t="str">
        <f>IF(AND(CE153="NEMA",CI153=""),MAX(CT$10:CT152)+1,"")</f>
        <v/>
      </c>
      <c r="CU153" t="s">
        <v>1</v>
      </c>
      <c r="CV153" s="120" t="str">
        <f t="shared" si="322"/>
        <v>Ž</v>
      </c>
      <c r="CW153" t="s">
        <v>1</v>
      </c>
      <c r="CX153" s="105" t="str">
        <f>IF(CT153="","",IF(BO153&lt;&gt;"CRO","","INSERT INTO osoba (id,reg_broj,oib,spol_id,dat_rodjenja) VALUES ("&amp;CT153&amp;",(SELECT max(reg_broj)+1 FROM osoba),Null,'"&amp;CV153&amp;"',Null); INSERT INTO osoba_log (id,reg_broj,oib,spol_id,dat_rodjenja,dnevnik_id) SELECT id,reg_broj,oib,spol_id,dat_rodjenja,"&amp;CT$2&amp;" FROM osoba WHERE id = "&amp;CT153&amp;";"))</f>
        <v/>
      </c>
      <c r="CY153" s="125" t="str">
        <f>IF(CT153="","","INSERT INTO imeprezime (id,osoba_id,rbr,ime,prezime,klub_id,identitet_id,sintaksa_id,info,aktivno,dnevnik_id) VALUES ("&amp;CT153&amp;","&amp;IF(CX153="","Null",CT153)&amp;",1,'"&amp;BA153&amp;"','"&amp;BB153&amp;"',(SELECT id FROM klub WHERE naziv = '"&amp;BI153&amp;"'),Null,1,'',1,"&amp;CT$2&amp;");")</f>
        <v/>
      </c>
      <c r="CZ153" t="s">
        <v>1</v>
      </c>
      <c r="DA153" s="29" t="str">
        <f t="shared" si="309"/>
        <v/>
      </c>
      <c r="DB153" t="s">
        <v>1</v>
      </c>
      <c r="DC153" s="105" t="str">
        <f>IF(OR(BP153="",BP153&lt;&gt;"NEMA"),"",BO153)</f>
        <v/>
      </c>
      <c r="DD153" s="125" t="str">
        <f>IF(DC153="","",MAX(DD$10:DD152)+1)</f>
        <v/>
      </c>
      <c r="DE153" t="s">
        <v>1</v>
      </c>
      <c r="DF153" s="90"/>
      <c r="DG153" t="s">
        <v>1</v>
      </c>
      <c r="DH153" s="29" t="str">
        <f t="shared" si="292"/>
        <v/>
      </c>
      <c r="DI153" t="s">
        <v>1</v>
      </c>
      <c r="DJ153" s="166" t="str">
        <f>IF(BJ153&lt;&gt;"NEMA","",IF(IFERROR(MATCH(BI153,BI$10:BI152,0),0)&lt;&gt;0,"",BI153))</f>
        <v/>
      </c>
      <c r="DK153" t="s">
        <v>1</v>
      </c>
      <c r="DL153" s="90"/>
      <c r="DM153" t="s">
        <v>1</v>
      </c>
      <c r="DN153" s="105" t="str">
        <f t="shared" si="310"/>
        <v/>
      </c>
      <c r="DO153" s="73" t="str">
        <f>IF(DN153="","",MAX(DO$10:DO152)+1)</f>
        <v/>
      </c>
      <c r="DP153" s="73" t="str">
        <f>IF(DN153="","",IF(BP153="","",IF(BP153="NEMA",DD153,BP153)))</f>
        <v/>
      </c>
      <c r="DQ153" s="73" t="str">
        <f t="shared" si="311"/>
        <v/>
      </c>
      <c r="DR153" s="73" t="str">
        <f>IF(DL153="","",MAX(DR$10:DR152)+1)</f>
        <v/>
      </c>
      <c r="DS153" s="177" t="str">
        <f t="shared" si="293"/>
        <v/>
      </c>
      <c r="DT153" s="125" t="str">
        <f t="shared" si="312"/>
        <v/>
      </c>
      <c r="DU153" t="s">
        <v>1</v>
      </c>
      <c r="DV153" s="29" t="str">
        <f t="shared" si="313"/>
        <v/>
      </c>
      <c r="DW153" t="s">
        <v>1</v>
      </c>
      <c r="DX153" s="166" t="str">
        <f>IF(BX153="","",IF(BY153&lt;&gt;"NEMA","ime-pre-klu"&amp;IF(BJ153="","","(ali)")&amp;"-kat",IF(CB153&lt;&gt;"NEMA","ime-pre-klu"&amp;IF(BJ153="","","(ali)"),IF(CE153&lt;&gt;"NEMA","ime-pre",IF(CT153&lt;&gt;"","novo",""))))&amp;IF(AND(BE153="0",BD153&gt;max_minuta*60),"-ot",""))</f>
        <v>ime-pre-klu-kat</v>
      </c>
      <c r="DY153" t="s">
        <v>1</v>
      </c>
      <c r="DZ153" s="111"/>
      <c r="EA153" s="134"/>
      <c r="EB153" s="134"/>
      <c r="EC153" s="134"/>
      <c r="ED153" s="134"/>
      <c r="EE153" s="134"/>
      <c r="EF153" s="134"/>
      <c r="EG153" s="134"/>
      <c r="EH153" s="134"/>
      <c r="EI153" s="134"/>
      <c r="EJ153" s="106">
        <f t="shared" si="294"/>
        <v>1</v>
      </c>
      <c r="EK153" t="s">
        <v>1</v>
      </c>
    </row>
    <row r="154" spans="2:141" x14ac:dyDescent="0.25">
      <c r="B154" s="148" t="s">
        <v>1221</v>
      </c>
      <c r="C154" t="s">
        <v>1</v>
      </c>
      <c r="D154" s="159">
        <f t="shared" si="295"/>
        <v>0</v>
      </c>
      <c r="E154" s="160">
        <f t="shared" ref="E154:AW154" si="331">IF($B154="","",FIND(";",$B154,D154+1))</f>
        <v>1</v>
      </c>
      <c r="F154" s="160">
        <f t="shared" si="331"/>
        <v>9</v>
      </c>
      <c r="G154" s="160">
        <f t="shared" si="331"/>
        <v>15</v>
      </c>
      <c r="H154" s="160">
        <f t="shared" si="331"/>
        <v>28</v>
      </c>
      <c r="I154" s="160">
        <f t="shared" si="331"/>
        <v>37</v>
      </c>
      <c r="J154" s="160">
        <f t="shared" si="331"/>
        <v>38</v>
      </c>
      <c r="K154" s="160">
        <f t="shared" si="331"/>
        <v>40</v>
      </c>
      <c r="L154" s="160">
        <f t="shared" si="331"/>
        <v>41</v>
      </c>
      <c r="M154" s="160">
        <f t="shared" si="331"/>
        <v>43</v>
      </c>
      <c r="N154" s="160">
        <f t="shared" si="331"/>
        <v>49</v>
      </c>
      <c r="O154" s="160">
        <f t="shared" si="331"/>
        <v>56</v>
      </c>
      <c r="P154" s="160">
        <f t="shared" si="331"/>
        <v>62</v>
      </c>
      <c r="Q154" s="160">
        <f t="shared" si="331"/>
        <v>64</v>
      </c>
      <c r="R154" s="160">
        <f t="shared" si="331"/>
        <v>66</v>
      </c>
      <c r="S154" s="160">
        <f t="shared" si="331"/>
        <v>72</v>
      </c>
      <c r="T154" s="160">
        <f t="shared" si="331"/>
        <v>84</v>
      </c>
      <c r="U154" s="160">
        <f t="shared" si="331"/>
        <v>90</v>
      </c>
      <c r="V154" s="160">
        <f t="shared" si="331"/>
        <v>93</v>
      </c>
      <c r="W154" s="160">
        <f t="shared" si="331"/>
        <v>99</v>
      </c>
      <c r="X154" s="160">
        <f t="shared" si="331"/>
        <v>105</v>
      </c>
      <c r="Y154" s="160">
        <f t="shared" si="331"/>
        <v>106</v>
      </c>
      <c r="Z154" s="160">
        <f t="shared" si="331"/>
        <v>107</v>
      </c>
      <c r="AA154" s="160">
        <f t="shared" si="331"/>
        <v>108</v>
      </c>
      <c r="AB154" s="160">
        <f t="shared" si="331"/>
        <v>111</v>
      </c>
      <c r="AC154" s="160">
        <f t="shared" si="331"/>
        <v>114</v>
      </c>
      <c r="AD154" s="160">
        <f t="shared" si="331"/>
        <v>117</v>
      </c>
      <c r="AE154" s="160">
        <f t="shared" si="331"/>
        <v>120</v>
      </c>
      <c r="AF154" s="160">
        <f t="shared" si="331"/>
        <v>123</v>
      </c>
      <c r="AG154" s="160">
        <f t="shared" si="331"/>
        <v>126</v>
      </c>
      <c r="AH154" s="160">
        <f t="shared" si="331"/>
        <v>129</v>
      </c>
      <c r="AI154" s="160">
        <f t="shared" si="331"/>
        <v>132</v>
      </c>
      <c r="AJ154" s="160">
        <f t="shared" si="331"/>
        <v>135</v>
      </c>
      <c r="AK154" s="160">
        <f t="shared" si="331"/>
        <v>138</v>
      </c>
      <c r="AL154" s="160">
        <f t="shared" si="331"/>
        <v>141</v>
      </c>
      <c r="AM154" s="160">
        <f t="shared" si="331"/>
        <v>142</v>
      </c>
      <c r="AN154" s="160">
        <f t="shared" si="331"/>
        <v>144</v>
      </c>
      <c r="AO154" s="160">
        <f t="shared" si="331"/>
        <v>150</v>
      </c>
      <c r="AP154" s="160">
        <f t="shared" si="331"/>
        <v>152</v>
      </c>
      <c r="AQ154" s="160">
        <f t="shared" si="331"/>
        <v>155</v>
      </c>
      <c r="AR154" s="160">
        <f t="shared" si="331"/>
        <v>161</v>
      </c>
      <c r="AS154" s="160">
        <f t="shared" si="331"/>
        <v>168</v>
      </c>
      <c r="AT154" s="160">
        <f t="shared" si="331"/>
        <v>173</v>
      </c>
      <c r="AU154" s="160">
        <f t="shared" si="331"/>
        <v>175</v>
      </c>
      <c r="AV154" s="160">
        <f t="shared" si="331"/>
        <v>177</v>
      </c>
      <c r="AW154" s="161">
        <f t="shared" si="331"/>
        <v>178</v>
      </c>
      <c r="AX154" t="s">
        <v>1</v>
      </c>
      <c r="AY154" s="105" t="str">
        <f t="shared" si="297"/>
        <v>Ž14</v>
      </c>
      <c r="AZ154" s="134">
        <f t="shared" si="276"/>
        <v>121</v>
      </c>
      <c r="BA154" s="73" t="str">
        <f t="shared" si="298"/>
        <v>Lucija</v>
      </c>
      <c r="BB154" s="73" t="str">
        <f t="shared" si="299"/>
        <v>Hercigonja</v>
      </c>
      <c r="BC154" s="134" t="str">
        <f t="shared" si="300"/>
        <v>54:13</v>
      </c>
      <c r="BD154" s="134">
        <f t="shared" si="301"/>
        <v>3253</v>
      </c>
      <c r="BE154" s="134" t="str">
        <f t="shared" si="302"/>
        <v>0</v>
      </c>
      <c r="BF154" s="134" t="str">
        <f t="shared" si="328"/>
        <v>0</v>
      </c>
      <c r="BG154" s="134">
        <f t="shared" si="277"/>
        <v>1</v>
      </c>
      <c r="BH154" s="73" t="str">
        <f t="shared" si="278"/>
        <v>KAP</v>
      </c>
      <c r="BI154" s="73" t="str">
        <f t="shared" si="324"/>
        <v>OK Kapela</v>
      </c>
      <c r="BJ154" s="134" t="str">
        <f t="shared" si="303"/>
        <v/>
      </c>
      <c r="BK154" s="73" t="str" cm="1">
        <f t="array" ref="BK154">IF(BJ154="",""&amp;BI154,IF(BJ154="NEMA",BI154,INDEX(klub_naziv,MATCH(INDEX(klubAlias_klubid,BJ154),klub_id,0))))</f>
        <v>OK Kapela</v>
      </c>
      <c r="BL154" s="73" t="str" cm="1">
        <f t="array" ref="BL154">IFERROR(INDEX(registarNatjecatelji,CE154,4),"")</f>
        <v>OK Kapela</v>
      </c>
      <c r="BM154" s="134" t="str">
        <f t="shared" si="279"/>
        <v/>
      </c>
      <c r="BN154" s="73" t="str">
        <f t="shared" si="304"/>
        <v>OK Kapela</v>
      </c>
      <c r="BO154" s="73" t="str">
        <f t="shared" si="317"/>
        <v>CRO</v>
      </c>
      <c r="BP154" s="134">
        <f t="shared" si="280"/>
        <v>1</v>
      </c>
      <c r="BQ154" s="73" t="str">
        <f t="shared" si="281"/>
        <v>Ž14</v>
      </c>
      <c r="BR154" s="73" t="str">
        <f t="shared" si="282"/>
        <v>M14-Ž14</v>
      </c>
      <c r="BS154" s="134">
        <f t="shared" si="283"/>
        <v>1002</v>
      </c>
      <c r="BT154" s="74" t="str">
        <f t="shared" si="284"/>
        <v>2.33</v>
      </c>
      <c r="BU154" s="74" t="str">
        <f t="shared" si="285"/>
        <v>75</v>
      </c>
      <c r="BV154" s="75" t="str">
        <f t="shared" si="286"/>
        <v>9</v>
      </c>
      <c r="BW154" t="s">
        <v>1</v>
      </c>
      <c r="BX154" s="105" t="str">
        <f t="shared" si="287"/>
        <v>Lucija – Hercigonja – OK Kapela – Ž14</v>
      </c>
      <c r="BY154" s="106">
        <f t="shared" si="288"/>
        <v>247</v>
      </c>
      <c r="BZ154" t="s">
        <v>1</v>
      </c>
      <c r="CA154" s="105" t="str">
        <f t="shared" si="289"/>
        <v>Lucija – Hercigonja – OK Kapela</v>
      </c>
      <c r="CB154" s="106">
        <f t="shared" si="290"/>
        <v>247</v>
      </c>
      <c r="CC154" t="s">
        <v>1</v>
      </c>
      <c r="CD154" s="105" t="str">
        <f t="shared" si="291"/>
        <v>Lucija – Hercigonja</v>
      </c>
      <c r="CE154" s="106">
        <f t="shared" si="305"/>
        <v>247</v>
      </c>
      <c r="CF154" t="s">
        <v>1</v>
      </c>
      <c r="CG154" s="111">
        <f t="shared" si="306"/>
        <v>247</v>
      </c>
      <c r="CH154" s="134" cm="1">
        <f t="array" ref="CH154">IF(CG154="","",INDEX(imePrezime_id,CG154,0))</f>
        <v>1467</v>
      </c>
      <c r="CI154" s="106" t="str">
        <f>IF(OR(CD154="",CE154&lt;&gt;"NEMA"),"",IFERROR(INDEX(imeprezimealias_imeprezimeid,MATCH(BA154&amp;" "&amp;BB154,imeprezimealias_alias,0)),""))</f>
        <v/>
      </c>
      <c r="CJ154" t="s">
        <v>1</v>
      </c>
      <c r="CK154" s="29" t="str">
        <f t="shared" si="307"/>
        <v/>
      </c>
      <c r="CL154" t="s">
        <v>1</v>
      </c>
      <c r="CM154" s="90"/>
      <c r="CN154" t="s">
        <v>1</v>
      </c>
      <c r="CO154" s="111" t="str">
        <f>IF(CM154="","",MAX(CO$10:CO153)+1)</f>
        <v/>
      </c>
      <c r="CP154" s="106" t="str">
        <f>IF(CM154="","",INDEX(imePrezime_id,MATCH(IF(IFERROR(SEARCH("–",CM154),0)&lt;&gt;0,CM154,SUBSTITUTE(CM154," "," – ",1)),imePrezime,0)))</f>
        <v/>
      </c>
      <c r="CR154" s="29" t="str">
        <f t="shared" si="308"/>
        <v/>
      </c>
      <c r="CS154" t="s">
        <v>1</v>
      </c>
      <c r="CT154" s="115" t="str">
        <f>IF(AND(CE154="NEMA",CI154=""),MAX(CT$10:CT153)+1,"")</f>
        <v/>
      </c>
      <c r="CU154" t="s">
        <v>1</v>
      </c>
      <c r="CV154" s="120" t="str">
        <f t="shared" si="322"/>
        <v>Ž</v>
      </c>
      <c r="CW154" t="s">
        <v>1</v>
      </c>
      <c r="CX154" s="105" t="str">
        <f>IF(CT154="","",IF(BO154&lt;&gt;"CRO","","INSERT INTO osoba (id,reg_broj,oib,spol_id,dat_rodjenja) VALUES ("&amp;CT154&amp;",(SELECT max(reg_broj)+1 FROM osoba),Null,'"&amp;CV154&amp;"',Null); INSERT INTO osoba_log (id,reg_broj,oib,spol_id,dat_rodjenja,dnevnik_id) SELECT id,reg_broj,oib,spol_id,dat_rodjenja,"&amp;CT$2&amp;" FROM osoba WHERE id = "&amp;CT154&amp;";"))</f>
        <v/>
      </c>
      <c r="CY154" s="125" t="str">
        <f>IF(CT154="","","INSERT INTO imeprezime (id,osoba_id,rbr,ime,prezime,klub_id,identitet_id,sintaksa_id,info,aktivno,dnevnik_id) VALUES ("&amp;CT154&amp;","&amp;IF(CX154="","Null",CT154)&amp;",1,'"&amp;BA154&amp;"','"&amp;BB154&amp;"',(SELECT id FROM klub WHERE naziv = '"&amp;BI154&amp;"'),Null,1,'',1,"&amp;CT$2&amp;");")</f>
        <v/>
      </c>
      <c r="CZ154" t="s">
        <v>1</v>
      </c>
      <c r="DA154" s="29" t="str">
        <f t="shared" si="309"/>
        <v/>
      </c>
      <c r="DB154" t="s">
        <v>1</v>
      </c>
      <c r="DC154" s="105" t="str">
        <f>IF(OR(BP154="",BP154&lt;&gt;"NEMA"),"",BO154)</f>
        <v/>
      </c>
      <c r="DD154" s="125" t="str">
        <f>IF(DC154="","",MAX(DD$10:DD153)+1)</f>
        <v/>
      </c>
      <c r="DE154" t="s">
        <v>1</v>
      </c>
      <c r="DF154" s="90"/>
      <c r="DG154" t="s">
        <v>1</v>
      </c>
      <c r="DH154" s="29" t="str">
        <f t="shared" si="292"/>
        <v/>
      </c>
      <c r="DI154" t="s">
        <v>1</v>
      </c>
      <c r="DJ154" s="166" t="str">
        <f>IF(BJ154&lt;&gt;"NEMA","",IF(IFERROR(MATCH(BI154,BI$10:BI153,0),0)&lt;&gt;0,"",BI154))</f>
        <v/>
      </c>
      <c r="DK154" t="s">
        <v>1</v>
      </c>
      <c r="DL154" s="90"/>
      <c r="DM154" t="s">
        <v>1</v>
      </c>
      <c r="DN154" s="105" t="str">
        <f t="shared" si="310"/>
        <v/>
      </c>
      <c r="DO154" s="73" t="str">
        <f>IF(DN154="","",MAX(DO$10:DO153)+1)</f>
        <v/>
      </c>
      <c r="DP154" s="73" t="str">
        <f>IF(DN154="","",IF(BP154="","",IF(BP154="NEMA",DD154,BP154)))</f>
        <v/>
      </c>
      <c r="DQ154" s="73" t="str">
        <f t="shared" si="311"/>
        <v/>
      </c>
      <c r="DR154" s="73" t="str">
        <f>IF(DL154="","",MAX(DR$10:DR153)+1)</f>
        <v/>
      </c>
      <c r="DS154" s="177" t="str">
        <f t="shared" si="293"/>
        <v/>
      </c>
      <c r="DT154" s="125" t="str">
        <f t="shared" si="312"/>
        <v/>
      </c>
      <c r="DU154" t="s">
        <v>1</v>
      </c>
      <c r="DV154" s="29" t="str">
        <f t="shared" si="313"/>
        <v/>
      </c>
      <c r="DW154" t="s">
        <v>1</v>
      </c>
      <c r="DX154" s="166" t="str">
        <f>IF(BX154="","",IF(BY154&lt;&gt;"NEMA","ime-pre-klu"&amp;IF(BJ154="","","(ali)")&amp;"-kat",IF(CB154&lt;&gt;"NEMA","ime-pre-klu"&amp;IF(BJ154="","","(ali)"),IF(CE154&lt;&gt;"NEMA","ime-pre",IF(CT154&lt;&gt;"","novo",""))))&amp;IF(AND(BE154="0",BD154&gt;max_minuta*60),"-ot",""))</f>
        <v>ime-pre-klu-kat</v>
      </c>
      <c r="DY154" t="s">
        <v>1</v>
      </c>
      <c r="DZ154" s="111"/>
      <c r="EA154" s="134"/>
      <c r="EB154" s="134"/>
      <c r="EC154" s="134"/>
      <c r="ED154" s="134"/>
      <c r="EE154" s="134"/>
      <c r="EF154" s="134"/>
      <c r="EG154" s="134"/>
      <c r="EH154" s="134"/>
      <c r="EI154" s="134"/>
      <c r="EJ154" s="106">
        <f t="shared" si="294"/>
        <v>1</v>
      </c>
      <c r="EK154" t="s">
        <v>1</v>
      </c>
    </row>
    <row r="155" spans="2:141" x14ac:dyDescent="0.25">
      <c r="B155" s="148" t="s">
        <v>1222</v>
      </c>
      <c r="C155" t="s">
        <v>1</v>
      </c>
      <c r="D155" s="159">
        <f t="shared" si="295"/>
        <v>0</v>
      </c>
      <c r="E155" s="160">
        <f t="shared" ref="E155:AW155" si="332">IF($B155="","",FIND(";",$B155,D155+1))</f>
        <v>1</v>
      </c>
      <c r="F155" s="160">
        <f t="shared" si="332"/>
        <v>2</v>
      </c>
      <c r="G155" s="160">
        <f t="shared" si="332"/>
        <v>8</v>
      </c>
      <c r="H155" s="160">
        <f t="shared" si="332"/>
        <v>11</v>
      </c>
      <c r="I155" s="160">
        <f t="shared" si="332"/>
        <v>20</v>
      </c>
      <c r="J155" s="160">
        <f t="shared" si="332"/>
        <v>21</v>
      </c>
      <c r="K155" s="160">
        <f t="shared" si="332"/>
        <v>23</v>
      </c>
      <c r="L155" s="160">
        <f t="shared" si="332"/>
        <v>24</v>
      </c>
      <c r="M155" s="160">
        <f t="shared" si="332"/>
        <v>26</v>
      </c>
      <c r="N155" s="160">
        <f t="shared" si="332"/>
        <v>32</v>
      </c>
      <c r="O155" s="160">
        <f t="shared" si="332"/>
        <v>33</v>
      </c>
      <c r="P155" s="160">
        <f t="shared" si="332"/>
        <v>34</v>
      </c>
      <c r="Q155" s="160">
        <f t="shared" si="332"/>
        <v>36</v>
      </c>
      <c r="R155" s="160">
        <f t="shared" si="332"/>
        <v>37</v>
      </c>
      <c r="S155" s="160">
        <f t="shared" si="332"/>
        <v>40</v>
      </c>
      <c r="T155" s="160">
        <f t="shared" si="332"/>
        <v>43</v>
      </c>
      <c r="U155" s="160">
        <f t="shared" si="332"/>
        <v>46</v>
      </c>
      <c r="V155" s="160">
        <f t="shared" si="332"/>
        <v>49</v>
      </c>
      <c r="W155" s="160">
        <f t="shared" si="332"/>
        <v>55</v>
      </c>
      <c r="X155" s="160">
        <f t="shared" si="332"/>
        <v>61</v>
      </c>
      <c r="Y155" s="160">
        <f t="shared" si="332"/>
        <v>62</v>
      </c>
      <c r="Z155" s="160">
        <f t="shared" si="332"/>
        <v>63</v>
      </c>
      <c r="AA155" s="160">
        <f t="shared" si="332"/>
        <v>64</v>
      </c>
      <c r="AB155" s="160">
        <f t="shared" si="332"/>
        <v>67</v>
      </c>
      <c r="AC155" s="160">
        <f t="shared" si="332"/>
        <v>70</v>
      </c>
      <c r="AD155" s="160">
        <f t="shared" si="332"/>
        <v>73</v>
      </c>
      <c r="AE155" s="160">
        <f t="shared" si="332"/>
        <v>76</v>
      </c>
      <c r="AF155" s="160">
        <f t="shared" si="332"/>
        <v>79</v>
      </c>
      <c r="AG155" s="160">
        <f t="shared" si="332"/>
        <v>82</v>
      </c>
      <c r="AH155" s="160">
        <f t="shared" si="332"/>
        <v>85</v>
      </c>
      <c r="AI155" s="160">
        <f t="shared" si="332"/>
        <v>88</v>
      </c>
      <c r="AJ155" s="160">
        <f t="shared" si="332"/>
        <v>91</v>
      </c>
      <c r="AK155" s="160">
        <f t="shared" si="332"/>
        <v>94</v>
      </c>
      <c r="AL155" s="160">
        <f t="shared" si="332"/>
        <v>97</v>
      </c>
      <c r="AM155" s="160">
        <f t="shared" si="332"/>
        <v>98</v>
      </c>
      <c r="AN155" s="160">
        <f t="shared" si="332"/>
        <v>100</v>
      </c>
      <c r="AO155" s="160">
        <f t="shared" si="332"/>
        <v>106</v>
      </c>
      <c r="AP155" s="160">
        <f t="shared" si="332"/>
        <v>108</v>
      </c>
      <c r="AQ155" s="160">
        <f t="shared" si="332"/>
        <v>111</v>
      </c>
      <c r="AR155" s="160">
        <f t="shared" si="332"/>
        <v>117</v>
      </c>
      <c r="AS155" s="160">
        <f t="shared" si="332"/>
        <v>124</v>
      </c>
      <c r="AT155" s="160">
        <f t="shared" si="332"/>
        <v>129</v>
      </c>
      <c r="AU155" s="160">
        <f t="shared" si="332"/>
        <v>131</v>
      </c>
      <c r="AV155" s="160">
        <f t="shared" si="332"/>
        <v>132</v>
      </c>
      <c r="AW155" s="161">
        <f t="shared" si="332"/>
        <v>133</v>
      </c>
      <c r="AX155" t="s">
        <v>1</v>
      </c>
      <c r="AY155" s="105" t="str">
        <f t="shared" si="297"/>
        <v>Ž14</v>
      </c>
      <c r="AZ155" s="134">
        <f t="shared" si="276"/>
        <v>121</v>
      </c>
      <c r="BA155" s="73" t="str">
        <f t="shared" si="298"/>
        <v>Vacant</v>
      </c>
      <c r="BB155" s="73" t="str">
        <f t="shared" si="299"/>
        <v/>
      </c>
      <c r="BC155" s="134" t="str">
        <f t="shared" si="300"/>
        <v/>
      </c>
      <c r="BD155" s="134" t="str">
        <f t="shared" si="301"/>
        <v/>
      </c>
      <c r="BE155" s="134" t="str">
        <f t="shared" si="302"/>
        <v>0</v>
      </c>
      <c r="BF155" s="134" t="str">
        <f t="shared" si="328"/>
        <v/>
      </c>
      <c r="BG155" s="134" t="str">
        <f t="shared" si="277"/>
        <v/>
      </c>
      <c r="BH155" s="73" t="str">
        <f t="shared" si="278"/>
        <v/>
      </c>
      <c r="BI155" s="73" t="str">
        <f t="shared" si="324"/>
        <v/>
      </c>
      <c r="BJ155" s="134" t="str">
        <f t="shared" si="303"/>
        <v/>
      </c>
      <c r="BK155" s="73" t="str" cm="1">
        <f t="array" ref="BK155">IF(BJ155="",""&amp;BI155,IF(BJ155="NEMA",BI155,INDEX(klub_naziv,MATCH(INDEX(klubAlias_klubid,BJ155),klub_id,0))))</f>
        <v/>
      </c>
      <c r="BL155" s="73" t="str" cm="1">
        <f t="array" ref="BL155">IFERROR(INDEX(registarNatjecatelji,CE155,4),"")</f>
        <v/>
      </c>
      <c r="BM155" s="134" t="str">
        <f t="shared" si="279"/>
        <v/>
      </c>
      <c r="BN155" s="73" t="str">
        <f t="shared" si="304"/>
        <v/>
      </c>
      <c r="BO155" s="73" t="str">
        <f t="shared" si="317"/>
        <v/>
      </c>
      <c r="BP155" s="134" t="str">
        <f t="shared" si="280"/>
        <v/>
      </c>
      <c r="BQ155" s="73" t="str">
        <f t="shared" si="281"/>
        <v>Ž14</v>
      </c>
      <c r="BR155" s="73" t="str">
        <f t="shared" si="282"/>
        <v>M14-Ž14</v>
      </c>
      <c r="BS155" s="134">
        <f t="shared" si="283"/>
        <v>1002</v>
      </c>
      <c r="BT155" s="74" t="str">
        <f t="shared" si="284"/>
        <v>2.33</v>
      </c>
      <c r="BU155" s="74" t="str">
        <f t="shared" si="285"/>
        <v>75</v>
      </c>
      <c r="BV155" s="75" t="str">
        <f t="shared" si="286"/>
        <v>9</v>
      </c>
      <c r="BW155" t="s">
        <v>1</v>
      </c>
      <c r="BX155" s="105" t="str">
        <f t="shared" si="287"/>
        <v/>
      </c>
      <c r="BY155" s="106" t="str">
        <f t="shared" si="288"/>
        <v/>
      </c>
      <c r="BZ155" t="s">
        <v>1</v>
      </c>
      <c r="CA155" s="105" t="str">
        <f t="shared" si="289"/>
        <v/>
      </c>
      <c r="CB155" s="106" t="str">
        <f t="shared" si="290"/>
        <v/>
      </c>
      <c r="CC155" t="s">
        <v>1</v>
      </c>
      <c r="CD155" s="105" t="str">
        <f t="shared" si="291"/>
        <v/>
      </c>
      <c r="CE155" s="106" t="str">
        <f t="shared" si="305"/>
        <v/>
      </c>
      <c r="CF155" t="s">
        <v>1</v>
      </c>
      <c r="CG155" s="111" t="str">
        <f t="shared" si="306"/>
        <v/>
      </c>
      <c r="CH155" s="134" t="str" cm="1">
        <f t="array" ref="CH155">IF(CG155="","",INDEX(imePrezime_id,CG155,0))</f>
        <v/>
      </c>
      <c r="CI155" s="106" t="str">
        <f>IF(OR(CD155="",CE155&lt;&gt;"NEMA"),"",IFERROR(INDEX(imeprezimealias_imeprezimeid,MATCH(BA155&amp;" "&amp;BB155,imeprezimealias_alias,0)),""))</f>
        <v/>
      </c>
      <c r="CJ155" t="s">
        <v>1</v>
      </c>
      <c r="CK155" s="29" t="str">
        <f t="shared" si="307"/>
        <v/>
      </c>
      <c r="CL155" t="s">
        <v>1</v>
      </c>
      <c r="CM155" s="90"/>
      <c r="CN155" t="s">
        <v>1</v>
      </c>
      <c r="CO155" s="111" t="str">
        <f>IF(CM155="","",MAX(CO$10:CO154)+1)</f>
        <v/>
      </c>
      <c r="CP155" s="106" t="str">
        <f>IF(CM155="","",INDEX(imePrezime_id,MATCH(IF(IFERROR(SEARCH("–",CM155),0)&lt;&gt;0,CM155,SUBSTITUTE(CM155," "," – ",1)),imePrezime,0)))</f>
        <v/>
      </c>
      <c r="CR155" s="29" t="str">
        <f t="shared" si="308"/>
        <v/>
      </c>
      <c r="CS155" t="s">
        <v>1</v>
      </c>
      <c r="CT155" s="115" t="str">
        <f>IF(AND(CE155="NEMA",CI155=""),MAX(CT$10:CT154)+1,"")</f>
        <v/>
      </c>
      <c r="CU155" t="s">
        <v>1</v>
      </c>
      <c r="CV155" s="120" t="str">
        <f t="shared" si="322"/>
        <v>Ž</v>
      </c>
      <c r="CW155" t="s">
        <v>1</v>
      </c>
      <c r="CX155" s="105" t="str">
        <f>IF(CT155="","",IF(BO155&lt;&gt;"CRO","","INSERT INTO osoba (id,reg_broj,oib,spol_id,dat_rodjenja) VALUES ("&amp;CT155&amp;",(SELECT max(reg_broj)+1 FROM osoba),Null,'"&amp;CV155&amp;"',Null); INSERT INTO osoba_log (id,reg_broj,oib,spol_id,dat_rodjenja,dnevnik_id) SELECT id,reg_broj,oib,spol_id,dat_rodjenja,"&amp;CT$2&amp;" FROM osoba WHERE id = "&amp;CT155&amp;";"))</f>
        <v/>
      </c>
      <c r="CY155" s="125" t="str">
        <f>IF(CT155="","","INSERT INTO imeprezime (id,osoba_id,rbr,ime,prezime,klub_id,identitet_id,sintaksa_id,info,aktivno,dnevnik_id) VALUES ("&amp;CT155&amp;","&amp;IF(CX155="","Null",CT155)&amp;",1,'"&amp;BA155&amp;"','"&amp;BB155&amp;"',(SELECT id FROM klub WHERE naziv = '"&amp;BI155&amp;"'),Null,1,'',1,"&amp;CT$2&amp;");")</f>
        <v/>
      </c>
      <c r="CZ155" t="s">
        <v>1</v>
      </c>
      <c r="DA155" s="29" t="str">
        <f t="shared" si="309"/>
        <v/>
      </c>
      <c r="DB155" t="s">
        <v>1</v>
      </c>
      <c r="DC155" s="105" t="str">
        <f>IF(OR(BP155="",BP155&lt;&gt;"NEMA"),"",BO155)</f>
        <v/>
      </c>
      <c r="DD155" s="125" t="str">
        <f>IF(DC155="","",MAX(DD$10:DD154)+1)</f>
        <v/>
      </c>
      <c r="DE155" t="s">
        <v>1</v>
      </c>
      <c r="DF155" s="90"/>
      <c r="DG155" t="s">
        <v>1</v>
      </c>
      <c r="DH155" s="29" t="str">
        <f t="shared" si="292"/>
        <v/>
      </c>
      <c r="DI155" t="s">
        <v>1</v>
      </c>
      <c r="DJ155" s="166" t="str">
        <f>IF(BJ155&lt;&gt;"NEMA","",IF(IFERROR(MATCH(BI155,BI$10:BI154,0),0)&lt;&gt;0,"",BI155))</f>
        <v/>
      </c>
      <c r="DK155" t="s">
        <v>1</v>
      </c>
      <c r="DL155" s="90"/>
      <c r="DM155" t="s">
        <v>1</v>
      </c>
      <c r="DN155" s="105" t="str">
        <f t="shared" si="310"/>
        <v/>
      </c>
      <c r="DO155" s="73" t="str">
        <f>IF(DN155="","",MAX(DO$10:DO154)+1)</f>
        <v/>
      </c>
      <c r="DP155" s="73" t="str">
        <f>IF(DN155="","",IF(BP155="","",IF(BP155="NEMA",DD155,BP155)))</f>
        <v/>
      </c>
      <c r="DQ155" s="73" t="str">
        <f t="shared" si="311"/>
        <v/>
      </c>
      <c r="DR155" s="73" t="str">
        <f>IF(DL155="","",MAX(DR$10:DR154)+1)</f>
        <v/>
      </c>
      <c r="DS155" s="177" t="str">
        <f t="shared" si="293"/>
        <v/>
      </c>
      <c r="DT155" s="125" t="str">
        <f t="shared" si="312"/>
        <v/>
      </c>
      <c r="DU155" t="s">
        <v>1</v>
      </c>
      <c r="DV155" s="29" t="str">
        <f t="shared" si="313"/>
        <v/>
      </c>
      <c r="DW155" t="s">
        <v>1</v>
      </c>
      <c r="DX155" s="166" t="str">
        <f>IF(BX155="","",IF(BY155&lt;&gt;"NEMA","ime-pre-klu"&amp;IF(BJ155="","","(ali)")&amp;"-kat",IF(CB155&lt;&gt;"NEMA","ime-pre-klu"&amp;IF(BJ155="","","(ali)"),IF(CE155&lt;&gt;"NEMA","ime-pre",IF(CT155&lt;&gt;"","novo",""))))&amp;IF(AND(BE155="0",BD155&gt;max_minuta*60),"-ot",""))</f>
        <v/>
      </c>
      <c r="DY155" t="s">
        <v>1</v>
      </c>
      <c r="DZ155" s="111"/>
      <c r="EA155" s="134"/>
      <c r="EB155" s="134"/>
      <c r="EC155" s="134"/>
      <c r="ED155" s="134"/>
      <c r="EE155" s="134"/>
      <c r="EF155" s="134"/>
      <c r="EG155" s="134"/>
      <c r="EH155" s="134"/>
      <c r="EI155" s="134"/>
      <c r="EJ155" s="106" t="str">
        <f t="shared" si="294"/>
        <v/>
      </c>
      <c r="EK155" t="s">
        <v>1</v>
      </c>
    </row>
    <row r="156" spans="2:141" x14ac:dyDescent="0.25">
      <c r="B156" s="148" t="s">
        <v>1223</v>
      </c>
      <c r="C156" t="s">
        <v>1</v>
      </c>
      <c r="D156" s="159">
        <f t="shared" si="295"/>
        <v>0</v>
      </c>
      <c r="E156" s="160">
        <f t="shared" ref="E156:AW156" si="333">IF($B156="","",FIND(";",$B156,D156+1))</f>
        <v>1</v>
      </c>
      <c r="F156" s="160">
        <f t="shared" si="333"/>
        <v>2</v>
      </c>
      <c r="G156" s="160">
        <f t="shared" si="333"/>
        <v>8</v>
      </c>
      <c r="H156" s="160">
        <f t="shared" si="333"/>
        <v>11</v>
      </c>
      <c r="I156" s="160">
        <f t="shared" si="333"/>
        <v>20</v>
      </c>
      <c r="J156" s="160">
        <f t="shared" si="333"/>
        <v>21</v>
      </c>
      <c r="K156" s="160">
        <f t="shared" si="333"/>
        <v>23</v>
      </c>
      <c r="L156" s="160">
        <f t="shared" si="333"/>
        <v>24</v>
      </c>
      <c r="M156" s="160">
        <f t="shared" si="333"/>
        <v>26</v>
      </c>
      <c r="N156" s="160">
        <f t="shared" si="333"/>
        <v>32</v>
      </c>
      <c r="O156" s="160">
        <f t="shared" si="333"/>
        <v>33</v>
      </c>
      <c r="P156" s="160">
        <f t="shared" si="333"/>
        <v>34</v>
      </c>
      <c r="Q156" s="160">
        <f t="shared" si="333"/>
        <v>36</v>
      </c>
      <c r="R156" s="160">
        <f t="shared" si="333"/>
        <v>37</v>
      </c>
      <c r="S156" s="160">
        <f t="shared" si="333"/>
        <v>40</v>
      </c>
      <c r="T156" s="160">
        <f t="shared" si="333"/>
        <v>43</v>
      </c>
      <c r="U156" s="160">
        <f t="shared" si="333"/>
        <v>46</v>
      </c>
      <c r="V156" s="160">
        <f t="shared" si="333"/>
        <v>49</v>
      </c>
      <c r="W156" s="160">
        <f t="shared" si="333"/>
        <v>55</v>
      </c>
      <c r="X156" s="160">
        <f t="shared" si="333"/>
        <v>61</v>
      </c>
      <c r="Y156" s="160">
        <f t="shared" si="333"/>
        <v>62</v>
      </c>
      <c r="Z156" s="160">
        <f t="shared" si="333"/>
        <v>63</v>
      </c>
      <c r="AA156" s="160">
        <f t="shared" si="333"/>
        <v>64</v>
      </c>
      <c r="AB156" s="160">
        <f t="shared" si="333"/>
        <v>67</v>
      </c>
      <c r="AC156" s="160">
        <f t="shared" si="333"/>
        <v>70</v>
      </c>
      <c r="AD156" s="160">
        <f t="shared" si="333"/>
        <v>73</v>
      </c>
      <c r="AE156" s="160">
        <f t="shared" si="333"/>
        <v>76</v>
      </c>
      <c r="AF156" s="160">
        <f t="shared" si="333"/>
        <v>79</v>
      </c>
      <c r="AG156" s="160">
        <f t="shared" si="333"/>
        <v>82</v>
      </c>
      <c r="AH156" s="160">
        <f t="shared" si="333"/>
        <v>85</v>
      </c>
      <c r="AI156" s="160">
        <f t="shared" si="333"/>
        <v>88</v>
      </c>
      <c r="AJ156" s="160">
        <f t="shared" si="333"/>
        <v>91</v>
      </c>
      <c r="AK156" s="160">
        <f t="shared" si="333"/>
        <v>94</v>
      </c>
      <c r="AL156" s="160">
        <f t="shared" si="333"/>
        <v>97</v>
      </c>
      <c r="AM156" s="160">
        <f t="shared" si="333"/>
        <v>98</v>
      </c>
      <c r="AN156" s="160">
        <f t="shared" si="333"/>
        <v>100</v>
      </c>
      <c r="AO156" s="160">
        <f t="shared" si="333"/>
        <v>106</v>
      </c>
      <c r="AP156" s="160">
        <f t="shared" si="333"/>
        <v>108</v>
      </c>
      <c r="AQ156" s="160">
        <f t="shared" si="333"/>
        <v>111</v>
      </c>
      <c r="AR156" s="160">
        <f t="shared" si="333"/>
        <v>117</v>
      </c>
      <c r="AS156" s="160">
        <f t="shared" si="333"/>
        <v>124</v>
      </c>
      <c r="AT156" s="160">
        <f t="shared" si="333"/>
        <v>129</v>
      </c>
      <c r="AU156" s="160">
        <f t="shared" si="333"/>
        <v>131</v>
      </c>
      <c r="AV156" s="160">
        <f t="shared" si="333"/>
        <v>132</v>
      </c>
      <c r="AW156" s="161">
        <f t="shared" si="333"/>
        <v>133</v>
      </c>
      <c r="AX156" t="s">
        <v>1</v>
      </c>
      <c r="AY156" s="105" t="str">
        <f t="shared" si="297"/>
        <v>Ž14</v>
      </c>
      <c r="AZ156" s="134">
        <f t="shared" si="276"/>
        <v>121</v>
      </c>
      <c r="BA156" s="73" t="str">
        <f t="shared" si="298"/>
        <v>Vacant</v>
      </c>
      <c r="BB156" s="73" t="str">
        <f t="shared" si="299"/>
        <v/>
      </c>
      <c r="BC156" s="134" t="str">
        <f t="shared" si="300"/>
        <v/>
      </c>
      <c r="BD156" s="134" t="str">
        <f t="shared" si="301"/>
        <v/>
      </c>
      <c r="BE156" s="134" t="str">
        <f t="shared" si="302"/>
        <v>0</v>
      </c>
      <c r="BF156" s="134" t="str">
        <f t="shared" si="328"/>
        <v/>
      </c>
      <c r="BG156" s="134" t="str">
        <f t="shared" si="277"/>
        <v/>
      </c>
      <c r="BH156" s="73" t="str">
        <f t="shared" si="278"/>
        <v/>
      </c>
      <c r="BI156" s="73" t="str">
        <f t="shared" si="324"/>
        <v/>
      </c>
      <c r="BJ156" s="134" t="str">
        <f t="shared" si="303"/>
        <v/>
      </c>
      <c r="BK156" s="73" t="str" cm="1">
        <f t="array" ref="BK156">IF(BJ156="",""&amp;BI156,IF(BJ156="NEMA",BI156,INDEX(klub_naziv,MATCH(INDEX(klubAlias_klubid,BJ156),klub_id,0))))</f>
        <v/>
      </c>
      <c r="BL156" s="73" t="str" cm="1">
        <f t="array" ref="BL156">IFERROR(INDEX(registarNatjecatelji,CE156,4),"")</f>
        <v/>
      </c>
      <c r="BM156" s="134" t="str">
        <f t="shared" si="279"/>
        <v/>
      </c>
      <c r="BN156" s="73" t="str">
        <f t="shared" si="304"/>
        <v/>
      </c>
      <c r="BO156" s="73" t="str">
        <f t="shared" si="317"/>
        <v/>
      </c>
      <c r="BP156" s="134" t="str">
        <f t="shared" si="280"/>
        <v/>
      </c>
      <c r="BQ156" s="73" t="str">
        <f t="shared" si="281"/>
        <v>Ž14</v>
      </c>
      <c r="BR156" s="73" t="str">
        <f t="shared" si="282"/>
        <v>M14-Ž14</v>
      </c>
      <c r="BS156" s="134">
        <f t="shared" si="283"/>
        <v>1002</v>
      </c>
      <c r="BT156" s="74" t="str">
        <f t="shared" si="284"/>
        <v>2.33</v>
      </c>
      <c r="BU156" s="74" t="str">
        <f t="shared" si="285"/>
        <v>75</v>
      </c>
      <c r="BV156" s="75" t="str">
        <f t="shared" si="286"/>
        <v>9</v>
      </c>
      <c r="BW156" t="s">
        <v>1</v>
      </c>
      <c r="BX156" s="105" t="str">
        <f t="shared" si="287"/>
        <v/>
      </c>
      <c r="BY156" s="106" t="str">
        <f t="shared" si="288"/>
        <v/>
      </c>
      <c r="BZ156" t="s">
        <v>1</v>
      </c>
      <c r="CA156" s="105" t="str">
        <f t="shared" si="289"/>
        <v/>
      </c>
      <c r="CB156" s="106" t="str">
        <f t="shared" si="290"/>
        <v/>
      </c>
      <c r="CC156" t="s">
        <v>1</v>
      </c>
      <c r="CD156" s="105" t="str">
        <f t="shared" si="291"/>
        <v/>
      </c>
      <c r="CE156" s="106" t="str">
        <f t="shared" si="305"/>
        <v/>
      </c>
      <c r="CF156" t="s">
        <v>1</v>
      </c>
      <c r="CG156" s="111" t="str">
        <f t="shared" si="306"/>
        <v/>
      </c>
      <c r="CH156" s="134" t="str" cm="1">
        <f t="array" ref="CH156">IF(CG156="","",INDEX(imePrezime_id,CG156,0))</f>
        <v/>
      </c>
      <c r="CI156" s="106" t="str">
        <f>IF(OR(CD156="",CE156&lt;&gt;"NEMA"),"",IFERROR(INDEX(imeprezimealias_imeprezimeid,MATCH(BA156&amp;" "&amp;BB156,imeprezimealias_alias,0)),""))</f>
        <v/>
      </c>
      <c r="CJ156" t="s">
        <v>1</v>
      </c>
      <c r="CK156" s="29" t="str">
        <f t="shared" si="307"/>
        <v/>
      </c>
      <c r="CL156" t="s">
        <v>1</v>
      </c>
      <c r="CM156" s="90"/>
      <c r="CN156" t="s">
        <v>1</v>
      </c>
      <c r="CO156" s="111" t="str">
        <f>IF(CM156="","",MAX(CO$10:CO155)+1)</f>
        <v/>
      </c>
      <c r="CP156" s="106" t="str">
        <f>IF(CM156="","",INDEX(imePrezime_id,MATCH(IF(IFERROR(SEARCH("–",CM156),0)&lt;&gt;0,CM156,SUBSTITUTE(CM156," "," – ",1)),imePrezime,0)))</f>
        <v/>
      </c>
      <c r="CR156" s="29" t="str">
        <f t="shared" si="308"/>
        <v/>
      </c>
      <c r="CS156" t="s">
        <v>1</v>
      </c>
      <c r="CT156" s="115" t="str">
        <f>IF(AND(CE156="NEMA",CI156=""),MAX(CT$10:CT155)+1,"")</f>
        <v/>
      </c>
      <c r="CU156" t="s">
        <v>1</v>
      </c>
      <c r="CV156" s="120" t="str">
        <f t="shared" si="322"/>
        <v>Ž</v>
      </c>
      <c r="CW156" t="s">
        <v>1</v>
      </c>
      <c r="CX156" s="105" t="str">
        <f>IF(CT156="","",IF(BO156&lt;&gt;"CRO","","INSERT INTO osoba (id,reg_broj,oib,spol_id,dat_rodjenja) VALUES ("&amp;CT156&amp;",(SELECT max(reg_broj)+1 FROM osoba),Null,'"&amp;CV156&amp;"',Null); INSERT INTO osoba_log (id,reg_broj,oib,spol_id,dat_rodjenja,dnevnik_id) SELECT id,reg_broj,oib,spol_id,dat_rodjenja,"&amp;CT$2&amp;" FROM osoba WHERE id = "&amp;CT156&amp;";"))</f>
        <v/>
      </c>
      <c r="CY156" s="125" t="str">
        <f>IF(CT156="","","INSERT INTO imeprezime (id,osoba_id,rbr,ime,prezime,klub_id,identitet_id,sintaksa_id,info,aktivno,dnevnik_id) VALUES ("&amp;CT156&amp;","&amp;IF(CX156="","Null",CT156)&amp;",1,'"&amp;BA156&amp;"','"&amp;BB156&amp;"',(SELECT id FROM klub WHERE naziv = '"&amp;BI156&amp;"'),Null,1,'',1,"&amp;CT$2&amp;");")</f>
        <v/>
      </c>
      <c r="CZ156" t="s">
        <v>1</v>
      </c>
      <c r="DA156" s="29" t="str">
        <f t="shared" si="309"/>
        <v/>
      </c>
      <c r="DB156" t="s">
        <v>1</v>
      </c>
      <c r="DC156" s="105" t="str">
        <f>IF(OR(BP156="",BP156&lt;&gt;"NEMA"),"",BO156)</f>
        <v/>
      </c>
      <c r="DD156" s="125" t="str">
        <f>IF(DC156="","",MAX(DD$10:DD155)+1)</f>
        <v/>
      </c>
      <c r="DE156" t="s">
        <v>1</v>
      </c>
      <c r="DF156" s="90"/>
      <c r="DG156" t="s">
        <v>1</v>
      </c>
      <c r="DH156" s="29" t="str">
        <f t="shared" si="292"/>
        <v/>
      </c>
      <c r="DI156" t="s">
        <v>1</v>
      </c>
      <c r="DJ156" s="166" t="str">
        <f>IF(BJ156&lt;&gt;"NEMA","",IF(IFERROR(MATCH(BI156,BI$10:BI155,0),0)&lt;&gt;0,"",BI156))</f>
        <v/>
      </c>
      <c r="DK156" t="s">
        <v>1</v>
      </c>
      <c r="DL156" s="90"/>
      <c r="DM156" t="s">
        <v>1</v>
      </c>
      <c r="DN156" s="105" t="str">
        <f t="shared" si="310"/>
        <v/>
      </c>
      <c r="DO156" s="73" t="str">
        <f>IF(DN156="","",MAX(DO$10:DO155)+1)</f>
        <v/>
      </c>
      <c r="DP156" s="73" t="str">
        <f>IF(DN156="","",IF(BP156="","",IF(BP156="NEMA",DD156,BP156)))</f>
        <v/>
      </c>
      <c r="DQ156" s="73" t="str">
        <f t="shared" si="311"/>
        <v/>
      </c>
      <c r="DR156" s="73" t="str">
        <f>IF(DL156="","",MAX(DR$10:DR155)+1)</f>
        <v/>
      </c>
      <c r="DS156" s="177" t="str">
        <f t="shared" si="293"/>
        <v/>
      </c>
      <c r="DT156" s="125" t="str">
        <f t="shared" si="312"/>
        <v/>
      </c>
      <c r="DU156" t="s">
        <v>1</v>
      </c>
      <c r="DV156" s="29" t="str">
        <f t="shared" si="313"/>
        <v/>
      </c>
      <c r="DW156" t="s">
        <v>1</v>
      </c>
      <c r="DX156" s="166" t="str">
        <f>IF(BX156="","",IF(BY156&lt;&gt;"NEMA","ime-pre-klu"&amp;IF(BJ156="","","(ali)")&amp;"-kat",IF(CB156&lt;&gt;"NEMA","ime-pre-klu"&amp;IF(BJ156="","","(ali)"),IF(CE156&lt;&gt;"NEMA","ime-pre",IF(CT156&lt;&gt;"","novo",""))))&amp;IF(AND(BE156="0",BD156&gt;max_minuta*60),"-ot",""))</f>
        <v/>
      </c>
      <c r="DY156" t="s">
        <v>1</v>
      </c>
      <c r="DZ156" s="111"/>
      <c r="EA156" s="134"/>
      <c r="EB156" s="134"/>
      <c r="EC156" s="134"/>
      <c r="ED156" s="134"/>
      <c r="EE156" s="134"/>
      <c r="EF156" s="134"/>
      <c r="EG156" s="134"/>
      <c r="EH156" s="134"/>
      <c r="EI156" s="134"/>
      <c r="EJ156" s="106" t="str">
        <f t="shared" si="294"/>
        <v/>
      </c>
      <c r="EK156" t="s">
        <v>1</v>
      </c>
    </row>
    <row r="157" spans="2:141" x14ac:dyDescent="0.25">
      <c r="B157" s="148" t="s">
        <v>1224</v>
      </c>
      <c r="C157" t="s">
        <v>1</v>
      </c>
      <c r="D157" s="159">
        <f t="shared" si="295"/>
        <v>0</v>
      </c>
      <c r="E157" s="160">
        <f t="shared" ref="E157:AW157" si="334">IF($B157="","",FIND(";",$B157,D157+1))</f>
        <v>1</v>
      </c>
      <c r="F157" s="160">
        <f t="shared" si="334"/>
        <v>9</v>
      </c>
      <c r="G157" s="160">
        <f t="shared" si="334"/>
        <v>15</v>
      </c>
      <c r="H157" s="160">
        <f t="shared" si="334"/>
        <v>27</v>
      </c>
      <c r="I157" s="160">
        <f t="shared" si="334"/>
        <v>35</v>
      </c>
      <c r="J157" s="160">
        <f t="shared" si="334"/>
        <v>36</v>
      </c>
      <c r="K157" s="160">
        <f t="shared" si="334"/>
        <v>38</v>
      </c>
      <c r="L157" s="160">
        <f t="shared" si="334"/>
        <v>39</v>
      </c>
      <c r="M157" s="160">
        <f t="shared" si="334"/>
        <v>41</v>
      </c>
      <c r="N157" s="160">
        <f t="shared" si="334"/>
        <v>47</v>
      </c>
      <c r="O157" s="160">
        <f t="shared" si="334"/>
        <v>54</v>
      </c>
      <c r="P157" s="160">
        <f t="shared" si="334"/>
        <v>60</v>
      </c>
      <c r="Q157" s="160">
        <f t="shared" si="334"/>
        <v>62</v>
      </c>
      <c r="R157" s="160">
        <f t="shared" si="334"/>
        <v>64</v>
      </c>
      <c r="S157" s="160">
        <f t="shared" si="334"/>
        <v>70</v>
      </c>
      <c r="T157" s="160">
        <f t="shared" si="334"/>
        <v>82</v>
      </c>
      <c r="U157" s="160">
        <f t="shared" si="334"/>
        <v>88</v>
      </c>
      <c r="V157" s="160">
        <f t="shared" si="334"/>
        <v>91</v>
      </c>
      <c r="W157" s="160">
        <f t="shared" si="334"/>
        <v>97</v>
      </c>
      <c r="X157" s="160">
        <f t="shared" si="334"/>
        <v>103</v>
      </c>
      <c r="Y157" s="160">
        <f t="shared" si="334"/>
        <v>104</v>
      </c>
      <c r="Z157" s="160">
        <f t="shared" si="334"/>
        <v>105</v>
      </c>
      <c r="AA157" s="160">
        <f t="shared" si="334"/>
        <v>106</v>
      </c>
      <c r="AB157" s="160">
        <f t="shared" si="334"/>
        <v>109</v>
      </c>
      <c r="AC157" s="160">
        <f t="shared" si="334"/>
        <v>112</v>
      </c>
      <c r="AD157" s="160">
        <f t="shared" si="334"/>
        <v>115</v>
      </c>
      <c r="AE157" s="160">
        <f t="shared" si="334"/>
        <v>118</v>
      </c>
      <c r="AF157" s="160">
        <f t="shared" si="334"/>
        <v>121</v>
      </c>
      <c r="AG157" s="160">
        <f t="shared" si="334"/>
        <v>124</v>
      </c>
      <c r="AH157" s="160">
        <f t="shared" si="334"/>
        <v>127</v>
      </c>
      <c r="AI157" s="160">
        <f t="shared" si="334"/>
        <v>130</v>
      </c>
      <c r="AJ157" s="160">
        <f t="shared" si="334"/>
        <v>133</v>
      </c>
      <c r="AK157" s="160">
        <f t="shared" si="334"/>
        <v>136</v>
      </c>
      <c r="AL157" s="160">
        <f t="shared" si="334"/>
        <v>139</v>
      </c>
      <c r="AM157" s="160">
        <f t="shared" si="334"/>
        <v>140</v>
      </c>
      <c r="AN157" s="160">
        <f t="shared" si="334"/>
        <v>142</v>
      </c>
      <c r="AO157" s="160">
        <f t="shared" si="334"/>
        <v>148</v>
      </c>
      <c r="AP157" s="160">
        <f t="shared" si="334"/>
        <v>150</v>
      </c>
      <c r="AQ157" s="160">
        <f t="shared" si="334"/>
        <v>153</v>
      </c>
      <c r="AR157" s="160">
        <f t="shared" si="334"/>
        <v>159</v>
      </c>
      <c r="AS157" s="160">
        <f t="shared" si="334"/>
        <v>166</v>
      </c>
      <c r="AT157" s="160">
        <f t="shared" si="334"/>
        <v>172</v>
      </c>
      <c r="AU157" s="160">
        <f t="shared" si="334"/>
        <v>175</v>
      </c>
      <c r="AV157" s="160">
        <f t="shared" si="334"/>
        <v>177</v>
      </c>
      <c r="AW157" s="161">
        <f t="shared" si="334"/>
        <v>178</v>
      </c>
      <c r="AX157" t="s">
        <v>1</v>
      </c>
      <c r="AY157" s="105" t="str">
        <f t="shared" si="297"/>
        <v>Ž16</v>
      </c>
      <c r="AZ157" s="134">
        <f t="shared" si="276"/>
        <v>120</v>
      </c>
      <c r="BA157" s="73" t="str">
        <f t="shared" si="298"/>
        <v>Majda</v>
      </c>
      <c r="BB157" s="73" t="str">
        <f t="shared" si="299"/>
        <v>Vidaković</v>
      </c>
      <c r="BC157" s="134" t="str">
        <f t="shared" si="300"/>
        <v>36:21</v>
      </c>
      <c r="BD157" s="134">
        <f t="shared" si="301"/>
        <v>2181</v>
      </c>
      <c r="BE157" s="134" t="str">
        <f t="shared" si="302"/>
        <v>0</v>
      </c>
      <c r="BF157" s="134" t="str">
        <f t="shared" si="328"/>
        <v>0</v>
      </c>
      <c r="BG157" s="134">
        <f t="shared" si="277"/>
        <v>1</v>
      </c>
      <c r="BH157" s="73" t="str">
        <f t="shared" si="278"/>
        <v>KAP</v>
      </c>
      <c r="BI157" s="73" t="str">
        <f t="shared" si="324"/>
        <v>OK Kapela</v>
      </c>
      <c r="BJ157" s="134" t="str">
        <f t="shared" si="303"/>
        <v/>
      </c>
      <c r="BK157" s="73" t="str" cm="1">
        <f t="array" ref="BK157">IF(BJ157="",""&amp;BI157,IF(BJ157="NEMA",BI157,INDEX(klub_naziv,MATCH(INDEX(klubAlias_klubid,BJ157),klub_id,0))))</f>
        <v>OK Kapela</v>
      </c>
      <c r="BL157" s="73" t="str" cm="1">
        <f t="array" ref="BL157">IFERROR(INDEX(registarNatjecatelji,CE157,4),"")</f>
        <v>OK Kapela</v>
      </c>
      <c r="BM157" s="134" t="str">
        <f t="shared" si="279"/>
        <v/>
      </c>
      <c r="BN157" s="73" t="str">
        <f t="shared" si="304"/>
        <v>OK Kapela</v>
      </c>
      <c r="BO157" s="73" t="str">
        <f t="shared" si="317"/>
        <v>CRO</v>
      </c>
      <c r="BP157" s="134">
        <f t="shared" si="280"/>
        <v>1</v>
      </c>
      <c r="BQ157" s="73" t="str">
        <f t="shared" si="281"/>
        <v>Ž16</v>
      </c>
      <c r="BR157" s="73" t="str">
        <f t="shared" si="282"/>
        <v>Ž16-Ž21B</v>
      </c>
      <c r="BS157" s="134">
        <f t="shared" si="283"/>
        <v>1011</v>
      </c>
      <c r="BT157" s="74" t="str">
        <f t="shared" si="284"/>
        <v>2.66</v>
      </c>
      <c r="BU157" s="74" t="str">
        <f t="shared" si="285"/>
        <v>100</v>
      </c>
      <c r="BV157" s="75" t="str">
        <f t="shared" si="286"/>
        <v>10</v>
      </c>
      <c r="BW157" t="s">
        <v>1</v>
      </c>
      <c r="BX157" s="105" t="str">
        <f t="shared" si="287"/>
        <v>Majda – Vidaković – OK Kapela – Ž16</v>
      </c>
      <c r="BY157" s="106">
        <f t="shared" si="288"/>
        <v>314</v>
      </c>
      <c r="BZ157" t="s">
        <v>1</v>
      </c>
      <c r="CA157" s="105" t="str">
        <f t="shared" si="289"/>
        <v>Majda – Vidaković – OK Kapela</v>
      </c>
      <c r="CB157" s="106">
        <f t="shared" si="290"/>
        <v>314</v>
      </c>
      <c r="CC157" t="s">
        <v>1</v>
      </c>
      <c r="CD157" s="105" t="str">
        <f t="shared" si="291"/>
        <v>Majda – Vidaković</v>
      </c>
      <c r="CE157" s="106">
        <f t="shared" si="305"/>
        <v>314</v>
      </c>
      <c r="CF157" t="s">
        <v>1</v>
      </c>
      <c r="CG157" s="111">
        <f t="shared" si="306"/>
        <v>314</v>
      </c>
      <c r="CH157" s="134" cm="1">
        <f t="array" ref="CH157">IF(CG157="","",INDEX(imePrezime_id,CG157,0))</f>
        <v>1259</v>
      </c>
      <c r="CI157" s="106" t="str">
        <f>IF(OR(CD157="",CE157&lt;&gt;"NEMA"),"",IFERROR(INDEX(imeprezimealias_imeprezimeid,MATCH(BA157&amp;" "&amp;BB157,imeprezimealias_alias,0)),""))</f>
        <v/>
      </c>
      <c r="CJ157" t="s">
        <v>1</v>
      </c>
      <c r="CK157" s="29" t="str">
        <f t="shared" si="307"/>
        <v/>
      </c>
      <c r="CL157" t="s">
        <v>1</v>
      </c>
      <c r="CM157" s="90"/>
      <c r="CN157" t="s">
        <v>1</v>
      </c>
      <c r="CO157" s="111" t="str">
        <f>IF(CM157="","",MAX(CO$10:CO156)+1)</f>
        <v/>
      </c>
      <c r="CP157" s="106" t="str">
        <f>IF(CM157="","",INDEX(imePrezime_id,MATCH(IF(IFERROR(SEARCH("–",CM157),0)&lt;&gt;0,CM157,SUBSTITUTE(CM157," "," – ",1)),imePrezime,0)))</f>
        <v/>
      </c>
      <c r="CR157" s="29" t="str">
        <f t="shared" si="308"/>
        <v/>
      </c>
      <c r="CS157" t="s">
        <v>1</v>
      </c>
      <c r="CT157" s="115" t="str">
        <f>IF(AND(CE157="NEMA",CI157=""),MAX(CT$10:CT156)+1,"")</f>
        <v/>
      </c>
      <c r="CU157" t="s">
        <v>1</v>
      </c>
      <c r="CV157" s="120" t="str">
        <f t="shared" si="322"/>
        <v>Ž</v>
      </c>
      <c r="CW157" t="s">
        <v>1</v>
      </c>
      <c r="CX157" s="105" t="str">
        <f>IF(CT157="","",IF(BO157&lt;&gt;"CRO","","INSERT INTO osoba (id,reg_broj,oib,spol_id,dat_rodjenja) VALUES ("&amp;CT157&amp;",(SELECT max(reg_broj)+1 FROM osoba),Null,'"&amp;CV157&amp;"',Null); INSERT INTO osoba_log (id,reg_broj,oib,spol_id,dat_rodjenja,dnevnik_id) SELECT id,reg_broj,oib,spol_id,dat_rodjenja,"&amp;CT$2&amp;" FROM osoba WHERE id = "&amp;CT157&amp;";"))</f>
        <v/>
      </c>
      <c r="CY157" s="125" t="str">
        <f>IF(CT157="","","INSERT INTO imeprezime (id,osoba_id,rbr,ime,prezime,klub_id,identitet_id,sintaksa_id,info,aktivno,dnevnik_id) VALUES ("&amp;CT157&amp;","&amp;IF(CX157="","Null",CT157)&amp;",1,'"&amp;BA157&amp;"','"&amp;BB157&amp;"',(SELECT id FROM klub WHERE naziv = '"&amp;BI157&amp;"'),Null,1,'',1,"&amp;CT$2&amp;");")</f>
        <v/>
      </c>
      <c r="CZ157" t="s">
        <v>1</v>
      </c>
      <c r="DA157" s="29" t="str">
        <f t="shared" si="309"/>
        <v/>
      </c>
      <c r="DB157" t="s">
        <v>1</v>
      </c>
      <c r="DC157" s="105" t="str">
        <f>IF(OR(BP157="",BP157&lt;&gt;"NEMA"),"",BO157)</f>
        <v/>
      </c>
      <c r="DD157" s="125" t="str">
        <f>IF(DC157="","",MAX(DD$10:DD156)+1)</f>
        <v/>
      </c>
      <c r="DE157" t="s">
        <v>1</v>
      </c>
      <c r="DF157" s="90"/>
      <c r="DG157" t="s">
        <v>1</v>
      </c>
      <c r="DH157" s="29" t="str">
        <f t="shared" si="292"/>
        <v/>
      </c>
      <c r="DI157" t="s">
        <v>1</v>
      </c>
      <c r="DJ157" s="166" t="str">
        <f>IF(BJ157&lt;&gt;"NEMA","",IF(IFERROR(MATCH(BI157,BI$10:BI156,0),0)&lt;&gt;0,"",BI157))</f>
        <v/>
      </c>
      <c r="DK157" t="s">
        <v>1</v>
      </c>
      <c r="DL157" s="90"/>
      <c r="DM157" t="s">
        <v>1</v>
      </c>
      <c r="DN157" s="105" t="str">
        <f t="shared" si="310"/>
        <v/>
      </c>
      <c r="DO157" s="73" t="str">
        <f>IF(DN157="","",MAX(DO$10:DO156)+1)</f>
        <v/>
      </c>
      <c r="DP157" s="73" t="str">
        <f>IF(DN157="","",IF(BP157="","",IF(BP157="NEMA",DD157,BP157)))</f>
        <v/>
      </c>
      <c r="DQ157" s="73" t="str">
        <f t="shared" si="311"/>
        <v/>
      </c>
      <c r="DR157" s="73" t="str">
        <f>IF(DL157="","",MAX(DR$10:DR156)+1)</f>
        <v/>
      </c>
      <c r="DS157" s="177" t="str">
        <f t="shared" si="293"/>
        <v/>
      </c>
      <c r="DT157" s="125" t="str">
        <f t="shared" si="312"/>
        <v/>
      </c>
      <c r="DU157" t="s">
        <v>1</v>
      </c>
      <c r="DV157" s="29" t="str">
        <f t="shared" si="313"/>
        <v/>
      </c>
      <c r="DW157" t="s">
        <v>1</v>
      </c>
      <c r="DX157" s="166" t="str">
        <f>IF(BX157="","",IF(BY157&lt;&gt;"NEMA","ime-pre-klu"&amp;IF(BJ157="","","(ali)")&amp;"-kat",IF(CB157&lt;&gt;"NEMA","ime-pre-klu"&amp;IF(BJ157="","","(ali)"),IF(CE157&lt;&gt;"NEMA","ime-pre",IF(CT157&lt;&gt;"","novo",""))))&amp;IF(AND(BE157="0",BD157&gt;max_minuta*60),"-ot",""))</f>
        <v>ime-pre-klu-kat</v>
      </c>
      <c r="DY157" t="s">
        <v>1</v>
      </c>
      <c r="DZ157" s="111"/>
      <c r="EA157" s="134"/>
      <c r="EB157" s="134"/>
      <c r="EC157" s="134"/>
      <c r="ED157" s="134"/>
      <c r="EE157" s="134"/>
      <c r="EF157" s="134"/>
      <c r="EG157" s="134"/>
      <c r="EH157" s="134"/>
      <c r="EI157" s="134"/>
      <c r="EJ157" s="106">
        <f t="shared" si="294"/>
        <v>1</v>
      </c>
      <c r="EK157" t="s">
        <v>1</v>
      </c>
    </row>
    <row r="158" spans="2:141" x14ac:dyDescent="0.25">
      <c r="B158" s="148" t="s">
        <v>1225</v>
      </c>
      <c r="C158" t="s">
        <v>1</v>
      </c>
      <c r="D158" s="159">
        <f t="shared" si="295"/>
        <v>0</v>
      </c>
      <c r="E158" s="160">
        <f t="shared" ref="E158:AW158" si="335">IF($B158="","",FIND(";",$B158,D158+1))</f>
        <v>1</v>
      </c>
      <c r="F158" s="160">
        <f t="shared" si="335"/>
        <v>9</v>
      </c>
      <c r="G158" s="160">
        <f t="shared" si="335"/>
        <v>15</v>
      </c>
      <c r="H158" s="160">
        <f t="shared" si="335"/>
        <v>23</v>
      </c>
      <c r="I158" s="160">
        <f t="shared" si="335"/>
        <v>36</v>
      </c>
      <c r="J158" s="160">
        <f t="shared" si="335"/>
        <v>37</v>
      </c>
      <c r="K158" s="160">
        <f t="shared" si="335"/>
        <v>39</v>
      </c>
      <c r="L158" s="160">
        <f t="shared" si="335"/>
        <v>40</v>
      </c>
      <c r="M158" s="160">
        <f t="shared" si="335"/>
        <v>42</v>
      </c>
      <c r="N158" s="160">
        <f t="shared" si="335"/>
        <v>48</v>
      </c>
      <c r="O158" s="160">
        <f t="shared" si="335"/>
        <v>54</v>
      </c>
      <c r="P158" s="160">
        <f t="shared" si="335"/>
        <v>60</v>
      </c>
      <c r="Q158" s="160">
        <f t="shared" si="335"/>
        <v>62</v>
      </c>
      <c r="R158" s="160">
        <f t="shared" si="335"/>
        <v>64</v>
      </c>
      <c r="S158" s="160">
        <f t="shared" si="335"/>
        <v>72</v>
      </c>
      <c r="T158" s="160">
        <f t="shared" si="335"/>
        <v>83</v>
      </c>
      <c r="U158" s="160">
        <f t="shared" si="335"/>
        <v>89</v>
      </c>
      <c r="V158" s="160">
        <f t="shared" si="335"/>
        <v>92</v>
      </c>
      <c r="W158" s="160">
        <f t="shared" si="335"/>
        <v>98</v>
      </c>
      <c r="X158" s="160">
        <f t="shared" si="335"/>
        <v>104</v>
      </c>
      <c r="Y158" s="160">
        <f t="shared" si="335"/>
        <v>105</v>
      </c>
      <c r="Z158" s="160">
        <f t="shared" si="335"/>
        <v>106</v>
      </c>
      <c r="AA158" s="160">
        <f t="shared" si="335"/>
        <v>107</v>
      </c>
      <c r="AB158" s="160">
        <f t="shared" si="335"/>
        <v>110</v>
      </c>
      <c r="AC158" s="160">
        <f t="shared" si="335"/>
        <v>113</v>
      </c>
      <c r="AD158" s="160">
        <f t="shared" si="335"/>
        <v>116</v>
      </c>
      <c r="AE158" s="160">
        <f t="shared" si="335"/>
        <v>119</v>
      </c>
      <c r="AF158" s="160">
        <f t="shared" si="335"/>
        <v>122</v>
      </c>
      <c r="AG158" s="160">
        <f t="shared" si="335"/>
        <v>125</v>
      </c>
      <c r="AH158" s="160">
        <f t="shared" si="335"/>
        <v>128</v>
      </c>
      <c r="AI158" s="160">
        <f t="shared" si="335"/>
        <v>131</v>
      </c>
      <c r="AJ158" s="160">
        <f t="shared" si="335"/>
        <v>134</v>
      </c>
      <c r="AK158" s="160">
        <f t="shared" si="335"/>
        <v>137</v>
      </c>
      <c r="AL158" s="160">
        <f t="shared" si="335"/>
        <v>140</v>
      </c>
      <c r="AM158" s="160">
        <f t="shared" si="335"/>
        <v>141</v>
      </c>
      <c r="AN158" s="160">
        <f t="shared" si="335"/>
        <v>143</v>
      </c>
      <c r="AO158" s="160">
        <f t="shared" si="335"/>
        <v>149</v>
      </c>
      <c r="AP158" s="160">
        <f t="shared" si="335"/>
        <v>151</v>
      </c>
      <c r="AQ158" s="160">
        <f t="shared" si="335"/>
        <v>154</v>
      </c>
      <c r="AR158" s="160">
        <f t="shared" si="335"/>
        <v>160</v>
      </c>
      <c r="AS158" s="160">
        <f t="shared" si="335"/>
        <v>167</v>
      </c>
      <c r="AT158" s="160">
        <f t="shared" si="335"/>
        <v>173</v>
      </c>
      <c r="AU158" s="160">
        <f t="shared" si="335"/>
        <v>176</v>
      </c>
      <c r="AV158" s="160">
        <f t="shared" si="335"/>
        <v>178</v>
      </c>
      <c r="AW158" s="161">
        <f t="shared" si="335"/>
        <v>179</v>
      </c>
      <c r="AX158" t="s">
        <v>1</v>
      </c>
      <c r="AY158" s="105" t="str">
        <f t="shared" si="297"/>
        <v>Ž16</v>
      </c>
      <c r="AZ158" s="134">
        <f t="shared" si="276"/>
        <v>120</v>
      </c>
      <c r="BA158" s="73" t="str">
        <f t="shared" si="298"/>
        <v>Kimi Maria</v>
      </c>
      <c r="BB158" s="73" t="str">
        <f t="shared" si="299"/>
        <v>Gobec</v>
      </c>
      <c r="BC158" s="134" t="str">
        <f t="shared" si="300"/>
        <v>36:37</v>
      </c>
      <c r="BD158" s="134">
        <f t="shared" si="301"/>
        <v>2197</v>
      </c>
      <c r="BE158" s="134" t="str">
        <f t="shared" si="302"/>
        <v>0</v>
      </c>
      <c r="BF158" s="134" t="str">
        <f t="shared" si="328"/>
        <v>0</v>
      </c>
      <c r="BG158" s="134">
        <f t="shared" si="277"/>
        <v>1</v>
      </c>
      <c r="BH158" s="73" t="str">
        <f t="shared" si="278"/>
        <v>Vihor</v>
      </c>
      <c r="BI158" s="73" t="str">
        <f t="shared" si="324"/>
        <v>OK Vihor</v>
      </c>
      <c r="BJ158" s="134" t="str">
        <f t="shared" si="303"/>
        <v/>
      </c>
      <c r="BK158" s="73" t="str" cm="1">
        <f t="array" ref="BK158">IF(BJ158="",""&amp;BI158,IF(BJ158="NEMA",BI158,INDEX(klub_naziv,MATCH(INDEX(klubAlias_klubid,BJ158),klub_id,0))))</f>
        <v>OK Vihor</v>
      </c>
      <c r="BL158" s="73" t="str" cm="1">
        <f t="array" ref="BL158">IFERROR(INDEX(registarNatjecatelji,CE158,4),"")</f>
        <v>OK Vihor</v>
      </c>
      <c r="BM158" s="134" t="str">
        <f t="shared" si="279"/>
        <v/>
      </c>
      <c r="BN158" s="73" t="str">
        <f t="shared" si="304"/>
        <v>OK Vihor</v>
      </c>
      <c r="BO158" s="73" t="str">
        <f t="shared" si="317"/>
        <v>CRO</v>
      </c>
      <c r="BP158" s="134">
        <f t="shared" si="280"/>
        <v>1</v>
      </c>
      <c r="BQ158" s="73" t="str">
        <f t="shared" si="281"/>
        <v>Ž16</v>
      </c>
      <c r="BR158" s="73" t="str">
        <f t="shared" si="282"/>
        <v>Ž16-Ž21B</v>
      </c>
      <c r="BS158" s="134">
        <f t="shared" si="283"/>
        <v>1011</v>
      </c>
      <c r="BT158" s="74" t="str">
        <f t="shared" si="284"/>
        <v>2.66</v>
      </c>
      <c r="BU158" s="74" t="str">
        <f t="shared" si="285"/>
        <v>100</v>
      </c>
      <c r="BV158" s="75" t="str">
        <f t="shared" si="286"/>
        <v>10</v>
      </c>
      <c r="BW158" t="s">
        <v>1</v>
      </c>
      <c r="BX158" s="105" t="str">
        <f t="shared" si="287"/>
        <v>Kimi Maria – Gobec – OK Vihor – Ž16</v>
      </c>
      <c r="BY158" s="106">
        <f t="shared" si="288"/>
        <v>663</v>
      </c>
      <c r="BZ158" t="s">
        <v>1</v>
      </c>
      <c r="CA158" s="105" t="str">
        <f t="shared" si="289"/>
        <v>Kimi Maria – Gobec – OK Vihor</v>
      </c>
      <c r="CB158" s="106">
        <f t="shared" si="290"/>
        <v>663</v>
      </c>
      <c r="CC158" t="s">
        <v>1</v>
      </c>
      <c r="CD158" s="105" t="str">
        <f t="shared" si="291"/>
        <v>Kimi Maria – Gobec</v>
      </c>
      <c r="CE158" s="106">
        <f t="shared" si="305"/>
        <v>663</v>
      </c>
      <c r="CF158" t="s">
        <v>1</v>
      </c>
      <c r="CG158" s="111">
        <f t="shared" si="306"/>
        <v>663</v>
      </c>
      <c r="CH158" s="134" cm="1">
        <f t="array" ref="CH158">IF(CG158="","",INDEX(imePrezime_id,CG158,0))</f>
        <v>1301</v>
      </c>
      <c r="CI158" s="106" t="str">
        <f>IF(OR(CD158="",CE158&lt;&gt;"NEMA"),"",IFERROR(INDEX(imeprezimealias_imeprezimeid,MATCH(BA158&amp;" "&amp;BB158,imeprezimealias_alias,0)),""))</f>
        <v/>
      </c>
      <c r="CJ158" t="s">
        <v>1</v>
      </c>
      <c r="CK158" s="29" t="str">
        <f t="shared" si="307"/>
        <v/>
      </c>
      <c r="CL158" t="s">
        <v>1</v>
      </c>
      <c r="CM158" s="90"/>
      <c r="CN158" t="s">
        <v>1</v>
      </c>
      <c r="CO158" s="111" t="str">
        <f>IF(CM158="","",MAX(CO$10:CO157)+1)</f>
        <v/>
      </c>
      <c r="CP158" s="106" t="str">
        <f>IF(CM158="","",INDEX(imePrezime_id,MATCH(IF(IFERROR(SEARCH("–",CM158),0)&lt;&gt;0,CM158,SUBSTITUTE(CM158," "," – ",1)),imePrezime,0)))</f>
        <v/>
      </c>
      <c r="CR158" s="29" t="str">
        <f t="shared" si="308"/>
        <v/>
      </c>
      <c r="CS158" t="s">
        <v>1</v>
      </c>
      <c r="CT158" s="115" t="str">
        <f>IF(AND(CE158="NEMA",CI158=""),MAX(CT$10:CT157)+1,"")</f>
        <v/>
      </c>
      <c r="CU158" t="s">
        <v>1</v>
      </c>
      <c r="CV158" s="120" t="str">
        <f t="shared" si="322"/>
        <v>Ž</v>
      </c>
      <c r="CW158" t="s">
        <v>1</v>
      </c>
      <c r="CX158" s="105" t="str">
        <f>IF(CT158="","",IF(BO158&lt;&gt;"CRO","","INSERT INTO osoba (id,reg_broj,oib,spol_id,dat_rodjenja) VALUES ("&amp;CT158&amp;",(SELECT max(reg_broj)+1 FROM osoba),Null,'"&amp;CV158&amp;"',Null); INSERT INTO osoba_log (id,reg_broj,oib,spol_id,dat_rodjenja,dnevnik_id) SELECT id,reg_broj,oib,spol_id,dat_rodjenja,"&amp;CT$2&amp;" FROM osoba WHERE id = "&amp;CT158&amp;";"))</f>
        <v/>
      </c>
      <c r="CY158" s="125" t="str">
        <f>IF(CT158="","","INSERT INTO imeprezime (id,osoba_id,rbr,ime,prezime,klub_id,identitet_id,sintaksa_id,info,aktivno,dnevnik_id) VALUES ("&amp;CT158&amp;","&amp;IF(CX158="","Null",CT158)&amp;",1,'"&amp;BA158&amp;"','"&amp;BB158&amp;"',(SELECT id FROM klub WHERE naziv = '"&amp;BI158&amp;"'),Null,1,'',1,"&amp;CT$2&amp;");")</f>
        <v/>
      </c>
      <c r="CZ158" t="s">
        <v>1</v>
      </c>
      <c r="DA158" s="29" t="str">
        <f t="shared" si="309"/>
        <v/>
      </c>
      <c r="DB158" t="s">
        <v>1</v>
      </c>
      <c r="DC158" s="105" t="str">
        <f>IF(OR(BP158="",BP158&lt;&gt;"NEMA"),"",BO158)</f>
        <v/>
      </c>
      <c r="DD158" s="125" t="str">
        <f>IF(DC158="","",MAX(DD$10:DD157)+1)</f>
        <v/>
      </c>
      <c r="DE158" t="s">
        <v>1</v>
      </c>
      <c r="DF158" s="90"/>
      <c r="DG158" t="s">
        <v>1</v>
      </c>
      <c r="DH158" s="29" t="str">
        <f t="shared" si="292"/>
        <v/>
      </c>
      <c r="DI158" t="s">
        <v>1</v>
      </c>
      <c r="DJ158" s="166" t="str">
        <f>IF(BJ158&lt;&gt;"NEMA","",IF(IFERROR(MATCH(BI158,BI$10:BI157,0),0)&lt;&gt;0,"",BI158))</f>
        <v/>
      </c>
      <c r="DK158" t="s">
        <v>1</v>
      </c>
      <c r="DL158" s="90"/>
      <c r="DM158" t="s">
        <v>1</v>
      </c>
      <c r="DN158" s="105" t="str">
        <f t="shared" si="310"/>
        <v/>
      </c>
      <c r="DO158" s="73" t="str">
        <f>IF(DN158="","",MAX(DO$10:DO157)+1)</f>
        <v/>
      </c>
      <c r="DP158" s="73" t="str">
        <f>IF(DN158="","",IF(BP158="","",IF(BP158="NEMA",DD158,BP158)))</f>
        <v/>
      </c>
      <c r="DQ158" s="73" t="str">
        <f t="shared" si="311"/>
        <v/>
      </c>
      <c r="DR158" s="73" t="str">
        <f>IF(DL158="","",MAX(DR$10:DR157)+1)</f>
        <v/>
      </c>
      <c r="DS158" s="177" t="str">
        <f t="shared" si="293"/>
        <v/>
      </c>
      <c r="DT158" s="125" t="str">
        <f t="shared" si="312"/>
        <v/>
      </c>
      <c r="DU158" t="s">
        <v>1</v>
      </c>
      <c r="DV158" s="29" t="str">
        <f t="shared" si="313"/>
        <v/>
      </c>
      <c r="DW158" t="s">
        <v>1</v>
      </c>
      <c r="DX158" s="166" t="str">
        <f>IF(BX158="","",IF(BY158&lt;&gt;"NEMA","ime-pre-klu"&amp;IF(BJ158="","","(ali)")&amp;"-kat",IF(CB158&lt;&gt;"NEMA","ime-pre-klu"&amp;IF(BJ158="","","(ali)"),IF(CE158&lt;&gt;"NEMA","ime-pre",IF(CT158&lt;&gt;"","novo",""))))&amp;IF(AND(BE158="0",BD158&gt;max_minuta*60),"-ot",""))</f>
        <v>ime-pre-klu-kat</v>
      </c>
      <c r="DY158" t="s">
        <v>1</v>
      </c>
      <c r="DZ158" s="111"/>
      <c r="EA158" s="134"/>
      <c r="EB158" s="134"/>
      <c r="EC158" s="134"/>
      <c r="ED158" s="134"/>
      <c r="EE158" s="134"/>
      <c r="EF158" s="134"/>
      <c r="EG158" s="134"/>
      <c r="EH158" s="134"/>
      <c r="EI158" s="134"/>
      <c r="EJ158" s="106">
        <f t="shared" si="294"/>
        <v>1</v>
      </c>
      <c r="EK158" t="s">
        <v>1</v>
      </c>
    </row>
    <row r="159" spans="2:141" x14ac:dyDescent="0.25">
      <c r="B159" s="148" t="s">
        <v>1226</v>
      </c>
      <c r="C159" t="s">
        <v>1</v>
      </c>
      <c r="D159" s="159">
        <f t="shared" si="295"/>
        <v>0</v>
      </c>
      <c r="E159" s="160">
        <f t="shared" ref="E159:AW159" si="336">IF($B159="","",FIND(";",$B159,D159+1))</f>
        <v>1</v>
      </c>
      <c r="F159" s="160">
        <f t="shared" si="336"/>
        <v>9</v>
      </c>
      <c r="G159" s="160">
        <f t="shared" si="336"/>
        <v>15</v>
      </c>
      <c r="H159" s="160">
        <f t="shared" si="336"/>
        <v>24</v>
      </c>
      <c r="I159" s="160">
        <f t="shared" si="336"/>
        <v>34</v>
      </c>
      <c r="J159" s="160">
        <f t="shared" si="336"/>
        <v>35</v>
      </c>
      <c r="K159" s="160">
        <f t="shared" si="336"/>
        <v>37</v>
      </c>
      <c r="L159" s="160">
        <f t="shared" si="336"/>
        <v>38</v>
      </c>
      <c r="M159" s="160">
        <f t="shared" si="336"/>
        <v>40</v>
      </c>
      <c r="N159" s="160">
        <f t="shared" si="336"/>
        <v>46</v>
      </c>
      <c r="O159" s="160">
        <f t="shared" si="336"/>
        <v>52</v>
      </c>
      <c r="P159" s="160">
        <f t="shared" si="336"/>
        <v>58</v>
      </c>
      <c r="Q159" s="160">
        <f t="shared" si="336"/>
        <v>60</v>
      </c>
      <c r="R159" s="160">
        <f t="shared" si="336"/>
        <v>62</v>
      </c>
      <c r="S159" s="160">
        <f t="shared" si="336"/>
        <v>68</v>
      </c>
      <c r="T159" s="160">
        <f t="shared" si="336"/>
        <v>80</v>
      </c>
      <c r="U159" s="160">
        <f t="shared" si="336"/>
        <v>86</v>
      </c>
      <c r="V159" s="160">
        <f t="shared" si="336"/>
        <v>89</v>
      </c>
      <c r="W159" s="160">
        <f t="shared" si="336"/>
        <v>95</v>
      </c>
      <c r="X159" s="160">
        <f t="shared" si="336"/>
        <v>101</v>
      </c>
      <c r="Y159" s="160">
        <f t="shared" si="336"/>
        <v>102</v>
      </c>
      <c r="Z159" s="160">
        <f t="shared" si="336"/>
        <v>103</v>
      </c>
      <c r="AA159" s="160">
        <f t="shared" si="336"/>
        <v>104</v>
      </c>
      <c r="AB159" s="160">
        <f t="shared" si="336"/>
        <v>107</v>
      </c>
      <c r="AC159" s="160">
        <f t="shared" si="336"/>
        <v>110</v>
      </c>
      <c r="AD159" s="160">
        <f t="shared" si="336"/>
        <v>113</v>
      </c>
      <c r="AE159" s="160">
        <f t="shared" si="336"/>
        <v>116</v>
      </c>
      <c r="AF159" s="160">
        <f t="shared" si="336"/>
        <v>119</v>
      </c>
      <c r="AG159" s="160">
        <f t="shared" si="336"/>
        <v>122</v>
      </c>
      <c r="AH159" s="160">
        <f t="shared" si="336"/>
        <v>125</v>
      </c>
      <c r="AI159" s="160">
        <f t="shared" si="336"/>
        <v>128</v>
      </c>
      <c r="AJ159" s="160">
        <f t="shared" si="336"/>
        <v>131</v>
      </c>
      <c r="AK159" s="160">
        <f t="shared" si="336"/>
        <v>134</v>
      </c>
      <c r="AL159" s="160">
        <f t="shared" si="336"/>
        <v>137</v>
      </c>
      <c r="AM159" s="160">
        <f t="shared" si="336"/>
        <v>138</v>
      </c>
      <c r="AN159" s="160">
        <f t="shared" si="336"/>
        <v>140</v>
      </c>
      <c r="AO159" s="160">
        <f t="shared" si="336"/>
        <v>146</v>
      </c>
      <c r="AP159" s="160">
        <f t="shared" si="336"/>
        <v>148</v>
      </c>
      <c r="AQ159" s="160">
        <f t="shared" si="336"/>
        <v>151</v>
      </c>
      <c r="AR159" s="160">
        <f t="shared" si="336"/>
        <v>157</v>
      </c>
      <c r="AS159" s="160">
        <f t="shared" si="336"/>
        <v>164</v>
      </c>
      <c r="AT159" s="160">
        <f t="shared" si="336"/>
        <v>170</v>
      </c>
      <c r="AU159" s="160">
        <f t="shared" si="336"/>
        <v>173</v>
      </c>
      <c r="AV159" s="160">
        <f t="shared" si="336"/>
        <v>175</v>
      </c>
      <c r="AW159" s="161">
        <f t="shared" si="336"/>
        <v>176</v>
      </c>
      <c r="AX159" t="s">
        <v>1</v>
      </c>
      <c r="AY159" s="105" t="str">
        <f t="shared" si="297"/>
        <v>Ž16</v>
      </c>
      <c r="AZ159" s="134">
        <f t="shared" si="276"/>
        <v>120</v>
      </c>
      <c r="BA159" s="73" t="str">
        <f t="shared" si="298"/>
        <v>Melissa</v>
      </c>
      <c r="BB159" s="73" t="str">
        <f t="shared" si="299"/>
        <v>Drobić</v>
      </c>
      <c r="BC159" s="134" t="str">
        <f t="shared" si="300"/>
        <v>38:47</v>
      </c>
      <c r="BD159" s="134">
        <f t="shared" si="301"/>
        <v>2327</v>
      </c>
      <c r="BE159" s="134" t="str">
        <f t="shared" si="302"/>
        <v>0</v>
      </c>
      <c r="BF159" s="134" t="str">
        <f t="shared" si="328"/>
        <v>0</v>
      </c>
      <c r="BG159" s="134">
        <f t="shared" si="277"/>
        <v>1</v>
      </c>
      <c r="BH159" s="73" t="str">
        <f t="shared" si="278"/>
        <v>KAP</v>
      </c>
      <c r="BI159" s="73" t="str">
        <f t="shared" si="324"/>
        <v>OK Kapela</v>
      </c>
      <c r="BJ159" s="134" t="str">
        <f t="shared" si="303"/>
        <v/>
      </c>
      <c r="BK159" s="73" t="str" cm="1">
        <f t="array" ref="BK159">IF(BJ159="",""&amp;BI159,IF(BJ159="NEMA",BI159,INDEX(klub_naziv,MATCH(INDEX(klubAlias_klubid,BJ159),klub_id,0))))</f>
        <v>OK Kapela</v>
      </c>
      <c r="BL159" s="73" t="str" cm="1">
        <f t="array" ref="BL159">IFERROR(INDEX(registarNatjecatelji,CE159,4),"")</f>
        <v>OK Kapela</v>
      </c>
      <c r="BM159" s="134" t="str">
        <f t="shared" si="279"/>
        <v/>
      </c>
      <c r="BN159" s="73" t="str">
        <f t="shared" si="304"/>
        <v>OK Kapela</v>
      </c>
      <c r="BO159" s="73" t="str">
        <f t="shared" si="317"/>
        <v>CRO</v>
      </c>
      <c r="BP159" s="134">
        <f t="shared" si="280"/>
        <v>1</v>
      </c>
      <c r="BQ159" s="73" t="str">
        <f t="shared" si="281"/>
        <v>Ž16</v>
      </c>
      <c r="BR159" s="73" t="str">
        <f t="shared" si="282"/>
        <v>Ž16-Ž21B</v>
      </c>
      <c r="BS159" s="134">
        <f t="shared" si="283"/>
        <v>1011</v>
      </c>
      <c r="BT159" s="74" t="str">
        <f t="shared" si="284"/>
        <v>2.66</v>
      </c>
      <c r="BU159" s="74" t="str">
        <f t="shared" si="285"/>
        <v>100</v>
      </c>
      <c r="BV159" s="75" t="str">
        <f t="shared" si="286"/>
        <v>10</v>
      </c>
      <c r="BW159" t="s">
        <v>1</v>
      </c>
      <c r="BX159" s="105" t="str">
        <f t="shared" si="287"/>
        <v>Melissa – Drobić – OK Kapela – Ž16</v>
      </c>
      <c r="BY159" s="106">
        <f t="shared" si="288"/>
        <v>224</v>
      </c>
      <c r="BZ159" t="s">
        <v>1</v>
      </c>
      <c r="CA159" s="105" t="str">
        <f t="shared" si="289"/>
        <v>Melissa – Drobić – OK Kapela</v>
      </c>
      <c r="CB159" s="106">
        <f t="shared" si="290"/>
        <v>224</v>
      </c>
      <c r="CC159" t="s">
        <v>1</v>
      </c>
      <c r="CD159" s="105" t="str">
        <f t="shared" si="291"/>
        <v>Melissa – Drobić</v>
      </c>
      <c r="CE159" s="106">
        <f t="shared" si="305"/>
        <v>224</v>
      </c>
      <c r="CF159" t="s">
        <v>1</v>
      </c>
      <c r="CG159" s="111">
        <f t="shared" si="306"/>
        <v>224</v>
      </c>
      <c r="CH159" s="134" cm="1">
        <f t="array" ref="CH159">IF(CG159="","",INDEX(imePrezime_id,CG159,0))</f>
        <v>1178</v>
      </c>
      <c r="CI159" s="106" t="str">
        <f>IF(OR(CD159="",CE159&lt;&gt;"NEMA"),"",IFERROR(INDEX(imeprezimealias_imeprezimeid,MATCH(BA159&amp;" "&amp;BB159,imeprezimealias_alias,0)),""))</f>
        <v/>
      </c>
      <c r="CJ159" t="s">
        <v>1</v>
      </c>
      <c r="CK159" s="29" t="str">
        <f t="shared" si="307"/>
        <v/>
      </c>
      <c r="CL159" t="s">
        <v>1</v>
      </c>
      <c r="CM159" s="90"/>
      <c r="CN159" t="s">
        <v>1</v>
      </c>
      <c r="CO159" s="111" t="str">
        <f>IF(CM159="","",MAX(CO$10:CO158)+1)</f>
        <v/>
      </c>
      <c r="CP159" s="106" t="str">
        <f>IF(CM159="","",INDEX(imePrezime_id,MATCH(IF(IFERROR(SEARCH("–",CM159),0)&lt;&gt;0,CM159,SUBSTITUTE(CM159," "," – ",1)),imePrezime,0)))</f>
        <v/>
      </c>
      <c r="CR159" s="29" t="str">
        <f t="shared" si="308"/>
        <v/>
      </c>
      <c r="CS159" t="s">
        <v>1</v>
      </c>
      <c r="CT159" s="115" t="str">
        <f>IF(AND(CE159="NEMA",CI159=""),MAX(CT$10:CT158)+1,"")</f>
        <v/>
      </c>
      <c r="CU159" t="s">
        <v>1</v>
      </c>
      <c r="CV159" s="120" t="str">
        <f t="shared" si="322"/>
        <v>Ž</v>
      </c>
      <c r="CW159" t="s">
        <v>1</v>
      </c>
      <c r="CX159" s="105" t="str">
        <f>IF(CT159="","",IF(BO159&lt;&gt;"CRO","","INSERT INTO osoba (id,reg_broj,oib,spol_id,dat_rodjenja) VALUES ("&amp;CT159&amp;",(SELECT max(reg_broj)+1 FROM osoba),Null,'"&amp;CV159&amp;"',Null); INSERT INTO osoba_log (id,reg_broj,oib,spol_id,dat_rodjenja,dnevnik_id) SELECT id,reg_broj,oib,spol_id,dat_rodjenja,"&amp;CT$2&amp;" FROM osoba WHERE id = "&amp;CT159&amp;";"))</f>
        <v/>
      </c>
      <c r="CY159" s="125" t="str">
        <f>IF(CT159="","","INSERT INTO imeprezime (id,osoba_id,rbr,ime,prezime,klub_id,identitet_id,sintaksa_id,info,aktivno,dnevnik_id) VALUES ("&amp;CT159&amp;","&amp;IF(CX159="","Null",CT159)&amp;",1,'"&amp;BA159&amp;"','"&amp;BB159&amp;"',(SELECT id FROM klub WHERE naziv = '"&amp;BI159&amp;"'),Null,1,'',1,"&amp;CT$2&amp;");")</f>
        <v/>
      </c>
      <c r="CZ159" t="s">
        <v>1</v>
      </c>
      <c r="DA159" s="29" t="str">
        <f t="shared" si="309"/>
        <v/>
      </c>
      <c r="DB159" t="s">
        <v>1</v>
      </c>
      <c r="DC159" s="105" t="str">
        <f>IF(OR(BP159="",BP159&lt;&gt;"NEMA"),"",BO159)</f>
        <v/>
      </c>
      <c r="DD159" s="125" t="str">
        <f>IF(DC159="","",MAX(DD$10:DD158)+1)</f>
        <v/>
      </c>
      <c r="DE159" t="s">
        <v>1</v>
      </c>
      <c r="DF159" s="90"/>
      <c r="DG159" t="s">
        <v>1</v>
      </c>
      <c r="DH159" s="29" t="str">
        <f t="shared" si="292"/>
        <v/>
      </c>
      <c r="DI159" t="s">
        <v>1</v>
      </c>
      <c r="DJ159" s="166" t="str">
        <f>IF(BJ159&lt;&gt;"NEMA","",IF(IFERROR(MATCH(BI159,BI$10:BI158,0),0)&lt;&gt;0,"",BI159))</f>
        <v/>
      </c>
      <c r="DK159" t="s">
        <v>1</v>
      </c>
      <c r="DL159" s="90"/>
      <c r="DM159" t="s">
        <v>1</v>
      </c>
      <c r="DN159" s="105" t="str">
        <f t="shared" si="310"/>
        <v/>
      </c>
      <c r="DO159" s="73" t="str">
        <f>IF(DN159="","",MAX(DO$10:DO158)+1)</f>
        <v/>
      </c>
      <c r="DP159" s="73" t="str">
        <f>IF(DN159="","",IF(BP159="","",IF(BP159="NEMA",DD159,BP159)))</f>
        <v/>
      </c>
      <c r="DQ159" s="73" t="str">
        <f t="shared" si="311"/>
        <v/>
      </c>
      <c r="DR159" s="73" t="str">
        <f>IF(DL159="","",MAX(DR$10:DR158)+1)</f>
        <v/>
      </c>
      <c r="DS159" s="177" t="str">
        <f t="shared" si="293"/>
        <v/>
      </c>
      <c r="DT159" s="125" t="str">
        <f t="shared" si="312"/>
        <v/>
      </c>
      <c r="DU159" t="s">
        <v>1</v>
      </c>
      <c r="DV159" s="29" t="str">
        <f t="shared" si="313"/>
        <v/>
      </c>
      <c r="DW159" t="s">
        <v>1</v>
      </c>
      <c r="DX159" s="166" t="str">
        <f>IF(BX159="","",IF(BY159&lt;&gt;"NEMA","ime-pre-klu"&amp;IF(BJ159="","","(ali)")&amp;"-kat",IF(CB159&lt;&gt;"NEMA","ime-pre-klu"&amp;IF(BJ159="","","(ali)"),IF(CE159&lt;&gt;"NEMA","ime-pre",IF(CT159&lt;&gt;"","novo",""))))&amp;IF(AND(BE159="0",BD159&gt;max_minuta*60),"-ot",""))</f>
        <v>ime-pre-klu-kat</v>
      </c>
      <c r="DY159" t="s">
        <v>1</v>
      </c>
      <c r="DZ159" s="111"/>
      <c r="EA159" s="134"/>
      <c r="EB159" s="134"/>
      <c r="EC159" s="134"/>
      <c r="ED159" s="134"/>
      <c r="EE159" s="134"/>
      <c r="EF159" s="134"/>
      <c r="EG159" s="134"/>
      <c r="EH159" s="134"/>
      <c r="EI159" s="134"/>
      <c r="EJ159" s="106">
        <f t="shared" si="294"/>
        <v>1</v>
      </c>
      <c r="EK159" t="s">
        <v>1</v>
      </c>
    </row>
    <row r="160" spans="2:141" x14ac:dyDescent="0.25">
      <c r="B160" s="148" t="s">
        <v>1227</v>
      </c>
      <c r="C160" t="s">
        <v>1</v>
      </c>
      <c r="D160" s="159">
        <f t="shared" si="295"/>
        <v>0</v>
      </c>
      <c r="E160" s="160">
        <f t="shared" ref="E160:AW160" si="337">IF($B160="","",FIND(";",$B160,D160+1))</f>
        <v>1</v>
      </c>
      <c r="F160" s="160">
        <f t="shared" si="337"/>
        <v>9</v>
      </c>
      <c r="G160" s="160">
        <f t="shared" si="337"/>
        <v>15</v>
      </c>
      <c r="H160" s="160">
        <f t="shared" si="337"/>
        <v>23</v>
      </c>
      <c r="I160" s="160">
        <f t="shared" si="337"/>
        <v>31</v>
      </c>
      <c r="J160" s="160">
        <f t="shared" si="337"/>
        <v>32</v>
      </c>
      <c r="K160" s="160">
        <f t="shared" si="337"/>
        <v>34</v>
      </c>
      <c r="L160" s="160">
        <f t="shared" si="337"/>
        <v>35</v>
      </c>
      <c r="M160" s="160">
        <f t="shared" si="337"/>
        <v>37</v>
      </c>
      <c r="N160" s="160">
        <f t="shared" si="337"/>
        <v>43</v>
      </c>
      <c r="O160" s="160">
        <f t="shared" si="337"/>
        <v>50</v>
      </c>
      <c r="P160" s="160">
        <f t="shared" si="337"/>
        <v>56</v>
      </c>
      <c r="Q160" s="160">
        <f t="shared" si="337"/>
        <v>58</v>
      </c>
      <c r="R160" s="160">
        <f t="shared" si="337"/>
        <v>60</v>
      </c>
      <c r="S160" s="160">
        <f t="shared" si="337"/>
        <v>66</v>
      </c>
      <c r="T160" s="160">
        <f t="shared" si="337"/>
        <v>78</v>
      </c>
      <c r="U160" s="160">
        <f t="shared" si="337"/>
        <v>84</v>
      </c>
      <c r="V160" s="160">
        <f t="shared" si="337"/>
        <v>87</v>
      </c>
      <c r="W160" s="160">
        <f t="shared" si="337"/>
        <v>93</v>
      </c>
      <c r="X160" s="160">
        <f t="shared" si="337"/>
        <v>99</v>
      </c>
      <c r="Y160" s="160">
        <f t="shared" si="337"/>
        <v>100</v>
      </c>
      <c r="Z160" s="160">
        <f t="shared" si="337"/>
        <v>101</v>
      </c>
      <c r="AA160" s="160">
        <f t="shared" si="337"/>
        <v>102</v>
      </c>
      <c r="AB160" s="160">
        <f t="shared" si="337"/>
        <v>105</v>
      </c>
      <c r="AC160" s="160">
        <f t="shared" si="337"/>
        <v>108</v>
      </c>
      <c r="AD160" s="160">
        <f t="shared" si="337"/>
        <v>111</v>
      </c>
      <c r="AE160" s="160">
        <f t="shared" si="337"/>
        <v>114</v>
      </c>
      <c r="AF160" s="160">
        <f t="shared" si="337"/>
        <v>117</v>
      </c>
      <c r="AG160" s="160">
        <f t="shared" si="337"/>
        <v>120</v>
      </c>
      <c r="AH160" s="160">
        <f t="shared" si="337"/>
        <v>123</v>
      </c>
      <c r="AI160" s="160">
        <f t="shared" si="337"/>
        <v>126</v>
      </c>
      <c r="AJ160" s="160">
        <f t="shared" si="337"/>
        <v>129</v>
      </c>
      <c r="AK160" s="160">
        <f t="shared" si="337"/>
        <v>132</v>
      </c>
      <c r="AL160" s="160">
        <f t="shared" si="337"/>
        <v>135</v>
      </c>
      <c r="AM160" s="160">
        <f t="shared" si="337"/>
        <v>136</v>
      </c>
      <c r="AN160" s="160">
        <f t="shared" si="337"/>
        <v>138</v>
      </c>
      <c r="AO160" s="160">
        <f t="shared" si="337"/>
        <v>144</v>
      </c>
      <c r="AP160" s="160">
        <f t="shared" si="337"/>
        <v>146</v>
      </c>
      <c r="AQ160" s="160">
        <f t="shared" si="337"/>
        <v>149</v>
      </c>
      <c r="AR160" s="160">
        <f t="shared" si="337"/>
        <v>155</v>
      </c>
      <c r="AS160" s="160">
        <f t="shared" si="337"/>
        <v>162</v>
      </c>
      <c r="AT160" s="160">
        <f t="shared" si="337"/>
        <v>168</v>
      </c>
      <c r="AU160" s="160">
        <f t="shared" si="337"/>
        <v>171</v>
      </c>
      <c r="AV160" s="160">
        <f t="shared" si="337"/>
        <v>173</v>
      </c>
      <c r="AW160" s="161">
        <f t="shared" si="337"/>
        <v>174</v>
      </c>
      <c r="AX160" t="s">
        <v>1</v>
      </c>
      <c r="AY160" s="105" t="str">
        <f t="shared" si="297"/>
        <v>Ž16</v>
      </c>
      <c r="AZ160" s="134">
        <f t="shared" si="276"/>
        <v>120</v>
      </c>
      <c r="BA160" s="73" t="str">
        <f t="shared" si="298"/>
        <v>Wanda</v>
      </c>
      <c r="BB160" s="73" t="str">
        <f t="shared" si="299"/>
        <v>Kovač</v>
      </c>
      <c r="BC160" s="134" t="str">
        <f t="shared" si="300"/>
        <v>40:58</v>
      </c>
      <c r="BD160" s="134">
        <f t="shared" si="301"/>
        <v>2458</v>
      </c>
      <c r="BE160" s="134" t="str">
        <f t="shared" si="302"/>
        <v>0</v>
      </c>
      <c r="BF160" s="134" t="str">
        <f t="shared" si="328"/>
        <v>0</v>
      </c>
      <c r="BG160" s="134">
        <f t="shared" si="277"/>
        <v>1</v>
      </c>
      <c r="BH160" s="73" t="str">
        <f t="shared" si="278"/>
        <v>KAP</v>
      </c>
      <c r="BI160" s="73" t="str">
        <f t="shared" si="324"/>
        <v>OK Kapela</v>
      </c>
      <c r="BJ160" s="134" t="str">
        <f t="shared" si="303"/>
        <v/>
      </c>
      <c r="BK160" s="73" t="str" cm="1">
        <f t="array" ref="BK160">IF(BJ160="",""&amp;BI160,IF(BJ160="NEMA",BI160,INDEX(klub_naziv,MATCH(INDEX(klubAlias_klubid,BJ160),klub_id,0))))</f>
        <v>OK Kapela</v>
      </c>
      <c r="BL160" s="73" t="str" cm="1">
        <f t="array" ref="BL160">IFERROR(INDEX(registarNatjecatelji,CE160,4),"")</f>
        <v>OK Kapela</v>
      </c>
      <c r="BM160" s="134" t="str">
        <f t="shared" si="279"/>
        <v/>
      </c>
      <c r="BN160" s="73" t="str">
        <f t="shared" si="304"/>
        <v>OK Kapela</v>
      </c>
      <c r="BO160" s="73" t="str">
        <f t="shared" si="317"/>
        <v>CRO</v>
      </c>
      <c r="BP160" s="134">
        <f t="shared" si="280"/>
        <v>1</v>
      </c>
      <c r="BQ160" s="73" t="str">
        <f t="shared" si="281"/>
        <v>Ž16</v>
      </c>
      <c r="BR160" s="73" t="str">
        <f t="shared" si="282"/>
        <v>Ž16-Ž21B</v>
      </c>
      <c r="BS160" s="134">
        <f t="shared" si="283"/>
        <v>1011</v>
      </c>
      <c r="BT160" s="74" t="str">
        <f t="shared" si="284"/>
        <v>2.66</v>
      </c>
      <c r="BU160" s="74" t="str">
        <f t="shared" si="285"/>
        <v>100</v>
      </c>
      <c r="BV160" s="75" t="str">
        <f t="shared" si="286"/>
        <v>10</v>
      </c>
      <c r="BW160" t="s">
        <v>1</v>
      </c>
      <c r="BX160" s="105" t="str">
        <f t="shared" si="287"/>
        <v>Wanda – Kovač – OK Kapela – Ž16</v>
      </c>
      <c r="BY160" s="106">
        <f t="shared" si="288"/>
        <v>261</v>
      </c>
      <c r="BZ160" t="s">
        <v>1</v>
      </c>
      <c r="CA160" s="105" t="str">
        <f t="shared" si="289"/>
        <v>Wanda – Kovač – OK Kapela</v>
      </c>
      <c r="CB160" s="106">
        <f t="shared" si="290"/>
        <v>261</v>
      </c>
      <c r="CC160" t="s">
        <v>1</v>
      </c>
      <c r="CD160" s="105" t="str">
        <f t="shared" si="291"/>
        <v>Wanda – Kovač</v>
      </c>
      <c r="CE160" s="106">
        <f t="shared" si="305"/>
        <v>261</v>
      </c>
      <c r="CF160" t="s">
        <v>1</v>
      </c>
      <c r="CG160" s="111">
        <f t="shared" si="306"/>
        <v>261</v>
      </c>
      <c r="CH160" s="134" cm="1">
        <f t="array" ref="CH160">IF(CG160="","",INDEX(imePrezime_id,CG160,0))</f>
        <v>1204</v>
      </c>
      <c r="CI160" s="106" t="str">
        <f>IF(OR(CD160="",CE160&lt;&gt;"NEMA"),"",IFERROR(INDEX(imeprezimealias_imeprezimeid,MATCH(BA160&amp;" "&amp;BB160,imeprezimealias_alias,0)),""))</f>
        <v/>
      </c>
      <c r="CJ160" t="s">
        <v>1</v>
      </c>
      <c r="CK160" s="29" t="str">
        <f t="shared" si="307"/>
        <v/>
      </c>
      <c r="CL160" t="s">
        <v>1</v>
      </c>
      <c r="CM160" s="90"/>
      <c r="CN160" t="s">
        <v>1</v>
      </c>
      <c r="CO160" s="111" t="str">
        <f>IF(CM160="","",MAX(CO$10:CO159)+1)</f>
        <v/>
      </c>
      <c r="CP160" s="106" t="str">
        <f>IF(CM160="","",INDEX(imePrezime_id,MATCH(IF(IFERROR(SEARCH("–",CM160),0)&lt;&gt;0,CM160,SUBSTITUTE(CM160," "," – ",1)),imePrezime,0)))</f>
        <v/>
      </c>
      <c r="CR160" s="29" t="str">
        <f t="shared" si="308"/>
        <v/>
      </c>
      <c r="CS160" t="s">
        <v>1</v>
      </c>
      <c r="CT160" s="115" t="str">
        <f>IF(AND(CE160="NEMA",CI160=""),MAX(CT$10:CT159)+1,"")</f>
        <v/>
      </c>
      <c r="CU160" t="s">
        <v>1</v>
      </c>
      <c r="CV160" s="120" t="str">
        <f t="shared" si="322"/>
        <v>Ž</v>
      </c>
      <c r="CW160" t="s">
        <v>1</v>
      </c>
      <c r="CX160" s="105" t="str">
        <f>IF(CT160="","",IF(BO160&lt;&gt;"CRO","","INSERT INTO osoba (id,reg_broj,oib,spol_id,dat_rodjenja) VALUES ("&amp;CT160&amp;",(SELECT max(reg_broj)+1 FROM osoba),Null,'"&amp;CV160&amp;"',Null); INSERT INTO osoba_log (id,reg_broj,oib,spol_id,dat_rodjenja,dnevnik_id) SELECT id,reg_broj,oib,spol_id,dat_rodjenja,"&amp;CT$2&amp;" FROM osoba WHERE id = "&amp;CT160&amp;";"))</f>
        <v/>
      </c>
      <c r="CY160" s="125" t="str">
        <f>IF(CT160="","","INSERT INTO imeprezime (id,osoba_id,rbr,ime,prezime,klub_id,identitet_id,sintaksa_id,info,aktivno,dnevnik_id) VALUES ("&amp;CT160&amp;","&amp;IF(CX160="","Null",CT160)&amp;",1,'"&amp;BA160&amp;"','"&amp;BB160&amp;"',(SELECT id FROM klub WHERE naziv = '"&amp;BI160&amp;"'),Null,1,'',1,"&amp;CT$2&amp;");")</f>
        <v/>
      </c>
      <c r="CZ160" t="s">
        <v>1</v>
      </c>
      <c r="DA160" s="29" t="str">
        <f t="shared" si="309"/>
        <v/>
      </c>
      <c r="DB160" t="s">
        <v>1</v>
      </c>
      <c r="DC160" s="105" t="str">
        <f>IF(OR(BP160="",BP160&lt;&gt;"NEMA"),"",BO160)</f>
        <v/>
      </c>
      <c r="DD160" s="125" t="str">
        <f>IF(DC160="","",MAX(DD$10:DD159)+1)</f>
        <v/>
      </c>
      <c r="DE160" t="s">
        <v>1</v>
      </c>
      <c r="DF160" s="90"/>
      <c r="DG160" t="s">
        <v>1</v>
      </c>
      <c r="DH160" s="29" t="str">
        <f t="shared" si="292"/>
        <v/>
      </c>
      <c r="DI160" t="s">
        <v>1</v>
      </c>
      <c r="DJ160" s="166" t="str">
        <f>IF(BJ160&lt;&gt;"NEMA","",IF(IFERROR(MATCH(BI160,BI$10:BI159,0),0)&lt;&gt;0,"",BI160))</f>
        <v/>
      </c>
      <c r="DK160" t="s">
        <v>1</v>
      </c>
      <c r="DL160" s="90"/>
      <c r="DM160" t="s">
        <v>1</v>
      </c>
      <c r="DN160" s="105" t="str">
        <f t="shared" si="310"/>
        <v/>
      </c>
      <c r="DO160" s="73" t="str">
        <f>IF(DN160="","",MAX(DO$10:DO159)+1)</f>
        <v/>
      </c>
      <c r="DP160" s="73" t="str">
        <f>IF(DN160="","",IF(BP160="","",IF(BP160="NEMA",DD160,BP160)))</f>
        <v/>
      </c>
      <c r="DQ160" s="73" t="str">
        <f t="shared" si="311"/>
        <v/>
      </c>
      <c r="DR160" s="73" t="str">
        <f>IF(DL160="","",MAX(DR$10:DR159)+1)</f>
        <v/>
      </c>
      <c r="DS160" s="177" t="str">
        <f t="shared" si="293"/>
        <v/>
      </c>
      <c r="DT160" s="125" t="str">
        <f t="shared" si="312"/>
        <v/>
      </c>
      <c r="DU160" t="s">
        <v>1</v>
      </c>
      <c r="DV160" s="29" t="str">
        <f t="shared" si="313"/>
        <v/>
      </c>
      <c r="DW160" t="s">
        <v>1</v>
      </c>
      <c r="DX160" s="166" t="str">
        <f>IF(BX160="","",IF(BY160&lt;&gt;"NEMA","ime-pre-klu"&amp;IF(BJ160="","","(ali)")&amp;"-kat",IF(CB160&lt;&gt;"NEMA","ime-pre-klu"&amp;IF(BJ160="","","(ali)"),IF(CE160&lt;&gt;"NEMA","ime-pre",IF(CT160&lt;&gt;"","novo",""))))&amp;IF(AND(BE160="0",BD160&gt;max_minuta*60),"-ot",""))</f>
        <v>ime-pre-klu-kat</v>
      </c>
      <c r="DY160" t="s">
        <v>1</v>
      </c>
      <c r="DZ160" s="111"/>
      <c r="EA160" s="134"/>
      <c r="EB160" s="134"/>
      <c r="EC160" s="134"/>
      <c r="ED160" s="134"/>
      <c r="EE160" s="134"/>
      <c r="EF160" s="134"/>
      <c r="EG160" s="134"/>
      <c r="EH160" s="134"/>
      <c r="EI160" s="134"/>
      <c r="EJ160" s="106">
        <f t="shared" si="294"/>
        <v>1</v>
      </c>
      <c r="EK160" t="s">
        <v>1</v>
      </c>
    </row>
    <row r="161" spans="2:141" x14ac:dyDescent="0.25">
      <c r="B161" s="148" t="s">
        <v>1228</v>
      </c>
      <c r="C161" t="s">
        <v>1</v>
      </c>
      <c r="D161" s="159">
        <f t="shared" si="295"/>
        <v>0</v>
      </c>
      <c r="E161" s="160">
        <f t="shared" ref="E161:AW161" si="338">IF($B161="","",FIND(";",$B161,D161+1))</f>
        <v>1</v>
      </c>
      <c r="F161" s="160">
        <f t="shared" si="338"/>
        <v>9</v>
      </c>
      <c r="G161" s="160">
        <f t="shared" si="338"/>
        <v>14</v>
      </c>
      <c r="H161" s="160">
        <f t="shared" si="338"/>
        <v>24</v>
      </c>
      <c r="I161" s="160">
        <f t="shared" si="338"/>
        <v>32</v>
      </c>
      <c r="J161" s="160">
        <f t="shared" si="338"/>
        <v>33</v>
      </c>
      <c r="K161" s="160">
        <f t="shared" si="338"/>
        <v>35</v>
      </c>
      <c r="L161" s="160">
        <f t="shared" si="338"/>
        <v>36</v>
      </c>
      <c r="M161" s="160">
        <f t="shared" si="338"/>
        <v>38</v>
      </c>
      <c r="N161" s="160">
        <f t="shared" si="338"/>
        <v>44</v>
      </c>
      <c r="O161" s="160">
        <f t="shared" si="338"/>
        <v>51</v>
      </c>
      <c r="P161" s="160">
        <f t="shared" si="338"/>
        <v>57</v>
      </c>
      <c r="Q161" s="160">
        <f t="shared" si="338"/>
        <v>59</v>
      </c>
      <c r="R161" s="160">
        <f t="shared" si="338"/>
        <v>61</v>
      </c>
      <c r="S161" s="160">
        <f t="shared" si="338"/>
        <v>67</v>
      </c>
      <c r="T161" s="160">
        <f t="shared" si="338"/>
        <v>79</v>
      </c>
      <c r="U161" s="160">
        <f t="shared" si="338"/>
        <v>85</v>
      </c>
      <c r="V161" s="160">
        <f t="shared" si="338"/>
        <v>88</v>
      </c>
      <c r="W161" s="160">
        <f t="shared" si="338"/>
        <v>94</v>
      </c>
      <c r="X161" s="160">
        <f t="shared" si="338"/>
        <v>100</v>
      </c>
      <c r="Y161" s="160">
        <f t="shared" si="338"/>
        <v>101</v>
      </c>
      <c r="Z161" s="160">
        <f t="shared" si="338"/>
        <v>102</v>
      </c>
      <c r="AA161" s="160">
        <f t="shared" si="338"/>
        <v>103</v>
      </c>
      <c r="AB161" s="160">
        <f t="shared" si="338"/>
        <v>106</v>
      </c>
      <c r="AC161" s="160">
        <f t="shared" si="338"/>
        <v>109</v>
      </c>
      <c r="AD161" s="160">
        <f t="shared" si="338"/>
        <v>112</v>
      </c>
      <c r="AE161" s="160">
        <f t="shared" si="338"/>
        <v>115</v>
      </c>
      <c r="AF161" s="160">
        <f t="shared" si="338"/>
        <v>118</v>
      </c>
      <c r="AG161" s="160">
        <f t="shared" si="338"/>
        <v>121</v>
      </c>
      <c r="AH161" s="160">
        <f t="shared" si="338"/>
        <v>124</v>
      </c>
      <c r="AI161" s="160">
        <f t="shared" si="338"/>
        <v>127</v>
      </c>
      <c r="AJ161" s="160">
        <f t="shared" si="338"/>
        <v>130</v>
      </c>
      <c r="AK161" s="160">
        <f t="shared" si="338"/>
        <v>133</v>
      </c>
      <c r="AL161" s="160">
        <f t="shared" si="338"/>
        <v>136</v>
      </c>
      <c r="AM161" s="160">
        <f t="shared" si="338"/>
        <v>137</v>
      </c>
      <c r="AN161" s="160">
        <f t="shared" si="338"/>
        <v>139</v>
      </c>
      <c r="AO161" s="160">
        <f t="shared" si="338"/>
        <v>145</v>
      </c>
      <c r="AP161" s="160">
        <f t="shared" si="338"/>
        <v>147</v>
      </c>
      <c r="AQ161" s="160">
        <f t="shared" si="338"/>
        <v>150</v>
      </c>
      <c r="AR161" s="160">
        <f t="shared" si="338"/>
        <v>156</v>
      </c>
      <c r="AS161" s="160">
        <f t="shared" si="338"/>
        <v>163</v>
      </c>
      <c r="AT161" s="160">
        <f t="shared" si="338"/>
        <v>169</v>
      </c>
      <c r="AU161" s="160">
        <f t="shared" si="338"/>
        <v>172</v>
      </c>
      <c r="AV161" s="160">
        <f t="shared" si="338"/>
        <v>174</v>
      </c>
      <c r="AW161" s="161">
        <f t="shared" si="338"/>
        <v>175</v>
      </c>
      <c r="AX161" t="s">
        <v>1</v>
      </c>
      <c r="AY161" s="105" t="str">
        <f t="shared" si="297"/>
        <v>Ž16</v>
      </c>
      <c r="AZ161" s="134">
        <f t="shared" si="276"/>
        <v>120</v>
      </c>
      <c r="BA161" s="73" t="str">
        <f t="shared" si="298"/>
        <v>Petra</v>
      </c>
      <c r="BB161" s="73" t="str">
        <f t="shared" si="299"/>
        <v>Dasović</v>
      </c>
      <c r="BC161" s="134" t="str">
        <f t="shared" si="300"/>
        <v>47:02</v>
      </c>
      <c r="BD161" s="134">
        <f t="shared" si="301"/>
        <v>2822</v>
      </c>
      <c r="BE161" s="134" t="str">
        <f t="shared" si="302"/>
        <v>0</v>
      </c>
      <c r="BF161" s="134" t="str">
        <f t="shared" si="328"/>
        <v>0</v>
      </c>
      <c r="BG161" s="134">
        <f t="shared" si="277"/>
        <v>1</v>
      </c>
      <c r="BH161" s="73" t="str">
        <f t="shared" si="278"/>
        <v>KAP</v>
      </c>
      <c r="BI161" s="73" t="str">
        <f t="shared" si="324"/>
        <v>OK Kapela</v>
      </c>
      <c r="BJ161" s="134" t="str">
        <f t="shared" si="303"/>
        <v/>
      </c>
      <c r="BK161" s="73" t="str" cm="1">
        <f t="array" ref="BK161">IF(BJ161="",""&amp;BI161,IF(BJ161="NEMA",BI161,INDEX(klub_naziv,MATCH(INDEX(klubAlias_klubid,BJ161),klub_id,0))))</f>
        <v>OK Kapela</v>
      </c>
      <c r="BL161" s="73" t="str" cm="1">
        <f t="array" ref="BL161">IFERROR(INDEX(registarNatjecatelji,CE161,4),"")</f>
        <v>OK Kapela</v>
      </c>
      <c r="BM161" s="134" t="str">
        <f t="shared" si="279"/>
        <v/>
      </c>
      <c r="BN161" s="73" t="str">
        <f t="shared" si="304"/>
        <v>OK Kapela</v>
      </c>
      <c r="BO161" s="73" t="str">
        <f t="shared" si="317"/>
        <v>CRO</v>
      </c>
      <c r="BP161" s="134">
        <f t="shared" si="280"/>
        <v>1</v>
      </c>
      <c r="BQ161" s="73" t="str">
        <f t="shared" si="281"/>
        <v>Ž16</v>
      </c>
      <c r="BR161" s="73" t="str">
        <f t="shared" si="282"/>
        <v>Ž16-Ž21B</v>
      </c>
      <c r="BS161" s="134">
        <f t="shared" si="283"/>
        <v>1011</v>
      </c>
      <c r="BT161" s="74" t="str">
        <f t="shared" si="284"/>
        <v>2.66</v>
      </c>
      <c r="BU161" s="74" t="str">
        <f t="shared" si="285"/>
        <v>100</v>
      </c>
      <c r="BV161" s="75" t="str">
        <f t="shared" si="286"/>
        <v>10</v>
      </c>
      <c r="BW161" t="s">
        <v>1</v>
      </c>
      <c r="BX161" s="105" t="str">
        <f t="shared" si="287"/>
        <v>Petra – Dasović – OK Kapela – Ž16</v>
      </c>
      <c r="BY161" s="106">
        <f t="shared" si="288"/>
        <v>222</v>
      </c>
      <c r="BZ161" t="s">
        <v>1</v>
      </c>
      <c r="CA161" s="105" t="str">
        <f t="shared" si="289"/>
        <v>Petra – Dasović – OK Kapela</v>
      </c>
      <c r="CB161" s="106">
        <f t="shared" si="290"/>
        <v>222</v>
      </c>
      <c r="CC161" t="s">
        <v>1</v>
      </c>
      <c r="CD161" s="105" t="str">
        <f t="shared" si="291"/>
        <v>Petra – Dasović</v>
      </c>
      <c r="CE161" s="106">
        <f t="shared" si="305"/>
        <v>222</v>
      </c>
      <c r="CF161" t="s">
        <v>1</v>
      </c>
      <c r="CG161" s="111">
        <f t="shared" si="306"/>
        <v>222</v>
      </c>
      <c r="CH161" s="134" cm="1">
        <f t="array" ref="CH161">IF(CG161="","",INDEX(imePrezime_id,CG161,0))</f>
        <v>1438</v>
      </c>
      <c r="CI161" s="106" t="str">
        <f>IF(OR(CD161="",CE161&lt;&gt;"NEMA"),"",IFERROR(INDEX(imeprezimealias_imeprezimeid,MATCH(BA161&amp;" "&amp;BB161,imeprezimealias_alias,0)),""))</f>
        <v/>
      </c>
      <c r="CJ161" t="s">
        <v>1</v>
      </c>
      <c r="CK161" s="29" t="str">
        <f t="shared" si="307"/>
        <v/>
      </c>
      <c r="CL161" t="s">
        <v>1</v>
      </c>
      <c r="CM161" s="90"/>
      <c r="CN161" t="s">
        <v>1</v>
      </c>
      <c r="CO161" s="111" t="str">
        <f>IF(CM161="","",MAX(CO$10:CO160)+1)</f>
        <v/>
      </c>
      <c r="CP161" s="106" t="str">
        <f>IF(CM161="","",INDEX(imePrezime_id,MATCH(IF(IFERROR(SEARCH("–",CM161),0)&lt;&gt;0,CM161,SUBSTITUTE(CM161," "," – ",1)),imePrezime,0)))</f>
        <v/>
      </c>
      <c r="CR161" s="29" t="str">
        <f t="shared" si="308"/>
        <v/>
      </c>
      <c r="CS161" t="s">
        <v>1</v>
      </c>
      <c r="CT161" s="115" t="str">
        <f>IF(AND(CE161="NEMA",CI161=""),MAX(CT$10:CT160)+1,"")</f>
        <v/>
      </c>
      <c r="CU161" t="s">
        <v>1</v>
      </c>
      <c r="CV161" s="120" t="str">
        <f t="shared" si="322"/>
        <v>Ž</v>
      </c>
      <c r="CW161" t="s">
        <v>1</v>
      </c>
      <c r="CX161" s="105" t="str">
        <f>IF(CT161="","",IF(BO161&lt;&gt;"CRO","","INSERT INTO osoba (id,reg_broj,oib,spol_id,dat_rodjenja) VALUES ("&amp;CT161&amp;",(SELECT max(reg_broj)+1 FROM osoba),Null,'"&amp;CV161&amp;"',Null); INSERT INTO osoba_log (id,reg_broj,oib,spol_id,dat_rodjenja,dnevnik_id) SELECT id,reg_broj,oib,spol_id,dat_rodjenja,"&amp;CT$2&amp;" FROM osoba WHERE id = "&amp;CT161&amp;";"))</f>
        <v/>
      </c>
      <c r="CY161" s="125" t="str">
        <f>IF(CT161="","","INSERT INTO imeprezime (id,osoba_id,rbr,ime,prezime,klub_id,identitet_id,sintaksa_id,info,aktivno,dnevnik_id) VALUES ("&amp;CT161&amp;","&amp;IF(CX161="","Null",CT161)&amp;",1,'"&amp;BA161&amp;"','"&amp;BB161&amp;"',(SELECT id FROM klub WHERE naziv = '"&amp;BI161&amp;"'),Null,1,'',1,"&amp;CT$2&amp;");")</f>
        <v/>
      </c>
      <c r="CZ161" t="s">
        <v>1</v>
      </c>
      <c r="DA161" s="29" t="str">
        <f t="shared" si="309"/>
        <v/>
      </c>
      <c r="DB161" t="s">
        <v>1</v>
      </c>
      <c r="DC161" s="105" t="str">
        <f>IF(OR(BP161="",BP161&lt;&gt;"NEMA"),"",BO161)</f>
        <v/>
      </c>
      <c r="DD161" s="125" t="str">
        <f>IF(DC161="","",MAX(DD$10:DD160)+1)</f>
        <v/>
      </c>
      <c r="DE161" t="s">
        <v>1</v>
      </c>
      <c r="DF161" s="90"/>
      <c r="DG161" t="s">
        <v>1</v>
      </c>
      <c r="DH161" s="29" t="str">
        <f t="shared" si="292"/>
        <v/>
      </c>
      <c r="DI161" t="s">
        <v>1</v>
      </c>
      <c r="DJ161" s="166" t="str">
        <f>IF(BJ161&lt;&gt;"NEMA","",IF(IFERROR(MATCH(BI161,BI$10:BI160,0),0)&lt;&gt;0,"",BI161))</f>
        <v/>
      </c>
      <c r="DK161" t="s">
        <v>1</v>
      </c>
      <c r="DL161" s="90"/>
      <c r="DM161" t="s">
        <v>1</v>
      </c>
      <c r="DN161" s="105" t="str">
        <f t="shared" si="310"/>
        <v/>
      </c>
      <c r="DO161" s="73" t="str">
        <f>IF(DN161="","",MAX(DO$10:DO160)+1)</f>
        <v/>
      </c>
      <c r="DP161" s="73" t="str">
        <f>IF(DN161="","",IF(BP161="","",IF(BP161="NEMA",DD161,BP161)))</f>
        <v/>
      </c>
      <c r="DQ161" s="73" t="str">
        <f t="shared" si="311"/>
        <v/>
      </c>
      <c r="DR161" s="73" t="str">
        <f>IF(DL161="","",MAX(DR$10:DR160)+1)</f>
        <v/>
      </c>
      <c r="DS161" s="177" t="str">
        <f t="shared" si="293"/>
        <v/>
      </c>
      <c r="DT161" s="125" t="str">
        <f t="shared" si="312"/>
        <v/>
      </c>
      <c r="DU161" t="s">
        <v>1</v>
      </c>
      <c r="DV161" s="29" t="str">
        <f t="shared" si="313"/>
        <v/>
      </c>
      <c r="DW161" t="s">
        <v>1</v>
      </c>
      <c r="DX161" s="166" t="str">
        <f>IF(BX161="","",IF(BY161&lt;&gt;"NEMA","ime-pre-klu"&amp;IF(BJ161="","","(ali)")&amp;"-kat",IF(CB161&lt;&gt;"NEMA","ime-pre-klu"&amp;IF(BJ161="","","(ali)"),IF(CE161&lt;&gt;"NEMA","ime-pre",IF(CT161&lt;&gt;"","novo",""))))&amp;IF(AND(BE161="0",BD161&gt;max_minuta*60),"-ot",""))</f>
        <v>ime-pre-klu-kat</v>
      </c>
      <c r="DY161" t="s">
        <v>1</v>
      </c>
      <c r="DZ161" s="111"/>
      <c r="EA161" s="134"/>
      <c r="EB161" s="134"/>
      <c r="EC161" s="134"/>
      <c r="ED161" s="134"/>
      <c r="EE161" s="134"/>
      <c r="EF161" s="134"/>
      <c r="EG161" s="134"/>
      <c r="EH161" s="134"/>
      <c r="EI161" s="134"/>
      <c r="EJ161" s="106">
        <f t="shared" si="294"/>
        <v>1</v>
      </c>
      <c r="EK161" t="s">
        <v>1</v>
      </c>
    </row>
    <row r="162" spans="2:141" x14ac:dyDescent="0.25">
      <c r="B162" s="148" t="s">
        <v>1229</v>
      </c>
      <c r="C162" t="s">
        <v>1</v>
      </c>
      <c r="D162" s="159">
        <f t="shared" si="295"/>
        <v>0</v>
      </c>
      <c r="E162" s="160">
        <f t="shared" ref="E162:AW162" si="339">IF($B162="","",FIND(";",$B162,D162+1))</f>
        <v>1</v>
      </c>
      <c r="F162" s="160">
        <f t="shared" si="339"/>
        <v>8</v>
      </c>
      <c r="G162" s="160">
        <f t="shared" si="339"/>
        <v>14</v>
      </c>
      <c r="H162" s="160">
        <f t="shared" si="339"/>
        <v>24</v>
      </c>
      <c r="I162" s="160">
        <f t="shared" si="339"/>
        <v>31</v>
      </c>
      <c r="J162" s="160">
        <f t="shared" si="339"/>
        <v>32</v>
      </c>
      <c r="K162" s="160">
        <f t="shared" si="339"/>
        <v>34</v>
      </c>
      <c r="L162" s="160">
        <f t="shared" si="339"/>
        <v>35</v>
      </c>
      <c r="M162" s="160">
        <f t="shared" si="339"/>
        <v>37</v>
      </c>
      <c r="N162" s="160">
        <f t="shared" si="339"/>
        <v>43</v>
      </c>
      <c r="O162" s="160">
        <f t="shared" si="339"/>
        <v>50</v>
      </c>
      <c r="P162" s="160">
        <f t="shared" si="339"/>
        <v>56</v>
      </c>
      <c r="Q162" s="160">
        <f t="shared" si="339"/>
        <v>58</v>
      </c>
      <c r="R162" s="160">
        <f t="shared" si="339"/>
        <v>60</v>
      </c>
      <c r="S162" s="160">
        <f t="shared" si="339"/>
        <v>66</v>
      </c>
      <c r="T162" s="160">
        <f t="shared" si="339"/>
        <v>79</v>
      </c>
      <c r="U162" s="160">
        <f t="shared" si="339"/>
        <v>85</v>
      </c>
      <c r="V162" s="160">
        <f t="shared" si="339"/>
        <v>88</v>
      </c>
      <c r="W162" s="160">
        <f t="shared" si="339"/>
        <v>94</v>
      </c>
      <c r="X162" s="160">
        <f t="shared" si="339"/>
        <v>100</v>
      </c>
      <c r="Y162" s="160">
        <f t="shared" si="339"/>
        <v>101</v>
      </c>
      <c r="Z162" s="160">
        <f t="shared" si="339"/>
        <v>102</v>
      </c>
      <c r="AA162" s="160">
        <f t="shared" si="339"/>
        <v>103</v>
      </c>
      <c r="AB162" s="160">
        <f t="shared" si="339"/>
        <v>106</v>
      </c>
      <c r="AC162" s="160">
        <f t="shared" si="339"/>
        <v>109</v>
      </c>
      <c r="AD162" s="160">
        <f t="shared" si="339"/>
        <v>112</v>
      </c>
      <c r="AE162" s="160">
        <f t="shared" si="339"/>
        <v>115</v>
      </c>
      <c r="AF162" s="160">
        <f t="shared" si="339"/>
        <v>118</v>
      </c>
      <c r="AG162" s="160">
        <f t="shared" si="339"/>
        <v>121</v>
      </c>
      <c r="AH162" s="160">
        <f t="shared" si="339"/>
        <v>124</v>
      </c>
      <c r="AI162" s="160">
        <f t="shared" si="339"/>
        <v>127</v>
      </c>
      <c r="AJ162" s="160">
        <f t="shared" si="339"/>
        <v>130</v>
      </c>
      <c r="AK162" s="160">
        <f t="shared" si="339"/>
        <v>133</v>
      </c>
      <c r="AL162" s="160">
        <f t="shared" si="339"/>
        <v>136</v>
      </c>
      <c r="AM162" s="160">
        <f t="shared" si="339"/>
        <v>137</v>
      </c>
      <c r="AN162" s="160">
        <f t="shared" si="339"/>
        <v>139</v>
      </c>
      <c r="AO162" s="160">
        <f t="shared" si="339"/>
        <v>145</v>
      </c>
      <c r="AP162" s="160">
        <f t="shared" si="339"/>
        <v>147</v>
      </c>
      <c r="AQ162" s="160">
        <f t="shared" si="339"/>
        <v>150</v>
      </c>
      <c r="AR162" s="160">
        <f t="shared" si="339"/>
        <v>156</v>
      </c>
      <c r="AS162" s="160">
        <f t="shared" si="339"/>
        <v>163</v>
      </c>
      <c r="AT162" s="160">
        <f t="shared" si="339"/>
        <v>169</v>
      </c>
      <c r="AU162" s="160">
        <f t="shared" si="339"/>
        <v>172</v>
      </c>
      <c r="AV162" s="160">
        <f t="shared" si="339"/>
        <v>174</v>
      </c>
      <c r="AW162" s="161">
        <f t="shared" si="339"/>
        <v>175</v>
      </c>
      <c r="AX162" t="s">
        <v>1</v>
      </c>
      <c r="AY162" s="105" t="str">
        <f t="shared" si="297"/>
        <v>Ž16</v>
      </c>
      <c r="AZ162" s="134">
        <f t="shared" si="276"/>
        <v>120</v>
      </c>
      <c r="BA162" s="73" t="str">
        <f t="shared" si="298"/>
        <v>Jana</v>
      </c>
      <c r="BB162" s="73" t="str">
        <f t="shared" si="299"/>
        <v>Cvjetko</v>
      </c>
      <c r="BC162" s="134" t="str">
        <f t="shared" si="300"/>
        <v>49:31</v>
      </c>
      <c r="BD162" s="134">
        <f t="shared" si="301"/>
        <v>2971</v>
      </c>
      <c r="BE162" s="134" t="str">
        <f t="shared" si="302"/>
        <v>0</v>
      </c>
      <c r="BF162" s="134" t="str">
        <f t="shared" si="328"/>
        <v>0</v>
      </c>
      <c r="BG162" s="134">
        <f t="shared" si="277"/>
        <v>1</v>
      </c>
      <c r="BH162" s="73" t="str">
        <f t="shared" si="278"/>
        <v>JAP</v>
      </c>
      <c r="BI162" s="73" t="str">
        <f t="shared" si="324"/>
        <v>OK Japetic</v>
      </c>
      <c r="BJ162" s="134">
        <f t="shared" si="303"/>
        <v>1</v>
      </c>
      <c r="BK162" s="73" t="str" cm="1">
        <f t="array" ref="BK162">IF(BJ162="",""&amp;BI162,IF(BJ162="NEMA",BI162,INDEX(klub_naziv,MATCH(INDEX(klubAlias_klubid,BJ162),klub_id,0))))</f>
        <v>OK Japetić</v>
      </c>
      <c r="BL162" s="73" t="str" cm="1">
        <f t="array" ref="BL162">IFERROR(INDEX(registarNatjecatelji,CE162,4),"")</f>
        <v>OK Japetić</v>
      </c>
      <c r="BM162" s="134" t="str">
        <f t="shared" si="279"/>
        <v/>
      </c>
      <c r="BN162" s="73" t="str">
        <f t="shared" si="304"/>
        <v>OK Japetić</v>
      </c>
      <c r="BO162" s="73" t="str">
        <f t="shared" si="317"/>
        <v>CRO</v>
      </c>
      <c r="BP162" s="134">
        <f t="shared" si="280"/>
        <v>1</v>
      </c>
      <c r="BQ162" s="73" t="str">
        <f t="shared" si="281"/>
        <v>Ž16</v>
      </c>
      <c r="BR162" s="73" t="str">
        <f t="shared" si="282"/>
        <v>Ž16-Ž21B</v>
      </c>
      <c r="BS162" s="134">
        <f t="shared" si="283"/>
        <v>1011</v>
      </c>
      <c r="BT162" s="74" t="str">
        <f t="shared" si="284"/>
        <v>2.66</v>
      </c>
      <c r="BU162" s="74" t="str">
        <f t="shared" si="285"/>
        <v>100</v>
      </c>
      <c r="BV162" s="75" t="str">
        <f t="shared" si="286"/>
        <v>10</v>
      </c>
      <c r="BW162" t="s">
        <v>1</v>
      </c>
      <c r="BX162" s="105" t="str">
        <f t="shared" si="287"/>
        <v>Jana – Cvjetko – OK Japetić – Ž16</v>
      </c>
      <c r="BY162" s="106">
        <f t="shared" si="288"/>
        <v>79</v>
      </c>
      <c r="BZ162" t="s">
        <v>1</v>
      </c>
      <c r="CA162" s="105" t="str">
        <f t="shared" si="289"/>
        <v>Jana – Cvjetko – OK Japetić</v>
      </c>
      <c r="CB162" s="106">
        <f t="shared" si="290"/>
        <v>79</v>
      </c>
      <c r="CC162" t="s">
        <v>1</v>
      </c>
      <c r="CD162" s="105" t="str">
        <f t="shared" si="291"/>
        <v>Jana – Cvjetko</v>
      </c>
      <c r="CE162" s="106">
        <f t="shared" si="305"/>
        <v>79</v>
      </c>
      <c r="CF162" t="s">
        <v>1</v>
      </c>
      <c r="CG162" s="111">
        <f t="shared" si="306"/>
        <v>79</v>
      </c>
      <c r="CH162" s="134" cm="1">
        <f t="array" ref="CH162">IF(CG162="","",INDEX(imePrezime_id,CG162,0))</f>
        <v>1864</v>
      </c>
      <c r="CI162" s="106" t="str">
        <f>IF(OR(CD162="",CE162&lt;&gt;"NEMA"),"",IFERROR(INDEX(imeprezimealias_imeprezimeid,MATCH(BA162&amp;" "&amp;BB162,imeprezimealias_alias,0)),""))</f>
        <v/>
      </c>
      <c r="CJ162" t="s">
        <v>1</v>
      </c>
      <c r="CK162" s="29" t="str">
        <f t="shared" si="307"/>
        <v/>
      </c>
      <c r="CL162" t="s">
        <v>1</v>
      </c>
      <c r="CM162" s="90"/>
      <c r="CN162" t="s">
        <v>1</v>
      </c>
      <c r="CO162" s="111" t="str">
        <f>IF(CM162="","",MAX(CO$10:CO161)+1)</f>
        <v/>
      </c>
      <c r="CP162" s="106" t="str">
        <f>IF(CM162="","",INDEX(imePrezime_id,MATCH(IF(IFERROR(SEARCH("–",CM162),0)&lt;&gt;0,CM162,SUBSTITUTE(CM162," "," – ",1)),imePrezime,0)))</f>
        <v/>
      </c>
      <c r="CR162" s="29" t="str">
        <f t="shared" si="308"/>
        <v/>
      </c>
      <c r="CS162" t="s">
        <v>1</v>
      </c>
      <c r="CT162" s="115" t="str">
        <f>IF(AND(CE162="NEMA",CI162=""),MAX(CT$10:CT161)+1,"")</f>
        <v/>
      </c>
      <c r="CU162" t="s">
        <v>1</v>
      </c>
      <c r="CV162" s="120" t="str">
        <f t="shared" si="322"/>
        <v>Ž</v>
      </c>
      <c r="CW162" t="s">
        <v>1</v>
      </c>
      <c r="CX162" s="105" t="str">
        <f>IF(CT162="","",IF(BO162&lt;&gt;"CRO","","INSERT INTO osoba (id,reg_broj,oib,spol_id,dat_rodjenja) VALUES ("&amp;CT162&amp;",(SELECT max(reg_broj)+1 FROM osoba),Null,'"&amp;CV162&amp;"',Null); INSERT INTO osoba_log (id,reg_broj,oib,spol_id,dat_rodjenja,dnevnik_id) SELECT id,reg_broj,oib,spol_id,dat_rodjenja,"&amp;CT$2&amp;" FROM osoba WHERE id = "&amp;CT162&amp;";"))</f>
        <v/>
      </c>
      <c r="CY162" s="125" t="str">
        <f>IF(CT162="","","INSERT INTO imeprezime (id,osoba_id,rbr,ime,prezime,klub_id,identitet_id,sintaksa_id,info,aktivno,dnevnik_id) VALUES ("&amp;CT162&amp;","&amp;IF(CX162="","Null",CT162)&amp;",1,'"&amp;BA162&amp;"','"&amp;BB162&amp;"',(SELECT id FROM klub WHERE naziv = '"&amp;BI162&amp;"'),Null,1,'',1,"&amp;CT$2&amp;");")</f>
        <v/>
      </c>
      <c r="CZ162" t="s">
        <v>1</v>
      </c>
      <c r="DA162" s="29" t="str">
        <f t="shared" si="309"/>
        <v/>
      </c>
      <c r="DB162" t="s">
        <v>1</v>
      </c>
      <c r="DC162" s="105" t="str">
        <f>IF(OR(BP162="",BP162&lt;&gt;"NEMA"),"",BO162)</f>
        <v/>
      </c>
      <c r="DD162" s="125" t="str">
        <f>IF(DC162="","",MAX(DD$10:DD161)+1)</f>
        <v/>
      </c>
      <c r="DE162" t="s">
        <v>1</v>
      </c>
      <c r="DF162" s="90"/>
      <c r="DG162" t="s">
        <v>1</v>
      </c>
      <c r="DH162" s="29" t="str">
        <f t="shared" si="292"/>
        <v/>
      </c>
      <c r="DI162" t="s">
        <v>1</v>
      </c>
      <c r="DJ162" s="166" t="str">
        <f>IF(BJ162&lt;&gt;"NEMA","",IF(IFERROR(MATCH(BI162,BI$10:BI161,0),0)&lt;&gt;0,"",BI162))</f>
        <v/>
      </c>
      <c r="DK162" t="s">
        <v>1</v>
      </c>
      <c r="DL162" s="90"/>
      <c r="DM162" t="s">
        <v>1</v>
      </c>
      <c r="DN162" s="105" t="str">
        <f t="shared" si="310"/>
        <v/>
      </c>
      <c r="DO162" s="73" t="str">
        <f>IF(DN162="","",MAX(DO$10:DO161)+1)</f>
        <v/>
      </c>
      <c r="DP162" s="73" t="str">
        <f>IF(DN162="","",IF(BP162="","",IF(BP162="NEMA",DD162,BP162)))</f>
        <v/>
      </c>
      <c r="DQ162" s="73" t="str">
        <f t="shared" si="311"/>
        <v/>
      </c>
      <c r="DR162" s="73" t="str">
        <f>IF(DL162="","",MAX(DR$10:DR161)+1)</f>
        <v/>
      </c>
      <c r="DS162" s="177" t="str">
        <f t="shared" si="293"/>
        <v/>
      </c>
      <c r="DT162" s="125" t="str">
        <f t="shared" si="312"/>
        <v/>
      </c>
      <c r="DU162" t="s">
        <v>1</v>
      </c>
      <c r="DV162" s="29" t="str">
        <f t="shared" si="313"/>
        <v/>
      </c>
      <c r="DW162" t="s">
        <v>1</v>
      </c>
      <c r="DX162" s="166" t="str">
        <f>IF(BX162="","",IF(BY162&lt;&gt;"NEMA","ime-pre-klu"&amp;IF(BJ162="","","(ali)")&amp;"-kat",IF(CB162&lt;&gt;"NEMA","ime-pre-klu"&amp;IF(BJ162="","","(ali)"),IF(CE162&lt;&gt;"NEMA","ime-pre",IF(CT162&lt;&gt;"","novo",""))))&amp;IF(AND(BE162="0",BD162&gt;max_minuta*60),"-ot",""))</f>
        <v>ime-pre-klu(ali)-kat</v>
      </c>
      <c r="DY162" t="s">
        <v>1</v>
      </c>
      <c r="DZ162" s="111"/>
      <c r="EA162" s="134"/>
      <c r="EB162" s="134"/>
      <c r="EC162" s="134"/>
      <c r="ED162" s="134"/>
      <c r="EE162" s="134"/>
      <c r="EF162" s="134"/>
      <c r="EG162" s="134"/>
      <c r="EH162" s="134"/>
      <c r="EI162" s="134"/>
      <c r="EJ162" s="106">
        <f t="shared" si="294"/>
        <v>3</v>
      </c>
      <c r="EK162" t="s">
        <v>1</v>
      </c>
    </row>
    <row r="163" spans="2:141" x14ac:dyDescent="0.25">
      <c r="B163" s="148" t="s">
        <v>1230</v>
      </c>
      <c r="C163" t="s">
        <v>1</v>
      </c>
      <c r="D163" s="159">
        <f t="shared" si="295"/>
        <v>0</v>
      </c>
      <c r="E163" s="160">
        <f t="shared" ref="E163:AW163" si="340">IF($B163="","",FIND(";",$B163,D163+1))</f>
        <v>1</v>
      </c>
      <c r="F163" s="160">
        <f t="shared" si="340"/>
        <v>9</v>
      </c>
      <c r="G163" s="160">
        <f t="shared" si="340"/>
        <v>14</v>
      </c>
      <c r="H163" s="160">
        <f t="shared" si="340"/>
        <v>26</v>
      </c>
      <c r="I163" s="160">
        <f t="shared" si="340"/>
        <v>32</v>
      </c>
      <c r="J163" s="160">
        <f t="shared" si="340"/>
        <v>33</v>
      </c>
      <c r="K163" s="160">
        <f t="shared" si="340"/>
        <v>35</v>
      </c>
      <c r="L163" s="160">
        <f t="shared" si="340"/>
        <v>36</v>
      </c>
      <c r="M163" s="160">
        <f t="shared" si="340"/>
        <v>38</v>
      </c>
      <c r="N163" s="160">
        <f t="shared" si="340"/>
        <v>44</v>
      </c>
      <c r="O163" s="160">
        <f t="shared" si="340"/>
        <v>51</v>
      </c>
      <c r="P163" s="160">
        <f t="shared" si="340"/>
        <v>57</v>
      </c>
      <c r="Q163" s="160">
        <f t="shared" si="340"/>
        <v>59</v>
      </c>
      <c r="R163" s="160">
        <f t="shared" si="340"/>
        <v>61</v>
      </c>
      <c r="S163" s="160">
        <f t="shared" si="340"/>
        <v>69</v>
      </c>
      <c r="T163" s="160">
        <f t="shared" si="340"/>
        <v>80</v>
      </c>
      <c r="U163" s="160">
        <f t="shared" si="340"/>
        <v>86</v>
      </c>
      <c r="V163" s="160">
        <f t="shared" si="340"/>
        <v>89</v>
      </c>
      <c r="W163" s="160">
        <f t="shared" si="340"/>
        <v>95</v>
      </c>
      <c r="X163" s="160">
        <f t="shared" si="340"/>
        <v>101</v>
      </c>
      <c r="Y163" s="160">
        <f t="shared" si="340"/>
        <v>102</v>
      </c>
      <c r="Z163" s="160">
        <f t="shared" si="340"/>
        <v>103</v>
      </c>
      <c r="AA163" s="160">
        <f t="shared" si="340"/>
        <v>104</v>
      </c>
      <c r="AB163" s="160">
        <f t="shared" si="340"/>
        <v>107</v>
      </c>
      <c r="AC163" s="160">
        <f t="shared" si="340"/>
        <v>110</v>
      </c>
      <c r="AD163" s="160">
        <f t="shared" si="340"/>
        <v>113</v>
      </c>
      <c r="AE163" s="160">
        <f t="shared" si="340"/>
        <v>116</v>
      </c>
      <c r="AF163" s="160">
        <f t="shared" si="340"/>
        <v>119</v>
      </c>
      <c r="AG163" s="160">
        <f t="shared" si="340"/>
        <v>122</v>
      </c>
      <c r="AH163" s="160">
        <f t="shared" si="340"/>
        <v>125</v>
      </c>
      <c r="AI163" s="160">
        <f t="shared" si="340"/>
        <v>128</v>
      </c>
      <c r="AJ163" s="160">
        <f t="shared" si="340"/>
        <v>131</v>
      </c>
      <c r="AK163" s="160">
        <f t="shared" si="340"/>
        <v>134</v>
      </c>
      <c r="AL163" s="160">
        <f t="shared" si="340"/>
        <v>137</v>
      </c>
      <c r="AM163" s="160">
        <f t="shared" si="340"/>
        <v>138</v>
      </c>
      <c r="AN163" s="160">
        <f t="shared" si="340"/>
        <v>140</v>
      </c>
      <c r="AO163" s="160">
        <f t="shared" si="340"/>
        <v>146</v>
      </c>
      <c r="AP163" s="160">
        <f t="shared" si="340"/>
        <v>148</v>
      </c>
      <c r="AQ163" s="160">
        <f t="shared" si="340"/>
        <v>151</v>
      </c>
      <c r="AR163" s="160">
        <f t="shared" si="340"/>
        <v>157</v>
      </c>
      <c r="AS163" s="160">
        <f t="shared" si="340"/>
        <v>164</v>
      </c>
      <c r="AT163" s="160">
        <f t="shared" si="340"/>
        <v>170</v>
      </c>
      <c r="AU163" s="160">
        <f t="shared" si="340"/>
        <v>173</v>
      </c>
      <c r="AV163" s="160">
        <f t="shared" si="340"/>
        <v>175</v>
      </c>
      <c r="AW163" s="161">
        <f t="shared" si="340"/>
        <v>176</v>
      </c>
      <c r="AX163" t="s">
        <v>1</v>
      </c>
      <c r="AY163" s="105" t="str">
        <f t="shared" si="297"/>
        <v>Ž16</v>
      </c>
      <c r="AZ163" s="134">
        <f t="shared" si="276"/>
        <v>120</v>
      </c>
      <c r="BA163" s="73" t="str">
        <f t="shared" si="298"/>
        <v>Ira</v>
      </c>
      <c r="BB163" s="73" t="str">
        <f t="shared" si="299"/>
        <v>Mareković</v>
      </c>
      <c r="BC163" s="134" t="str">
        <f t="shared" si="300"/>
        <v>75:04</v>
      </c>
      <c r="BD163" s="134">
        <f t="shared" si="301"/>
        <v>4504</v>
      </c>
      <c r="BE163" s="134" t="str">
        <f t="shared" si="302"/>
        <v>0</v>
      </c>
      <c r="BF163" s="134" t="str">
        <f t="shared" si="328"/>
        <v>0</v>
      </c>
      <c r="BG163" s="134">
        <f t="shared" si="277"/>
        <v>1</v>
      </c>
      <c r="BH163" s="73" t="str">
        <f t="shared" si="278"/>
        <v>Vihor</v>
      </c>
      <c r="BI163" s="73" t="str">
        <f t="shared" si="324"/>
        <v>OK Vihor</v>
      </c>
      <c r="BJ163" s="134" t="str">
        <f t="shared" si="303"/>
        <v/>
      </c>
      <c r="BK163" s="73" t="str" cm="1">
        <f t="array" ref="BK163">IF(BJ163="",""&amp;BI163,IF(BJ163="NEMA",BI163,INDEX(klub_naziv,MATCH(INDEX(klubAlias_klubid,BJ163),klub_id,0))))</f>
        <v>OK Vihor</v>
      </c>
      <c r="BL163" s="73" t="str" cm="1">
        <f t="array" ref="BL163">IFERROR(INDEX(registarNatjecatelji,CE163,4),"")</f>
        <v>OK Vihor</v>
      </c>
      <c r="BM163" s="134" t="str">
        <f t="shared" si="279"/>
        <v/>
      </c>
      <c r="BN163" s="73" t="str">
        <f t="shared" si="304"/>
        <v>OK Vihor</v>
      </c>
      <c r="BO163" s="73" t="str">
        <f t="shared" si="317"/>
        <v>CRO</v>
      </c>
      <c r="BP163" s="134">
        <f t="shared" si="280"/>
        <v>1</v>
      </c>
      <c r="BQ163" s="73" t="str">
        <f t="shared" si="281"/>
        <v>Ž16</v>
      </c>
      <c r="BR163" s="73" t="str">
        <f t="shared" si="282"/>
        <v>Ž16-Ž21B</v>
      </c>
      <c r="BS163" s="134">
        <f t="shared" si="283"/>
        <v>1011</v>
      </c>
      <c r="BT163" s="74" t="str">
        <f t="shared" si="284"/>
        <v>2.66</v>
      </c>
      <c r="BU163" s="74" t="str">
        <f t="shared" si="285"/>
        <v>100</v>
      </c>
      <c r="BV163" s="75" t="str">
        <f t="shared" si="286"/>
        <v>10</v>
      </c>
      <c r="BW163" t="s">
        <v>1</v>
      </c>
      <c r="BX163" s="105" t="str">
        <f t="shared" si="287"/>
        <v>Ira – Mareković – OK Vihor – Ž16</v>
      </c>
      <c r="BY163" s="106">
        <f t="shared" si="288"/>
        <v>775</v>
      </c>
      <c r="BZ163" t="s">
        <v>1</v>
      </c>
      <c r="CA163" s="105" t="str">
        <f t="shared" si="289"/>
        <v>Ira – Mareković – OK Vihor</v>
      </c>
      <c r="CB163" s="106">
        <f t="shared" si="290"/>
        <v>775</v>
      </c>
      <c r="CC163" t="s">
        <v>1</v>
      </c>
      <c r="CD163" s="105" t="str">
        <f t="shared" si="291"/>
        <v>Ira – Mareković</v>
      </c>
      <c r="CE163" s="106">
        <f t="shared" si="305"/>
        <v>775</v>
      </c>
      <c r="CF163" t="s">
        <v>1</v>
      </c>
      <c r="CG163" s="111">
        <f t="shared" si="306"/>
        <v>775</v>
      </c>
      <c r="CH163" s="134" cm="1">
        <f t="array" ref="CH163">IF(CG163="","",INDEX(imePrezime_id,CG163,0))</f>
        <v>1410</v>
      </c>
      <c r="CI163" s="106" t="str">
        <f>IF(OR(CD163="",CE163&lt;&gt;"NEMA"),"",IFERROR(INDEX(imeprezimealias_imeprezimeid,MATCH(BA163&amp;" "&amp;BB163,imeprezimealias_alias,0)),""))</f>
        <v/>
      </c>
      <c r="CJ163" t="s">
        <v>1</v>
      </c>
      <c r="CK163" s="29" t="str">
        <f t="shared" si="307"/>
        <v/>
      </c>
      <c r="CL163" t="s">
        <v>1</v>
      </c>
      <c r="CM163" s="90"/>
      <c r="CN163" t="s">
        <v>1</v>
      </c>
      <c r="CO163" s="111" t="str">
        <f>IF(CM163="","",MAX(CO$10:CO162)+1)</f>
        <v/>
      </c>
      <c r="CP163" s="106" t="str">
        <f>IF(CM163="","",INDEX(imePrezime_id,MATCH(IF(IFERROR(SEARCH("–",CM163),0)&lt;&gt;0,CM163,SUBSTITUTE(CM163," "," – ",1)),imePrezime,0)))</f>
        <v/>
      </c>
      <c r="CR163" s="29" t="str">
        <f t="shared" si="308"/>
        <v/>
      </c>
      <c r="CS163" t="s">
        <v>1</v>
      </c>
      <c r="CT163" s="115" t="str">
        <f>IF(AND(CE163="NEMA",CI163=""),MAX(CT$10:CT162)+1,"")</f>
        <v/>
      </c>
      <c r="CU163" t="s">
        <v>1</v>
      </c>
      <c r="CV163" s="120" t="str">
        <f t="shared" si="322"/>
        <v>Ž</v>
      </c>
      <c r="CW163" t="s">
        <v>1</v>
      </c>
      <c r="CX163" s="105" t="str">
        <f>IF(CT163="","",IF(BO163&lt;&gt;"CRO","","INSERT INTO osoba (id,reg_broj,oib,spol_id,dat_rodjenja) VALUES ("&amp;CT163&amp;",(SELECT max(reg_broj)+1 FROM osoba),Null,'"&amp;CV163&amp;"',Null); INSERT INTO osoba_log (id,reg_broj,oib,spol_id,dat_rodjenja,dnevnik_id) SELECT id,reg_broj,oib,spol_id,dat_rodjenja,"&amp;CT$2&amp;" FROM osoba WHERE id = "&amp;CT163&amp;";"))</f>
        <v/>
      </c>
      <c r="CY163" s="125" t="str">
        <f>IF(CT163="","","INSERT INTO imeprezime (id,osoba_id,rbr,ime,prezime,klub_id,identitet_id,sintaksa_id,info,aktivno,dnevnik_id) VALUES ("&amp;CT163&amp;","&amp;IF(CX163="","Null",CT163)&amp;",1,'"&amp;BA163&amp;"','"&amp;BB163&amp;"',(SELECT id FROM klub WHERE naziv = '"&amp;BI163&amp;"'),Null,1,'',1,"&amp;CT$2&amp;");")</f>
        <v/>
      </c>
      <c r="CZ163" t="s">
        <v>1</v>
      </c>
      <c r="DA163" s="29" t="str">
        <f t="shared" si="309"/>
        <v/>
      </c>
      <c r="DB163" t="s">
        <v>1</v>
      </c>
      <c r="DC163" s="105" t="str">
        <f>IF(OR(BP163="",BP163&lt;&gt;"NEMA"),"",BO163)</f>
        <v/>
      </c>
      <c r="DD163" s="125" t="str">
        <f>IF(DC163="","",MAX(DD$10:DD162)+1)</f>
        <v/>
      </c>
      <c r="DE163" t="s">
        <v>1</v>
      </c>
      <c r="DF163" s="90"/>
      <c r="DG163" t="s">
        <v>1</v>
      </c>
      <c r="DH163" s="29" t="str">
        <f t="shared" si="292"/>
        <v/>
      </c>
      <c r="DI163" t="s">
        <v>1</v>
      </c>
      <c r="DJ163" s="166" t="str">
        <f>IF(BJ163&lt;&gt;"NEMA","",IF(IFERROR(MATCH(BI163,BI$10:BI162,0),0)&lt;&gt;0,"",BI163))</f>
        <v/>
      </c>
      <c r="DK163" t="s">
        <v>1</v>
      </c>
      <c r="DL163" s="90"/>
      <c r="DM163" t="s">
        <v>1</v>
      </c>
      <c r="DN163" s="105" t="str">
        <f t="shared" si="310"/>
        <v/>
      </c>
      <c r="DO163" s="73" t="str">
        <f>IF(DN163="","",MAX(DO$10:DO162)+1)</f>
        <v/>
      </c>
      <c r="DP163" s="73" t="str">
        <f>IF(DN163="","",IF(BP163="","",IF(BP163="NEMA",DD163,BP163)))</f>
        <v/>
      </c>
      <c r="DQ163" s="73" t="str">
        <f t="shared" si="311"/>
        <v/>
      </c>
      <c r="DR163" s="73" t="str">
        <f>IF(DL163="","",MAX(DR$10:DR162)+1)</f>
        <v/>
      </c>
      <c r="DS163" s="177" t="str">
        <f t="shared" si="293"/>
        <v/>
      </c>
      <c r="DT163" s="125" t="str">
        <f t="shared" si="312"/>
        <v/>
      </c>
      <c r="DU163" t="s">
        <v>1</v>
      </c>
      <c r="DV163" s="29" t="str">
        <f t="shared" si="313"/>
        <v/>
      </c>
      <c r="DW163" t="s">
        <v>1</v>
      </c>
      <c r="DX163" s="166" t="str">
        <f>IF(BX163="","",IF(BY163&lt;&gt;"NEMA","ime-pre-klu"&amp;IF(BJ163="","","(ali)")&amp;"-kat",IF(CB163&lt;&gt;"NEMA","ime-pre-klu"&amp;IF(BJ163="","","(ali)"),IF(CE163&lt;&gt;"NEMA","ime-pre",IF(CT163&lt;&gt;"","novo",""))))&amp;IF(AND(BE163="0",BD163&gt;max_minuta*60),"-ot",""))</f>
        <v>ime-pre-klu-kat</v>
      </c>
      <c r="DY163" t="s">
        <v>1</v>
      </c>
      <c r="DZ163" s="111"/>
      <c r="EA163" s="134"/>
      <c r="EB163" s="134"/>
      <c r="EC163" s="134"/>
      <c r="ED163" s="134"/>
      <c r="EE163" s="134"/>
      <c r="EF163" s="134"/>
      <c r="EG163" s="134"/>
      <c r="EH163" s="134"/>
      <c r="EI163" s="134"/>
      <c r="EJ163" s="106">
        <f t="shared" si="294"/>
        <v>1</v>
      </c>
      <c r="EK163" t="s">
        <v>1</v>
      </c>
    </row>
    <row r="164" spans="2:141" x14ac:dyDescent="0.25">
      <c r="B164" s="148" t="s">
        <v>1231</v>
      </c>
      <c r="C164" t="s">
        <v>1</v>
      </c>
      <c r="D164" s="159">
        <f t="shared" si="295"/>
        <v>0</v>
      </c>
      <c r="E164" s="160">
        <f t="shared" ref="E164:AW164" si="341">IF($B164="","",FIND(";",$B164,D164+1))</f>
        <v>1</v>
      </c>
      <c r="F164" s="160">
        <f t="shared" si="341"/>
        <v>9</v>
      </c>
      <c r="G164" s="160">
        <f t="shared" si="341"/>
        <v>15</v>
      </c>
      <c r="H164" s="160">
        <f t="shared" si="341"/>
        <v>26</v>
      </c>
      <c r="I164" s="160">
        <f t="shared" si="341"/>
        <v>33</v>
      </c>
      <c r="J164" s="160">
        <f t="shared" si="341"/>
        <v>34</v>
      </c>
      <c r="K164" s="160">
        <f t="shared" si="341"/>
        <v>36</v>
      </c>
      <c r="L164" s="160">
        <f t="shared" si="341"/>
        <v>37</v>
      </c>
      <c r="M164" s="160">
        <f t="shared" si="341"/>
        <v>39</v>
      </c>
      <c r="N164" s="160">
        <f t="shared" si="341"/>
        <v>45</v>
      </c>
      <c r="O164" s="160">
        <f t="shared" si="341"/>
        <v>52</v>
      </c>
      <c r="P164" s="160">
        <f t="shared" si="341"/>
        <v>58</v>
      </c>
      <c r="Q164" s="160">
        <f t="shared" si="341"/>
        <v>60</v>
      </c>
      <c r="R164" s="160">
        <f t="shared" si="341"/>
        <v>62</v>
      </c>
      <c r="S164" s="160">
        <f t="shared" si="341"/>
        <v>68</v>
      </c>
      <c r="T164" s="160">
        <f t="shared" si="341"/>
        <v>80</v>
      </c>
      <c r="U164" s="160">
        <f t="shared" si="341"/>
        <v>86</v>
      </c>
      <c r="V164" s="160">
        <f t="shared" si="341"/>
        <v>89</v>
      </c>
      <c r="W164" s="160">
        <f t="shared" si="341"/>
        <v>95</v>
      </c>
      <c r="X164" s="160">
        <f t="shared" si="341"/>
        <v>101</v>
      </c>
      <c r="Y164" s="160">
        <f t="shared" si="341"/>
        <v>102</v>
      </c>
      <c r="Z164" s="160">
        <f t="shared" si="341"/>
        <v>103</v>
      </c>
      <c r="AA164" s="160">
        <f t="shared" si="341"/>
        <v>104</v>
      </c>
      <c r="AB164" s="160">
        <f t="shared" si="341"/>
        <v>107</v>
      </c>
      <c r="AC164" s="160">
        <f t="shared" si="341"/>
        <v>110</v>
      </c>
      <c r="AD164" s="160">
        <f t="shared" si="341"/>
        <v>113</v>
      </c>
      <c r="AE164" s="160">
        <f t="shared" si="341"/>
        <v>116</v>
      </c>
      <c r="AF164" s="160">
        <f t="shared" si="341"/>
        <v>119</v>
      </c>
      <c r="AG164" s="160">
        <f t="shared" si="341"/>
        <v>122</v>
      </c>
      <c r="AH164" s="160">
        <f t="shared" si="341"/>
        <v>125</v>
      </c>
      <c r="AI164" s="160">
        <f t="shared" si="341"/>
        <v>128</v>
      </c>
      <c r="AJ164" s="160">
        <f t="shared" si="341"/>
        <v>131</v>
      </c>
      <c r="AK164" s="160">
        <f t="shared" si="341"/>
        <v>134</v>
      </c>
      <c r="AL164" s="160">
        <f t="shared" si="341"/>
        <v>137</v>
      </c>
      <c r="AM164" s="160">
        <f t="shared" si="341"/>
        <v>138</v>
      </c>
      <c r="AN164" s="160">
        <f t="shared" si="341"/>
        <v>140</v>
      </c>
      <c r="AO164" s="160">
        <f t="shared" si="341"/>
        <v>146</v>
      </c>
      <c r="AP164" s="160">
        <f t="shared" si="341"/>
        <v>148</v>
      </c>
      <c r="AQ164" s="160">
        <f t="shared" si="341"/>
        <v>151</v>
      </c>
      <c r="AR164" s="160">
        <f t="shared" si="341"/>
        <v>157</v>
      </c>
      <c r="AS164" s="160">
        <f t="shared" si="341"/>
        <v>164</v>
      </c>
      <c r="AT164" s="160">
        <f t="shared" si="341"/>
        <v>170</v>
      </c>
      <c r="AU164" s="160">
        <f t="shared" si="341"/>
        <v>173</v>
      </c>
      <c r="AV164" s="160">
        <f t="shared" si="341"/>
        <v>175</v>
      </c>
      <c r="AW164" s="161">
        <f t="shared" si="341"/>
        <v>176</v>
      </c>
      <c r="AX164" t="s">
        <v>1</v>
      </c>
      <c r="AY164" s="105" t="str">
        <f t="shared" si="297"/>
        <v>Ž16</v>
      </c>
      <c r="AZ164" s="134">
        <f t="shared" si="276"/>
        <v>120</v>
      </c>
      <c r="BA164" s="73" t="str">
        <f t="shared" si="298"/>
        <v>Nina</v>
      </c>
      <c r="BB164" s="73" t="str">
        <f t="shared" si="299"/>
        <v>Mioković</v>
      </c>
      <c r="BC164" s="134" t="str">
        <f t="shared" si="300"/>
        <v>77:04</v>
      </c>
      <c r="BD164" s="134">
        <f t="shared" si="301"/>
        <v>4624</v>
      </c>
      <c r="BE164" s="134" t="str">
        <f t="shared" si="302"/>
        <v>0</v>
      </c>
      <c r="BF164" s="134" t="str">
        <f t="shared" si="328"/>
        <v>0</v>
      </c>
      <c r="BG164" s="134">
        <f t="shared" si="277"/>
        <v>1</v>
      </c>
      <c r="BH164" s="73" t="str">
        <f t="shared" si="278"/>
        <v>KAP</v>
      </c>
      <c r="BI164" s="73" t="str">
        <f t="shared" si="324"/>
        <v>OK Kapela</v>
      </c>
      <c r="BJ164" s="134" t="str">
        <f t="shared" si="303"/>
        <v/>
      </c>
      <c r="BK164" s="73" t="str" cm="1">
        <f t="array" ref="BK164">IF(BJ164="",""&amp;BI164,IF(BJ164="NEMA",BI164,INDEX(klub_naziv,MATCH(INDEX(klubAlias_klubid,BJ164),klub_id,0))))</f>
        <v>OK Kapela</v>
      </c>
      <c r="BL164" s="73" t="str" cm="1">
        <f t="array" ref="BL164">IFERROR(INDEX(registarNatjecatelji,CE164,4),"")</f>
        <v>OK Kapela</v>
      </c>
      <c r="BM164" s="134" t="str">
        <f t="shared" si="279"/>
        <v/>
      </c>
      <c r="BN164" s="73" t="str">
        <f t="shared" si="304"/>
        <v>OK Kapela</v>
      </c>
      <c r="BO164" s="73" t="str">
        <f t="shared" si="317"/>
        <v>CRO</v>
      </c>
      <c r="BP164" s="134">
        <f t="shared" si="280"/>
        <v>1</v>
      </c>
      <c r="BQ164" s="73" t="str">
        <f t="shared" si="281"/>
        <v>Ž16</v>
      </c>
      <c r="BR164" s="73" t="str">
        <f t="shared" si="282"/>
        <v>Ž16-Ž21B</v>
      </c>
      <c r="BS164" s="134">
        <f t="shared" si="283"/>
        <v>1011</v>
      </c>
      <c r="BT164" s="74" t="str">
        <f t="shared" si="284"/>
        <v>2.66</v>
      </c>
      <c r="BU164" s="74" t="str">
        <f t="shared" si="285"/>
        <v>100</v>
      </c>
      <c r="BV164" s="75" t="str">
        <f t="shared" si="286"/>
        <v>10</v>
      </c>
      <c r="BW164" t="s">
        <v>1</v>
      </c>
      <c r="BX164" s="105" t="str">
        <f t="shared" si="287"/>
        <v>Nina – Mioković – OK Kapela – Ž16</v>
      </c>
      <c r="BY164" s="106">
        <f t="shared" si="288"/>
        <v>278</v>
      </c>
      <c r="BZ164" t="s">
        <v>1</v>
      </c>
      <c r="CA164" s="105" t="str">
        <f t="shared" si="289"/>
        <v>Nina – Mioković – OK Kapela</v>
      </c>
      <c r="CB164" s="106">
        <f t="shared" si="290"/>
        <v>278</v>
      </c>
      <c r="CC164" t="s">
        <v>1</v>
      </c>
      <c r="CD164" s="105" t="str">
        <f t="shared" si="291"/>
        <v>Nina – Mioković</v>
      </c>
      <c r="CE164" s="106">
        <f t="shared" si="305"/>
        <v>278</v>
      </c>
      <c r="CF164" t="s">
        <v>1</v>
      </c>
      <c r="CG164" s="111">
        <f t="shared" si="306"/>
        <v>278</v>
      </c>
      <c r="CH164" s="134" cm="1">
        <f t="array" ref="CH164">IF(CG164="","",INDEX(imePrezime_id,CG164,0))</f>
        <v>1243</v>
      </c>
      <c r="CI164" s="106" t="str">
        <f>IF(OR(CD164="",CE164&lt;&gt;"NEMA"),"",IFERROR(INDEX(imeprezimealias_imeprezimeid,MATCH(BA164&amp;" "&amp;BB164,imeprezimealias_alias,0)),""))</f>
        <v/>
      </c>
      <c r="CJ164" t="s">
        <v>1</v>
      </c>
      <c r="CK164" s="29" t="str">
        <f t="shared" si="307"/>
        <v/>
      </c>
      <c r="CL164" t="s">
        <v>1</v>
      </c>
      <c r="CM164" s="90"/>
      <c r="CN164" t="s">
        <v>1</v>
      </c>
      <c r="CO164" s="111" t="str">
        <f>IF(CM164="","",MAX(CO$10:CO163)+1)</f>
        <v/>
      </c>
      <c r="CP164" s="106" t="str">
        <f>IF(CM164="","",INDEX(imePrezime_id,MATCH(IF(IFERROR(SEARCH("–",CM164),0)&lt;&gt;0,CM164,SUBSTITUTE(CM164," "," – ",1)),imePrezime,0)))</f>
        <v/>
      </c>
      <c r="CR164" s="29" t="str">
        <f t="shared" si="308"/>
        <v/>
      </c>
      <c r="CS164" t="s">
        <v>1</v>
      </c>
      <c r="CT164" s="115" t="str">
        <f>IF(AND(CE164="NEMA",CI164=""),MAX(CT$10:CT163)+1,"")</f>
        <v/>
      </c>
      <c r="CU164" t="s">
        <v>1</v>
      </c>
      <c r="CV164" s="120" t="str">
        <f t="shared" si="322"/>
        <v>Ž</v>
      </c>
      <c r="CW164" t="s">
        <v>1</v>
      </c>
      <c r="CX164" s="105" t="str">
        <f>IF(CT164="","",IF(BO164&lt;&gt;"CRO","","INSERT INTO osoba (id,reg_broj,oib,spol_id,dat_rodjenja) VALUES ("&amp;CT164&amp;",(SELECT max(reg_broj)+1 FROM osoba),Null,'"&amp;CV164&amp;"',Null); INSERT INTO osoba_log (id,reg_broj,oib,spol_id,dat_rodjenja,dnevnik_id) SELECT id,reg_broj,oib,spol_id,dat_rodjenja,"&amp;CT$2&amp;" FROM osoba WHERE id = "&amp;CT164&amp;";"))</f>
        <v/>
      </c>
      <c r="CY164" s="125" t="str">
        <f>IF(CT164="","","INSERT INTO imeprezime (id,osoba_id,rbr,ime,prezime,klub_id,identitet_id,sintaksa_id,info,aktivno,dnevnik_id) VALUES ("&amp;CT164&amp;","&amp;IF(CX164="","Null",CT164)&amp;",1,'"&amp;BA164&amp;"','"&amp;BB164&amp;"',(SELECT id FROM klub WHERE naziv = '"&amp;BI164&amp;"'),Null,1,'',1,"&amp;CT$2&amp;");")</f>
        <v/>
      </c>
      <c r="CZ164" t="s">
        <v>1</v>
      </c>
      <c r="DA164" s="29" t="str">
        <f t="shared" si="309"/>
        <v/>
      </c>
      <c r="DB164" t="s">
        <v>1</v>
      </c>
      <c r="DC164" s="105" t="str">
        <f>IF(OR(BP164="",BP164&lt;&gt;"NEMA"),"",BO164)</f>
        <v/>
      </c>
      <c r="DD164" s="125" t="str">
        <f>IF(DC164="","",MAX(DD$10:DD163)+1)</f>
        <v/>
      </c>
      <c r="DE164" t="s">
        <v>1</v>
      </c>
      <c r="DF164" s="90"/>
      <c r="DG164" t="s">
        <v>1</v>
      </c>
      <c r="DH164" s="29" t="str">
        <f t="shared" si="292"/>
        <v/>
      </c>
      <c r="DI164" t="s">
        <v>1</v>
      </c>
      <c r="DJ164" s="166" t="str">
        <f>IF(BJ164&lt;&gt;"NEMA","",IF(IFERROR(MATCH(BI164,BI$10:BI163,0),0)&lt;&gt;0,"",BI164))</f>
        <v/>
      </c>
      <c r="DK164" t="s">
        <v>1</v>
      </c>
      <c r="DL164" s="90"/>
      <c r="DM164" t="s">
        <v>1</v>
      </c>
      <c r="DN164" s="105" t="str">
        <f t="shared" si="310"/>
        <v/>
      </c>
      <c r="DO164" s="73" t="str">
        <f>IF(DN164="","",MAX(DO$10:DO163)+1)</f>
        <v/>
      </c>
      <c r="DP164" s="73" t="str">
        <f>IF(DN164="","",IF(BP164="","",IF(BP164="NEMA",DD164,BP164)))</f>
        <v/>
      </c>
      <c r="DQ164" s="73" t="str">
        <f t="shared" si="311"/>
        <v/>
      </c>
      <c r="DR164" s="73" t="str">
        <f>IF(DL164="","",MAX(DR$10:DR163)+1)</f>
        <v/>
      </c>
      <c r="DS164" s="177" t="str">
        <f t="shared" si="293"/>
        <v/>
      </c>
      <c r="DT164" s="125" t="str">
        <f t="shared" si="312"/>
        <v/>
      </c>
      <c r="DU164" t="s">
        <v>1</v>
      </c>
      <c r="DV164" s="29" t="str">
        <f t="shared" si="313"/>
        <v/>
      </c>
      <c r="DW164" t="s">
        <v>1</v>
      </c>
      <c r="DX164" s="166" t="str">
        <f>IF(BX164="","",IF(BY164&lt;&gt;"NEMA","ime-pre-klu"&amp;IF(BJ164="","","(ali)")&amp;"-kat",IF(CB164&lt;&gt;"NEMA","ime-pre-klu"&amp;IF(BJ164="","","(ali)"),IF(CE164&lt;&gt;"NEMA","ime-pre",IF(CT164&lt;&gt;"","novo",""))))&amp;IF(AND(BE164="0",BD164&gt;max_minuta*60),"-ot",""))</f>
        <v>ime-pre-klu-kat</v>
      </c>
      <c r="DY164" t="s">
        <v>1</v>
      </c>
      <c r="DZ164" s="111"/>
      <c r="EA164" s="134"/>
      <c r="EB164" s="134"/>
      <c r="EC164" s="134"/>
      <c r="ED164" s="134"/>
      <c r="EE164" s="134"/>
      <c r="EF164" s="134"/>
      <c r="EG164" s="134"/>
      <c r="EH164" s="134"/>
      <c r="EI164" s="134"/>
      <c r="EJ164" s="106">
        <f t="shared" si="294"/>
        <v>1</v>
      </c>
      <c r="EK164" t="s">
        <v>1</v>
      </c>
    </row>
    <row r="165" spans="2:141" x14ac:dyDescent="0.25">
      <c r="B165" s="148" t="s">
        <v>1232</v>
      </c>
      <c r="C165" t="s">
        <v>1</v>
      </c>
      <c r="D165" s="159">
        <f t="shared" si="295"/>
        <v>0</v>
      </c>
      <c r="E165" s="160">
        <f t="shared" ref="E165:AW165" si="342">IF($B165="","",FIND(";",$B165,D165+1))</f>
        <v>1</v>
      </c>
      <c r="F165" s="160">
        <f t="shared" si="342"/>
        <v>9</v>
      </c>
      <c r="G165" s="160">
        <f t="shared" si="342"/>
        <v>15</v>
      </c>
      <c r="H165" s="160">
        <f t="shared" si="342"/>
        <v>26</v>
      </c>
      <c r="I165" s="160">
        <f t="shared" si="342"/>
        <v>33</v>
      </c>
      <c r="J165" s="160">
        <f t="shared" si="342"/>
        <v>34</v>
      </c>
      <c r="K165" s="160">
        <f t="shared" si="342"/>
        <v>36</v>
      </c>
      <c r="L165" s="160">
        <f t="shared" si="342"/>
        <v>37</v>
      </c>
      <c r="M165" s="160">
        <f t="shared" si="342"/>
        <v>39</v>
      </c>
      <c r="N165" s="160">
        <f t="shared" si="342"/>
        <v>45</v>
      </c>
      <c r="O165" s="160">
        <f t="shared" si="342"/>
        <v>52</v>
      </c>
      <c r="P165" s="160">
        <f t="shared" si="342"/>
        <v>58</v>
      </c>
      <c r="Q165" s="160">
        <f t="shared" si="342"/>
        <v>60</v>
      </c>
      <c r="R165" s="160">
        <f t="shared" si="342"/>
        <v>62</v>
      </c>
      <c r="S165" s="160">
        <f t="shared" si="342"/>
        <v>68</v>
      </c>
      <c r="T165" s="160">
        <f t="shared" si="342"/>
        <v>80</v>
      </c>
      <c r="U165" s="160">
        <f t="shared" si="342"/>
        <v>86</v>
      </c>
      <c r="V165" s="160">
        <f t="shared" si="342"/>
        <v>89</v>
      </c>
      <c r="W165" s="160">
        <f t="shared" si="342"/>
        <v>95</v>
      </c>
      <c r="X165" s="160">
        <f t="shared" si="342"/>
        <v>101</v>
      </c>
      <c r="Y165" s="160">
        <f t="shared" si="342"/>
        <v>102</v>
      </c>
      <c r="Z165" s="160">
        <f t="shared" si="342"/>
        <v>103</v>
      </c>
      <c r="AA165" s="160">
        <f t="shared" si="342"/>
        <v>104</v>
      </c>
      <c r="AB165" s="160">
        <f t="shared" si="342"/>
        <v>107</v>
      </c>
      <c r="AC165" s="160">
        <f t="shared" si="342"/>
        <v>110</v>
      </c>
      <c r="AD165" s="160">
        <f t="shared" si="342"/>
        <v>113</v>
      </c>
      <c r="AE165" s="160">
        <f t="shared" si="342"/>
        <v>116</v>
      </c>
      <c r="AF165" s="160">
        <f t="shared" si="342"/>
        <v>119</v>
      </c>
      <c r="AG165" s="160">
        <f t="shared" si="342"/>
        <v>122</v>
      </c>
      <c r="AH165" s="160">
        <f t="shared" si="342"/>
        <v>125</v>
      </c>
      <c r="AI165" s="160">
        <f t="shared" si="342"/>
        <v>128</v>
      </c>
      <c r="AJ165" s="160">
        <f t="shared" si="342"/>
        <v>131</v>
      </c>
      <c r="AK165" s="160">
        <f t="shared" si="342"/>
        <v>134</v>
      </c>
      <c r="AL165" s="160">
        <f t="shared" si="342"/>
        <v>137</v>
      </c>
      <c r="AM165" s="160">
        <f t="shared" si="342"/>
        <v>138</v>
      </c>
      <c r="AN165" s="160">
        <f t="shared" si="342"/>
        <v>140</v>
      </c>
      <c r="AO165" s="160">
        <f t="shared" si="342"/>
        <v>146</v>
      </c>
      <c r="AP165" s="160">
        <f t="shared" si="342"/>
        <v>148</v>
      </c>
      <c r="AQ165" s="160">
        <f t="shared" si="342"/>
        <v>151</v>
      </c>
      <c r="AR165" s="160">
        <f t="shared" si="342"/>
        <v>157</v>
      </c>
      <c r="AS165" s="160">
        <f t="shared" si="342"/>
        <v>164</v>
      </c>
      <c r="AT165" s="160">
        <f t="shared" si="342"/>
        <v>170</v>
      </c>
      <c r="AU165" s="160">
        <f t="shared" si="342"/>
        <v>173</v>
      </c>
      <c r="AV165" s="160">
        <f t="shared" si="342"/>
        <v>175</v>
      </c>
      <c r="AW165" s="161">
        <f t="shared" si="342"/>
        <v>176</v>
      </c>
      <c r="AX165" t="s">
        <v>1</v>
      </c>
      <c r="AY165" s="105" t="str">
        <f t="shared" si="297"/>
        <v>Ž16</v>
      </c>
      <c r="AZ165" s="134">
        <f t="shared" si="276"/>
        <v>120</v>
      </c>
      <c r="BA165" s="73" t="str">
        <f t="shared" si="298"/>
        <v>Mare</v>
      </c>
      <c r="BB165" s="73" t="str">
        <f t="shared" si="299"/>
        <v>Gršković</v>
      </c>
      <c r="BC165" s="134" t="str">
        <f t="shared" si="300"/>
        <v>81:05</v>
      </c>
      <c r="BD165" s="134">
        <f t="shared" si="301"/>
        <v>4865</v>
      </c>
      <c r="BE165" s="134" t="str">
        <f t="shared" si="302"/>
        <v>0</v>
      </c>
      <c r="BF165" s="134" t="str">
        <f t="shared" si="328"/>
        <v>0</v>
      </c>
      <c r="BG165" s="134">
        <f t="shared" si="277"/>
        <v>1</v>
      </c>
      <c r="BH165" s="73" t="str">
        <f t="shared" si="278"/>
        <v>KAP</v>
      </c>
      <c r="BI165" s="73" t="str">
        <f t="shared" si="324"/>
        <v>OK Kapela</v>
      </c>
      <c r="BJ165" s="134" t="str">
        <f t="shared" si="303"/>
        <v/>
      </c>
      <c r="BK165" s="73" t="str" cm="1">
        <f t="array" ref="BK165">IF(BJ165="",""&amp;BI165,IF(BJ165="NEMA",BI165,INDEX(klub_naziv,MATCH(INDEX(klubAlias_klubid,BJ165),klub_id,0))))</f>
        <v>OK Kapela</v>
      </c>
      <c r="BL165" s="73" t="str" cm="1">
        <f t="array" ref="BL165">IFERROR(INDEX(registarNatjecatelji,CE165,4),"")</f>
        <v>OK Kapela</v>
      </c>
      <c r="BM165" s="134" t="str">
        <f t="shared" si="279"/>
        <v/>
      </c>
      <c r="BN165" s="73" t="str">
        <f t="shared" si="304"/>
        <v>OK Kapela</v>
      </c>
      <c r="BO165" s="73" t="str">
        <f t="shared" si="317"/>
        <v>CRO</v>
      </c>
      <c r="BP165" s="134">
        <f t="shared" si="280"/>
        <v>1</v>
      </c>
      <c r="BQ165" s="73" t="str">
        <f t="shared" si="281"/>
        <v>Ž16</v>
      </c>
      <c r="BR165" s="73" t="str">
        <f t="shared" si="282"/>
        <v>Ž16-Ž21B</v>
      </c>
      <c r="BS165" s="134">
        <f t="shared" si="283"/>
        <v>1011</v>
      </c>
      <c r="BT165" s="74" t="str">
        <f t="shared" si="284"/>
        <v>2.66</v>
      </c>
      <c r="BU165" s="74" t="str">
        <f t="shared" si="285"/>
        <v>100</v>
      </c>
      <c r="BV165" s="75" t="str">
        <f t="shared" si="286"/>
        <v>10</v>
      </c>
      <c r="BW165" t="s">
        <v>1</v>
      </c>
      <c r="BX165" s="105" t="str">
        <f t="shared" si="287"/>
        <v>Mare – Gršković – OK Kapela – Ž16</v>
      </c>
      <c r="BY165" s="106">
        <f t="shared" si="288"/>
        <v>244</v>
      </c>
      <c r="BZ165" t="s">
        <v>1</v>
      </c>
      <c r="CA165" s="105" t="str">
        <f t="shared" si="289"/>
        <v>Mare – Gršković – OK Kapela</v>
      </c>
      <c r="CB165" s="106">
        <f t="shared" si="290"/>
        <v>244</v>
      </c>
      <c r="CC165" t="s">
        <v>1</v>
      </c>
      <c r="CD165" s="105" t="str">
        <f t="shared" si="291"/>
        <v>Mare – Gršković</v>
      </c>
      <c r="CE165" s="106">
        <f t="shared" si="305"/>
        <v>244</v>
      </c>
      <c r="CF165" t="s">
        <v>1</v>
      </c>
      <c r="CG165" s="111">
        <f t="shared" si="306"/>
        <v>244</v>
      </c>
      <c r="CH165" s="134" cm="1">
        <f t="array" ref="CH165">IF(CG165="","",INDEX(imePrezime_id,CG165,0))</f>
        <v>1378</v>
      </c>
      <c r="CI165" s="106" t="str">
        <f>IF(OR(CD165="",CE165&lt;&gt;"NEMA"),"",IFERROR(INDEX(imeprezimealias_imeprezimeid,MATCH(BA165&amp;" "&amp;BB165,imeprezimealias_alias,0)),""))</f>
        <v/>
      </c>
      <c r="CJ165" t="s">
        <v>1</v>
      </c>
      <c r="CK165" s="29" t="str">
        <f t="shared" si="307"/>
        <v/>
      </c>
      <c r="CL165" t="s">
        <v>1</v>
      </c>
      <c r="CM165" s="90"/>
      <c r="CN165" t="s">
        <v>1</v>
      </c>
      <c r="CO165" s="111" t="str">
        <f>IF(CM165="","",MAX(CO$10:CO164)+1)</f>
        <v/>
      </c>
      <c r="CP165" s="106" t="str">
        <f>IF(CM165="","",INDEX(imePrezime_id,MATCH(IF(IFERROR(SEARCH("–",CM165),0)&lt;&gt;0,CM165,SUBSTITUTE(CM165," "," – ",1)),imePrezime,0)))</f>
        <v/>
      </c>
      <c r="CR165" s="29" t="str">
        <f t="shared" si="308"/>
        <v/>
      </c>
      <c r="CS165" t="s">
        <v>1</v>
      </c>
      <c r="CT165" s="115" t="str">
        <f>IF(AND(CE165="NEMA",CI165=""),MAX(CT$10:CT164)+1,"")</f>
        <v/>
      </c>
      <c r="CU165" t="s">
        <v>1</v>
      </c>
      <c r="CV165" s="120" t="str">
        <f t="shared" si="322"/>
        <v>Ž</v>
      </c>
      <c r="CW165" t="s">
        <v>1</v>
      </c>
      <c r="CX165" s="105" t="str">
        <f>IF(CT165="","",IF(BO165&lt;&gt;"CRO","","INSERT INTO osoba (id,reg_broj,oib,spol_id,dat_rodjenja) VALUES ("&amp;CT165&amp;",(SELECT max(reg_broj)+1 FROM osoba),Null,'"&amp;CV165&amp;"',Null); INSERT INTO osoba_log (id,reg_broj,oib,spol_id,dat_rodjenja,dnevnik_id) SELECT id,reg_broj,oib,spol_id,dat_rodjenja,"&amp;CT$2&amp;" FROM osoba WHERE id = "&amp;CT165&amp;";"))</f>
        <v/>
      </c>
      <c r="CY165" s="125" t="str">
        <f>IF(CT165="","","INSERT INTO imeprezime (id,osoba_id,rbr,ime,prezime,klub_id,identitet_id,sintaksa_id,info,aktivno,dnevnik_id) VALUES ("&amp;CT165&amp;","&amp;IF(CX165="","Null",CT165)&amp;",1,'"&amp;BA165&amp;"','"&amp;BB165&amp;"',(SELECT id FROM klub WHERE naziv = '"&amp;BI165&amp;"'),Null,1,'',1,"&amp;CT$2&amp;");")</f>
        <v/>
      </c>
      <c r="CZ165" t="s">
        <v>1</v>
      </c>
      <c r="DA165" s="29" t="str">
        <f t="shared" si="309"/>
        <v/>
      </c>
      <c r="DB165" t="s">
        <v>1</v>
      </c>
      <c r="DC165" s="105" t="str">
        <f>IF(OR(BP165="",BP165&lt;&gt;"NEMA"),"",BO165)</f>
        <v/>
      </c>
      <c r="DD165" s="125" t="str">
        <f>IF(DC165="","",MAX(DD$10:DD164)+1)</f>
        <v/>
      </c>
      <c r="DE165" t="s">
        <v>1</v>
      </c>
      <c r="DF165" s="90"/>
      <c r="DG165" t="s">
        <v>1</v>
      </c>
      <c r="DH165" s="29" t="str">
        <f t="shared" si="292"/>
        <v/>
      </c>
      <c r="DI165" t="s">
        <v>1</v>
      </c>
      <c r="DJ165" s="166" t="str">
        <f>IF(BJ165&lt;&gt;"NEMA","",IF(IFERROR(MATCH(BI165,BI$10:BI164,0),0)&lt;&gt;0,"",BI165))</f>
        <v/>
      </c>
      <c r="DK165" t="s">
        <v>1</v>
      </c>
      <c r="DL165" s="90"/>
      <c r="DM165" t="s">
        <v>1</v>
      </c>
      <c r="DN165" s="105" t="str">
        <f t="shared" si="310"/>
        <v/>
      </c>
      <c r="DO165" s="73" t="str">
        <f>IF(DN165="","",MAX(DO$10:DO164)+1)</f>
        <v/>
      </c>
      <c r="DP165" s="73" t="str">
        <f>IF(DN165="","",IF(BP165="","",IF(BP165="NEMA",DD165,BP165)))</f>
        <v/>
      </c>
      <c r="DQ165" s="73" t="str">
        <f t="shared" si="311"/>
        <v/>
      </c>
      <c r="DR165" s="73" t="str">
        <f>IF(DL165="","",MAX(DR$10:DR164)+1)</f>
        <v/>
      </c>
      <c r="DS165" s="177" t="str">
        <f t="shared" si="293"/>
        <v/>
      </c>
      <c r="DT165" s="125" t="str">
        <f t="shared" si="312"/>
        <v/>
      </c>
      <c r="DU165" t="s">
        <v>1</v>
      </c>
      <c r="DV165" s="29" t="str">
        <f t="shared" si="313"/>
        <v/>
      </c>
      <c r="DW165" t="s">
        <v>1</v>
      </c>
      <c r="DX165" s="166" t="str">
        <f>IF(BX165="","",IF(BY165&lt;&gt;"NEMA","ime-pre-klu"&amp;IF(BJ165="","","(ali)")&amp;"-kat",IF(CB165&lt;&gt;"NEMA","ime-pre-klu"&amp;IF(BJ165="","","(ali)"),IF(CE165&lt;&gt;"NEMA","ime-pre",IF(CT165&lt;&gt;"","novo",""))))&amp;IF(AND(BE165="0",BD165&gt;max_minuta*60),"-ot",""))</f>
        <v>ime-pre-klu-kat</v>
      </c>
      <c r="DY165" t="s">
        <v>1</v>
      </c>
      <c r="DZ165" s="111"/>
      <c r="EA165" s="134"/>
      <c r="EB165" s="134"/>
      <c r="EC165" s="134"/>
      <c r="ED165" s="134"/>
      <c r="EE165" s="134"/>
      <c r="EF165" s="134"/>
      <c r="EG165" s="134"/>
      <c r="EH165" s="134"/>
      <c r="EI165" s="134"/>
      <c r="EJ165" s="106">
        <f t="shared" si="294"/>
        <v>1</v>
      </c>
      <c r="EK165" t="s">
        <v>1</v>
      </c>
    </row>
    <row r="166" spans="2:141" x14ac:dyDescent="0.25">
      <c r="B166" s="148" t="s">
        <v>1233</v>
      </c>
      <c r="C166" t="s">
        <v>1</v>
      </c>
      <c r="D166" s="159">
        <f t="shared" si="295"/>
        <v>0</v>
      </c>
      <c r="E166" s="160">
        <f t="shared" ref="E166:AW166" si="343">IF($B166="","",FIND(";",$B166,D166+1))</f>
        <v>1</v>
      </c>
      <c r="F166" s="160">
        <f t="shared" si="343"/>
        <v>2</v>
      </c>
      <c r="G166" s="160">
        <f t="shared" si="343"/>
        <v>8</v>
      </c>
      <c r="H166" s="160">
        <f t="shared" si="343"/>
        <v>11</v>
      </c>
      <c r="I166" s="160">
        <f t="shared" si="343"/>
        <v>20</v>
      </c>
      <c r="J166" s="160">
        <f t="shared" si="343"/>
        <v>21</v>
      </c>
      <c r="K166" s="160">
        <f t="shared" si="343"/>
        <v>23</v>
      </c>
      <c r="L166" s="160">
        <f t="shared" si="343"/>
        <v>24</v>
      </c>
      <c r="M166" s="160">
        <f t="shared" si="343"/>
        <v>26</v>
      </c>
      <c r="N166" s="160">
        <f t="shared" si="343"/>
        <v>32</v>
      </c>
      <c r="O166" s="160">
        <f t="shared" si="343"/>
        <v>33</v>
      </c>
      <c r="P166" s="160">
        <f t="shared" si="343"/>
        <v>34</v>
      </c>
      <c r="Q166" s="160">
        <f t="shared" si="343"/>
        <v>36</v>
      </c>
      <c r="R166" s="160">
        <f t="shared" si="343"/>
        <v>37</v>
      </c>
      <c r="S166" s="160">
        <f t="shared" si="343"/>
        <v>40</v>
      </c>
      <c r="T166" s="160">
        <f t="shared" si="343"/>
        <v>43</v>
      </c>
      <c r="U166" s="160">
        <f t="shared" si="343"/>
        <v>46</v>
      </c>
      <c r="V166" s="160">
        <f t="shared" si="343"/>
        <v>49</v>
      </c>
      <c r="W166" s="160">
        <f t="shared" si="343"/>
        <v>55</v>
      </c>
      <c r="X166" s="160">
        <f t="shared" si="343"/>
        <v>61</v>
      </c>
      <c r="Y166" s="160">
        <f t="shared" si="343"/>
        <v>62</v>
      </c>
      <c r="Z166" s="160">
        <f t="shared" si="343"/>
        <v>63</v>
      </c>
      <c r="AA166" s="160">
        <f t="shared" si="343"/>
        <v>64</v>
      </c>
      <c r="AB166" s="160">
        <f t="shared" si="343"/>
        <v>67</v>
      </c>
      <c r="AC166" s="160">
        <f t="shared" si="343"/>
        <v>70</v>
      </c>
      <c r="AD166" s="160">
        <f t="shared" si="343"/>
        <v>73</v>
      </c>
      <c r="AE166" s="160">
        <f t="shared" si="343"/>
        <v>76</v>
      </c>
      <c r="AF166" s="160">
        <f t="shared" si="343"/>
        <v>79</v>
      </c>
      <c r="AG166" s="160">
        <f t="shared" si="343"/>
        <v>82</v>
      </c>
      <c r="AH166" s="160">
        <f t="shared" si="343"/>
        <v>85</v>
      </c>
      <c r="AI166" s="160">
        <f t="shared" si="343"/>
        <v>88</v>
      </c>
      <c r="AJ166" s="160">
        <f t="shared" si="343"/>
        <v>91</v>
      </c>
      <c r="AK166" s="160">
        <f t="shared" si="343"/>
        <v>94</v>
      </c>
      <c r="AL166" s="160">
        <f t="shared" si="343"/>
        <v>97</v>
      </c>
      <c r="AM166" s="160">
        <f t="shared" si="343"/>
        <v>98</v>
      </c>
      <c r="AN166" s="160">
        <f t="shared" si="343"/>
        <v>100</v>
      </c>
      <c r="AO166" s="160">
        <f t="shared" si="343"/>
        <v>106</v>
      </c>
      <c r="AP166" s="160">
        <f t="shared" si="343"/>
        <v>108</v>
      </c>
      <c r="AQ166" s="160">
        <f t="shared" si="343"/>
        <v>111</v>
      </c>
      <c r="AR166" s="160">
        <f t="shared" si="343"/>
        <v>117</v>
      </c>
      <c r="AS166" s="160">
        <f t="shared" si="343"/>
        <v>124</v>
      </c>
      <c r="AT166" s="160">
        <f t="shared" si="343"/>
        <v>130</v>
      </c>
      <c r="AU166" s="160">
        <f t="shared" si="343"/>
        <v>133</v>
      </c>
      <c r="AV166" s="160">
        <f t="shared" si="343"/>
        <v>134</v>
      </c>
      <c r="AW166" s="161">
        <f t="shared" si="343"/>
        <v>135</v>
      </c>
      <c r="AX166" t="s">
        <v>1</v>
      </c>
      <c r="AY166" s="105" t="str">
        <f t="shared" si="297"/>
        <v>Ž16</v>
      </c>
      <c r="AZ166" s="134">
        <f t="shared" si="276"/>
        <v>120</v>
      </c>
      <c r="BA166" s="73" t="str">
        <f t="shared" si="298"/>
        <v>Vacant</v>
      </c>
      <c r="BB166" s="73" t="str">
        <f t="shared" si="299"/>
        <v/>
      </c>
      <c r="BC166" s="134" t="str">
        <f t="shared" si="300"/>
        <v/>
      </c>
      <c r="BD166" s="134" t="str">
        <f t="shared" si="301"/>
        <v/>
      </c>
      <c r="BE166" s="134" t="str">
        <f t="shared" si="302"/>
        <v>0</v>
      </c>
      <c r="BF166" s="134" t="str">
        <f t="shared" si="328"/>
        <v/>
      </c>
      <c r="BG166" s="134" t="str">
        <f t="shared" si="277"/>
        <v/>
      </c>
      <c r="BH166" s="73" t="str">
        <f t="shared" si="278"/>
        <v/>
      </c>
      <c r="BI166" s="73" t="str">
        <f t="shared" si="324"/>
        <v/>
      </c>
      <c r="BJ166" s="134" t="str">
        <f t="shared" si="303"/>
        <v/>
      </c>
      <c r="BK166" s="73" t="str" cm="1">
        <f t="array" ref="BK166">IF(BJ166="",""&amp;BI166,IF(BJ166="NEMA",BI166,INDEX(klub_naziv,MATCH(INDEX(klubAlias_klubid,BJ166),klub_id,0))))</f>
        <v/>
      </c>
      <c r="BL166" s="73" t="str" cm="1">
        <f t="array" ref="BL166">IFERROR(INDEX(registarNatjecatelji,CE166,4),"")</f>
        <v/>
      </c>
      <c r="BM166" s="134" t="str">
        <f t="shared" si="279"/>
        <v/>
      </c>
      <c r="BN166" s="73" t="str">
        <f t="shared" si="304"/>
        <v/>
      </c>
      <c r="BO166" s="73" t="str">
        <f t="shared" si="317"/>
        <v/>
      </c>
      <c r="BP166" s="134" t="str">
        <f t="shared" si="280"/>
        <v/>
      </c>
      <c r="BQ166" s="73" t="str">
        <f t="shared" si="281"/>
        <v>Ž16</v>
      </c>
      <c r="BR166" s="73" t="str">
        <f t="shared" si="282"/>
        <v>Ž16-Ž21B</v>
      </c>
      <c r="BS166" s="134">
        <f t="shared" si="283"/>
        <v>1011</v>
      </c>
      <c r="BT166" s="74" t="str">
        <f t="shared" si="284"/>
        <v>2.66</v>
      </c>
      <c r="BU166" s="74" t="str">
        <f t="shared" si="285"/>
        <v>100</v>
      </c>
      <c r="BV166" s="75" t="str">
        <f t="shared" si="286"/>
        <v>10</v>
      </c>
      <c r="BW166" t="s">
        <v>1</v>
      </c>
      <c r="BX166" s="105" t="str">
        <f t="shared" si="287"/>
        <v/>
      </c>
      <c r="BY166" s="106" t="str">
        <f t="shared" si="288"/>
        <v/>
      </c>
      <c r="BZ166" t="s">
        <v>1</v>
      </c>
      <c r="CA166" s="105" t="str">
        <f t="shared" si="289"/>
        <v/>
      </c>
      <c r="CB166" s="106" t="str">
        <f t="shared" si="290"/>
        <v/>
      </c>
      <c r="CC166" t="s">
        <v>1</v>
      </c>
      <c r="CD166" s="105" t="str">
        <f t="shared" si="291"/>
        <v/>
      </c>
      <c r="CE166" s="106" t="str">
        <f t="shared" si="305"/>
        <v/>
      </c>
      <c r="CF166" t="s">
        <v>1</v>
      </c>
      <c r="CG166" s="111" t="str">
        <f t="shared" si="306"/>
        <v/>
      </c>
      <c r="CH166" s="134" t="str" cm="1">
        <f t="array" ref="CH166">IF(CG166="","",INDEX(imePrezime_id,CG166,0))</f>
        <v/>
      </c>
      <c r="CI166" s="106" t="str">
        <f>IF(OR(CD166="",CE166&lt;&gt;"NEMA"),"",IFERROR(INDEX(imeprezimealias_imeprezimeid,MATCH(BA166&amp;" "&amp;BB166,imeprezimealias_alias,0)),""))</f>
        <v/>
      </c>
      <c r="CJ166" t="s">
        <v>1</v>
      </c>
      <c r="CK166" s="29" t="str">
        <f t="shared" si="307"/>
        <v/>
      </c>
      <c r="CL166" t="s">
        <v>1</v>
      </c>
      <c r="CM166" s="90"/>
      <c r="CN166" t="s">
        <v>1</v>
      </c>
      <c r="CO166" s="111" t="str">
        <f>IF(CM166="","",MAX(CO$10:CO165)+1)</f>
        <v/>
      </c>
      <c r="CP166" s="106" t="str">
        <f>IF(CM166="","",INDEX(imePrezime_id,MATCH(IF(IFERROR(SEARCH("–",CM166),0)&lt;&gt;0,CM166,SUBSTITUTE(CM166," "," – ",1)),imePrezime,0)))</f>
        <v/>
      </c>
      <c r="CR166" s="29" t="str">
        <f t="shared" si="308"/>
        <v/>
      </c>
      <c r="CS166" t="s">
        <v>1</v>
      </c>
      <c r="CT166" s="115" t="str">
        <f>IF(AND(CE166="NEMA",CI166=""),MAX(CT$10:CT165)+1,"")</f>
        <v/>
      </c>
      <c r="CU166" t="s">
        <v>1</v>
      </c>
      <c r="CV166" s="120" t="str">
        <f t="shared" si="322"/>
        <v>Ž</v>
      </c>
      <c r="CW166" t="s">
        <v>1</v>
      </c>
      <c r="CX166" s="105" t="str">
        <f>IF(CT166="","",IF(BO166&lt;&gt;"CRO","","INSERT INTO osoba (id,reg_broj,oib,spol_id,dat_rodjenja) VALUES ("&amp;CT166&amp;",(SELECT max(reg_broj)+1 FROM osoba),Null,'"&amp;CV166&amp;"',Null); INSERT INTO osoba_log (id,reg_broj,oib,spol_id,dat_rodjenja,dnevnik_id) SELECT id,reg_broj,oib,spol_id,dat_rodjenja,"&amp;CT$2&amp;" FROM osoba WHERE id = "&amp;CT166&amp;";"))</f>
        <v/>
      </c>
      <c r="CY166" s="125" t="str">
        <f>IF(CT166="","","INSERT INTO imeprezime (id,osoba_id,rbr,ime,prezime,klub_id,identitet_id,sintaksa_id,info,aktivno,dnevnik_id) VALUES ("&amp;CT166&amp;","&amp;IF(CX166="","Null",CT166)&amp;",1,'"&amp;BA166&amp;"','"&amp;BB166&amp;"',(SELECT id FROM klub WHERE naziv = '"&amp;BI166&amp;"'),Null,1,'',1,"&amp;CT$2&amp;");")</f>
        <v/>
      </c>
      <c r="CZ166" t="s">
        <v>1</v>
      </c>
      <c r="DA166" s="29" t="str">
        <f t="shared" si="309"/>
        <v/>
      </c>
      <c r="DB166" t="s">
        <v>1</v>
      </c>
      <c r="DC166" s="105" t="str">
        <f>IF(OR(BP166="",BP166&lt;&gt;"NEMA"),"",BO166)</f>
        <v/>
      </c>
      <c r="DD166" s="125" t="str">
        <f>IF(DC166="","",MAX(DD$10:DD165)+1)</f>
        <v/>
      </c>
      <c r="DE166" t="s">
        <v>1</v>
      </c>
      <c r="DF166" s="90"/>
      <c r="DG166" t="s">
        <v>1</v>
      </c>
      <c r="DH166" s="29" t="str">
        <f t="shared" si="292"/>
        <v/>
      </c>
      <c r="DI166" t="s">
        <v>1</v>
      </c>
      <c r="DJ166" s="166" t="str">
        <f>IF(BJ166&lt;&gt;"NEMA","",IF(IFERROR(MATCH(BI166,BI$10:BI165,0),0)&lt;&gt;0,"",BI166))</f>
        <v/>
      </c>
      <c r="DK166" t="s">
        <v>1</v>
      </c>
      <c r="DL166" s="90"/>
      <c r="DM166" t="s">
        <v>1</v>
      </c>
      <c r="DN166" s="105" t="str">
        <f t="shared" si="310"/>
        <v/>
      </c>
      <c r="DO166" s="73" t="str">
        <f>IF(DN166="","",MAX(DO$10:DO165)+1)</f>
        <v/>
      </c>
      <c r="DP166" s="73" t="str">
        <f>IF(DN166="","",IF(BP166="","",IF(BP166="NEMA",DD166,BP166)))</f>
        <v/>
      </c>
      <c r="DQ166" s="73" t="str">
        <f t="shared" si="311"/>
        <v/>
      </c>
      <c r="DR166" s="73" t="str">
        <f>IF(DL166="","",MAX(DR$10:DR165)+1)</f>
        <v/>
      </c>
      <c r="DS166" s="177" t="str">
        <f t="shared" si="293"/>
        <v/>
      </c>
      <c r="DT166" s="125" t="str">
        <f t="shared" si="312"/>
        <v/>
      </c>
      <c r="DU166" t="s">
        <v>1</v>
      </c>
      <c r="DV166" s="29" t="str">
        <f t="shared" si="313"/>
        <v/>
      </c>
      <c r="DW166" t="s">
        <v>1</v>
      </c>
      <c r="DX166" s="166" t="str">
        <f>IF(BX166="","",IF(BY166&lt;&gt;"NEMA","ime-pre-klu"&amp;IF(BJ166="","","(ali)")&amp;"-kat",IF(CB166&lt;&gt;"NEMA","ime-pre-klu"&amp;IF(BJ166="","","(ali)"),IF(CE166&lt;&gt;"NEMA","ime-pre",IF(CT166&lt;&gt;"","novo",""))))&amp;IF(AND(BE166="0",BD166&gt;max_minuta*60),"-ot",""))</f>
        <v/>
      </c>
      <c r="DY166" t="s">
        <v>1</v>
      </c>
      <c r="DZ166" s="111"/>
      <c r="EA166" s="134"/>
      <c r="EB166" s="134"/>
      <c r="EC166" s="134"/>
      <c r="ED166" s="134"/>
      <c r="EE166" s="134"/>
      <c r="EF166" s="134"/>
      <c r="EG166" s="134"/>
      <c r="EH166" s="134"/>
      <c r="EI166" s="134"/>
      <c r="EJ166" s="106" t="str">
        <f t="shared" si="294"/>
        <v/>
      </c>
      <c r="EK166" t="s">
        <v>1</v>
      </c>
    </row>
    <row r="167" spans="2:141" x14ac:dyDescent="0.25">
      <c r="B167" s="148" t="s">
        <v>1234</v>
      </c>
      <c r="C167" t="s">
        <v>1</v>
      </c>
      <c r="D167" s="159">
        <f t="shared" si="295"/>
        <v>0</v>
      </c>
      <c r="E167" s="160">
        <f t="shared" ref="E167:AW167" si="344">IF($B167="","",FIND(";",$B167,D167+1))</f>
        <v>1</v>
      </c>
      <c r="F167" s="160">
        <f t="shared" si="344"/>
        <v>2</v>
      </c>
      <c r="G167" s="160">
        <f t="shared" si="344"/>
        <v>8</v>
      </c>
      <c r="H167" s="160">
        <f t="shared" si="344"/>
        <v>11</v>
      </c>
      <c r="I167" s="160">
        <f t="shared" si="344"/>
        <v>20</v>
      </c>
      <c r="J167" s="160">
        <f t="shared" si="344"/>
        <v>21</v>
      </c>
      <c r="K167" s="160">
        <f t="shared" si="344"/>
        <v>23</v>
      </c>
      <c r="L167" s="160">
        <f t="shared" si="344"/>
        <v>24</v>
      </c>
      <c r="M167" s="160">
        <f t="shared" si="344"/>
        <v>26</v>
      </c>
      <c r="N167" s="160">
        <f t="shared" si="344"/>
        <v>32</v>
      </c>
      <c r="O167" s="160">
        <f t="shared" si="344"/>
        <v>33</v>
      </c>
      <c r="P167" s="160">
        <f t="shared" si="344"/>
        <v>34</v>
      </c>
      <c r="Q167" s="160">
        <f t="shared" si="344"/>
        <v>36</v>
      </c>
      <c r="R167" s="160">
        <f t="shared" si="344"/>
        <v>37</v>
      </c>
      <c r="S167" s="160">
        <f t="shared" si="344"/>
        <v>40</v>
      </c>
      <c r="T167" s="160">
        <f t="shared" si="344"/>
        <v>43</v>
      </c>
      <c r="U167" s="160">
        <f t="shared" si="344"/>
        <v>46</v>
      </c>
      <c r="V167" s="160">
        <f t="shared" si="344"/>
        <v>49</v>
      </c>
      <c r="W167" s="160">
        <f t="shared" si="344"/>
        <v>55</v>
      </c>
      <c r="X167" s="160">
        <f t="shared" si="344"/>
        <v>61</v>
      </c>
      <c r="Y167" s="160">
        <f t="shared" si="344"/>
        <v>62</v>
      </c>
      <c r="Z167" s="160">
        <f t="shared" si="344"/>
        <v>63</v>
      </c>
      <c r="AA167" s="160">
        <f t="shared" si="344"/>
        <v>64</v>
      </c>
      <c r="AB167" s="160">
        <f t="shared" si="344"/>
        <v>67</v>
      </c>
      <c r="AC167" s="160">
        <f t="shared" si="344"/>
        <v>70</v>
      </c>
      <c r="AD167" s="160">
        <f t="shared" si="344"/>
        <v>73</v>
      </c>
      <c r="AE167" s="160">
        <f t="shared" si="344"/>
        <v>76</v>
      </c>
      <c r="AF167" s="160">
        <f t="shared" si="344"/>
        <v>79</v>
      </c>
      <c r="AG167" s="160">
        <f t="shared" si="344"/>
        <v>82</v>
      </c>
      <c r="AH167" s="160">
        <f t="shared" si="344"/>
        <v>85</v>
      </c>
      <c r="AI167" s="160">
        <f t="shared" si="344"/>
        <v>88</v>
      </c>
      <c r="AJ167" s="160">
        <f t="shared" si="344"/>
        <v>91</v>
      </c>
      <c r="AK167" s="160">
        <f t="shared" si="344"/>
        <v>94</v>
      </c>
      <c r="AL167" s="160">
        <f t="shared" si="344"/>
        <v>97</v>
      </c>
      <c r="AM167" s="160">
        <f t="shared" si="344"/>
        <v>98</v>
      </c>
      <c r="AN167" s="160">
        <f t="shared" si="344"/>
        <v>100</v>
      </c>
      <c r="AO167" s="160">
        <f t="shared" si="344"/>
        <v>106</v>
      </c>
      <c r="AP167" s="160">
        <f t="shared" si="344"/>
        <v>108</v>
      </c>
      <c r="AQ167" s="160">
        <f t="shared" si="344"/>
        <v>111</v>
      </c>
      <c r="AR167" s="160">
        <f t="shared" si="344"/>
        <v>117</v>
      </c>
      <c r="AS167" s="160">
        <f t="shared" si="344"/>
        <v>124</v>
      </c>
      <c r="AT167" s="160">
        <f t="shared" si="344"/>
        <v>130</v>
      </c>
      <c r="AU167" s="160">
        <f t="shared" si="344"/>
        <v>133</v>
      </c>
      <c r="AV167" s="160">
        <f t="shared" si="344"/>
        <v>134</v>
      </c>
      <c r="AW167" s="161">
        <f t="shared" si="344"/>
        <v>135</v>
      </c>
      <c r="AX167" t="s">
        <v>1</v>
      </c>
      <c r="AY167" s="105" t="str">
        <f t="shared" si="297"/>
        <v>Ž16</v>
      </c>
      <c r="AZ167" s="134">
        <f t="shared" si="276"/>
        <v>120</v>
      </c>
      <c r="BA167" s="73" t="str">
        <f t="shared" si="298"/>
        <v>Vacant</v>
      </c>
      <c r="BB167" s="73" t="str">
        <f t="shared" si="299"/>
        <v/>
      </c>
      <c r="BC167" s="134" t="str">
        <f t="shared" si="300"/>
        <v/>
      </c>
      <c r="BD167" s="134" t="str">
        <f t="shared" si="301"/>
        <v/>
      </c>
      <c r="BE167" s="134" t="str">
        <f t="shared" si="302"/>
        <v>0</v>
      </c>
      <c r="BF167" s="134" t="str">
        <f t="shared" si="328"/>
        <v/>
      </c>
      <c r="BG167" s="134" t="str">
        <f t="shared" si="277"/>
        <v/>
      </c>
      <c r="BH167" s="73" t="str">
        <f t="shared" si="278"/>
        <v/>
      </c>
      <c r="BI167" s="73" t="str">
        <f t="shared" si="324"/>
        <v/>
      </c>
      <c r="BJ167" s="134" t="str">
        <f t="shared" si="303"/>
        <v/>
      </c>
      <c r="BK167" s="73" t="str" cm="1">
        <f t="array" ref="BK167">IF(BJ167="",""&amp;BI167,IF(BJ167="NEMA",BI167,INDEX(klub_naziv,MATCH(INDEX(klubAlias_klubid,BJ167),klub_id,0))))</f>
        <v/>
      </c>
      <c r="BL167" s="73" t="str" cm="1">
        <f t="array" ref="BL167">IFERROR(INDEX(registarNatjecatelji,CE167,4),"")</f>
        <v/>
      </c>
      <c r="BM167" s="134" t="str">
        <f t="shared" si="279"/>
        <v/>
      </c>
      <c r="BN167" s="73" t="str">
        <f t="shared" si="304"/>
        <v/>
      </c>
      <c r="BO167" s="73" t="str">
        <f t="shared" si="317"/>
        <v/>
      </c>
      <c r="BP167" s="134" t="str">
        <f t="shared" si="280"/>
        <v/>
      </c>
      <c r="BQ167" s="73" t="str">
        <f t="shared" si="281"/>
        <v>Ž16</v>
      </c>
      <c r="BR167" s="73" t="str">
        <f t="shared" si="282"/>
        <v>Ž16-Ž21B</v>
      </c>
      <c r="BS167" s="134">
        <f t="shared" si="283"/>
        <v>1011</v>
      </c>
      <c r="BT167" s="74" t="str">
        <f t="shared" si="284"/>
        <v>2.66</v>
      </c>
      <c r="BU167" s="74" t="str">
        <f t="shared" si="285"/>
        <v>100</v>
      </c>
      <c r="BV167" s="75" t="str">
        <f t="shared" si="286"/>
        <v>10</v>
      </c>
      <c r="BW167" t="s">
        <v>1</v>
      </c>
      <c r="BX167" s="105" t="str">
        <f t="shared" si="287"/>
        <v/>
      </c>
      <c r="BY167" s="106" t="str">
        <f t="shared" si="288"/>
        <v/>
      </c>
      <c r="BZ167" t="s">
        <v>1</v>
      </c>
      <c r="CA167" s="105" t="str">
        <f t="shared" si="289"/>
        <v/>
      </c>
      <c r="CB167" s="106" t="str">
        <f t="shared" si="290"/>
        <v/>
      </c>
      <c r="CC167" t="s">
        <v>1</v>
      </c>
      <c r="CD167" s="105" t="str">
        <f t="shared" si="291"/>
        <v/>
      </c>
      <c r="CE167" s="106" t="str">
        <f t="shared" si="305"/>
        <v/>
      </c>
      <c r="CF167" t="s">
        <v>1</v>
      </c>
      <c r="CG167" s="111" t="str">
        <f t="shared" si="306"/>
        <v/>
      </c>
      <c r="CH167" s="134" t="str" cm="1">
        <f t="array" ref="CH167">IF(CG167="","",INDEX(imePrezime_id,CG167,0))</f>
        <v/>
      </c>
      <c r="CI167" s="106" t="str">
        <f>IF(OR(CD167="",CE167&lt;&gt;"NEMA"),"",IFERROR(INDEX(imeprezimealias_imeprezimeid,MATCH(BA167&amp;" "&amp;BB167,imeprezimealias_alias,0)),""))</f>
        <v/>
      </c>
      <c r="CJ167" t="s">
        <v>1</v>
      </c>
      <c r="CK167" s="29" t="str">
        <f t="shared" si="307"/>
        <v/>
      </c>
      <c r="CL167" t="s">
        <v>1</v>
      </c>
      <c r="CM167" s="90"/>
      <c r="CN167" t="s">
        <v>1</v>
      </c>
      <c r="CO167" s="111" t="str">
        <f>IF(CM167="","",MAX(CO$10:CO166)+1)</f>
        <v/>
      </c>
      <c r="CP167" s="106" t="str">
        <f>IF(CM167="","",INDEX(imePrezime_id,MATCH(IF(IFERROR(SEARCH("–",CM167),0)&lt;&gt;0,CM167,SUBSTITUTE(CM167," "," – ",1)),imePrezime,0)))</f>
        <v/>
      </c>
      <c r="CR167" s="29" t="str">
        <f t="shared" si="308"/>
        <v/>
      </c>
      <c r="CS167" t="s">
        <v>1</v>
      </c>
      <c r="CT167" s="115" t="str">
        <f>IF(AND(CE167="NEMA",CI167=""),MAX(CT$10:CT166)+1,"")</f>
        <v/>
      </c>
      <c r="CU167" t="s">
        <v>1</v>
      </c>
      <c r="CV167" s="120" t="str">
        <f t="shared" si="322"/>
        <v>Ž</v>
      </c>
      <c r="CW167" t="s">
        <v>1</v>
      </c>
      <c r="CX167" s="105" t="str">
        <f>IF(CT167="","",IF(BO167&lt;&gt;"CRO","","INSERT INTO osoba (id,reg_broj,oib,spol_id,dat_rodjenja) VALUES ("&amp;CT167&amp;",(SELECT max(reg_broj)+1 FROM osoba),Null,'"&amp;CV167&amp;"',Null); INSERT INTO osoba_log (id,reg_broj,oib,spol_id,dat_rodjenja,dnevnik_id) SELECT id,reg_broj,oib,spol_id,dat_rodjenja,"&amp;CT$2&amp;" FROM osoba WHERE id = "&amp;CT167&amp;";"))</f>
        <v/>
      </c>
      <c r="CY167" s="125" t="str">
        <f>IF(CT167="","","INSERT INTO imeprezime (id,osoba_id,rbr,ime,prezime,klub_id,identitet_id,sintaksa_id,info,aktivno,dnevnik_id) VALUES ("&amp;CT167&amp;","&amp;IF(CX167="","Null",CT167)&amp;",1,'"&amp;BA167&amp;"','"&amp;BB167&amp;"',(SELECT id FROM klub WHERE naziv = '"&amp;BI167&amp;"'),Null,1,'',1,"&amp;CT$2&amp;");")</f>
        <v/>
      </c>
      <c r="CZ167" t="s">
        <v>1</v>
      </c>
      <c r="DA167" s="29" t="str">
        <f t="shared" si="309"/>
        <v/>
      </c>
      <c r="DB167" t="s">
        <v>1</v>
      </c>
      <c r="DC167" s="105" t="str">
        <f>IF(OR(BP167="",BP167&lt;&gt;"NEMA"),"",BO167)</f>
        <v/>
      </c>
      <c r="DD167" s="125" t="str">
        <f>IF(DC167="","",MAX(DD$10:DD166)+1)</f>
        <v/>
      </c>
      <c r="DE167" t="s">
        <v>1</v>
      </c>
      <c r="DF167" s="90"/>
      <c r="DG167" t="s">
        <v>1</v>
      </c>
      <c r="DH167" s="29" t="str">
        <f t="shared" si="292"/>
        <v/>
      </c>
      <c r="DI167" t="s">
        <v>1</v>
      </c>
      <c r="DJ167" s="166" t="str">
        <f>IF(BJ167&lt;&gt;"NEMA","",IF(IFERROR(MATCH(BI167,BI$10:BI166,0),0)&lt;&gt;0,"",BI167))</f>
        <v/>
      </c>
      <c r="DK167" t="s">
        <v>1</v>
      </c>
      <c r="DL167" s="90"/>
      <c r="DM167" t="s">
        <v>1</v>
      </c>
      <c r="DN167" s="105" t="str">
        <f t="shared" si="310"/>
        <v/>
      </c>
      <c r="DO167" s="73" t="str">
        <f>IF(DN167="","",MAX(DO$10:DO166)+1)</f>
        <v/>
      </c>
      <c r="DP167" s="73" t="str">
        <f>IF(DN167="","",IF(BP167="","",IF(BP167="NEMA",DD167,BP167)))</f>
        <v/>
      </c>
      <c r="DQ167" s="73" t="str">
        <f t="shared" si="311"/>
        <v/>
      </c>
      <c r="DR167" s="73" t="str">
        <f>IF(DL167="","",MAX(DR$10:DR166)+1)</f>
        <v/>
      </c>
      <c r="DS167" s="177" t="str">
        <f t="shared" si="293"/>
        <v/>
      </c>
      <c r="DT167" s="125" t="str">
        <f t="shared" si="312"/>
        <v/>
      </c>
      <c r="DU167" t="s">
        <v>1</v>
      </c>
      <c r="DV167" s="29" t="str">
        <f t="shared" si="313"/>
        <v/>
      </c>
      <c r="DW167" t="s">
        <v>1</v>
      </c>
      <c r="DX167" s="166" t="str">
        <f>IF(BX167="","",IF(BY167&lt;&gt;"NEMA","ime-pre-klu"&amp;IF(BJ167="","","(ali)")&amp;"-kat",IF(CB167&lt;&gt;"NEMA","ime-pre-klu"&amp;IF(BJ167="","","(ali)"),IF(CE167&lt;&gt;"NEMA","ime-pre",IF(CT167&lt;&gt;"","novo",""))))&amp;IF(AND(BE167="0",BD167&gt;max_minuta*60),"-ot",""))</f>
        <v/>
      </c>
      <c r="DY167" t="s">
        <v>1</v>
      </c>
      <c r="DZ167" s="111"/>
      <c r="EA167" s="134"/>
      <c r="EB167" s="134"/>
      <c r="EC167" s="134"/>
      <c r="ED167" s="134"/>
      <c r="EE167" s="134"/>
      <c r="EF167" s="134"/>
      <c r="EG167" s="134"/>
      <c r="EH167" s="134"/>
      <c r="EI167" s="134"/>
      <c r="EJ167" s="106" t="str">
        <f t="shared" si="294"/>
        <v/>
      </c>
      <c r="EK167" t="s">
        <v>1</v>
      </c>
    </row>
    <row r="168" spans="2:141" x14ac:dyDescent="0.25">
      <c r="B168" s="148" t="s">
        <v>1235</v>
      </c>
      <c r="C168" t="s">
        <v>1</v>
      </c>
      <c r="D168" s="159">
        <f t="shared" si="295"/>
        <v>0</v>
      </c>
      <c r="E168" s="160">
        <f t="shared" ref="E168:AW168" si="345">IF($B168="","",FIND(";",$B168,D168+1))</f>
        <v>1</v>
      </c>
      <c r="F168" s="160">
        <f t="shared" si="345"/>
        <v>9</v>
      </c>
      <c r="G168" s="160">
        <f t="shared" si="345"/>
        <v>15</v>
      </c>
      <c r="H168" s="160">
        <f t="shared" si="345"/>
        <v>25</v>
      </c>
      <c r="I168" s="160">
        <f t="shared" si="345"/>
        <v>33</v>
      </c>
      <c r="J168" s="160">
        <f t="shared" si="345"/>
        <v>34</v>
      </c>
      <c r="K168" s="160">
        <f t="shared" si="345"/>
        <v>36</v>
      </c>
      <c r="L168" s="160">
        <f t="shared" si="345"/>
        <v>37</v>
      </c>
      <c r="M168" s="160">
        <f t="shared" si="345"/>
        <v>39</v>
      </c>
      <c r="N168" s="160">
        <f t="shared" si="345"/>
        <v>45</v>
      </c>
      <c r="O168" s="160">
        <f t="shared" si="345"/>
        <v>51</v>
      </c>
      <c r="P168" s="160">
        <f t="shared" si="345"/>
        <v>57</v>
      </c>
      <c r="Q168" s="160">
        <f t="shared" si="345"/>
        <v>59</v>
      </c>
      <c r="R168" s="160">
        <f t="shared" si="345"/>
        <v>61</v>
      </c>
      <c r="S168" s="160">
        <f t="shared" si="345"/>
        <v>67</v>
      </c>
      <c r="T168" s="160">
        <f t="shared" si="345"/>
        <v>76</v>
      </c>
      <c r="U168" s="160">
        <f t="shared" si="345"/>
        <v>82</v>
      </c>
      <c r="V168" s="160">
        <f t="shared" si="345"/>
        <v>85</v>
      </c>
      <c r="W168" s="160">
        <f t="shared" si="345"/>
        <v>91</v>
      </c>
      <c r="X168" s="160">
        <f t="shared" si="345"/>
        <v>97</v>
      </c>
      <c r="Y168" s="160">
        <f t="shared" si="345"/>
        <v>98</v>
      </c>
      <c r="Z168" s="160">
        <f t="shared" si="345"/>
        <v>99</v>
      </c>
      <c r="AA168" s="160">
        <f t="shared" si="345"/>
        <v>100</v>
      </c>
      <c r="AB168" s="160">
        <f t="shared" si="345"/>
        <v>103</v>
      </c>
      <c r="AC168" s="160">
        <f t="shared" si="345"/>
        <v>106</v>
      </c>
      <c r="AD168" s="160">
        <f t="shared" si="345"/>
        <v>109</v>
      </c>
      <c r="AE168" s="160">
        <f t="shared" si="345"/>
        <v>112</v>
      </c>
      <c r="AF168" s="160">
        <f t="shared" si="345"/>
        <v>115</v>
      </c>
      <c r="AG168" s="160">
        <f t="shared" si="345"/>
        <v>118</v>
      </c>
      <c r="AH168" s="160">
        <f t="shared" si="345"/>
        <v>121</v>
      </c>
      <c r="AI168" s="160">
        <f t="shared" si="345"/>
        <v>124</v>
      </c>
      <c r="AJ168" s="160">
        <f t="shared" si="345"/>
        <v>127</v>
      </c>
      <c r="AK168" s="160">
        <f t="shared" si="345"/>
        <v>130</v>
      </c>
      <c r="AL168" s="160">
        <f t="shared" si="345"/>
        <v>133</v>
      </c>
      <c r="AM168" s="160">
        <f t="shared" si="345"/>
        <v>134</v>
      </c>
      <c r="AN168" s="160">
        <f t="shared" si="345"/>
        <v>136</v>
      </c>
      <c r="AO168" s="160">
        <f t="shared" si="345"/>
        <v>142</v>
      </c>
      <c r="AP168" s="160">
        <f t="shared" si="345"/>
        <v>144</v>
      </c>
      <c r="AQ168" s="160">
        <f t="shared" si="345"/>
        <v>147</v>
      </c>
      <c r="AR168" s="160">
        <f t="shared" si="345"/>
        <v>153</v>
      </c>
      <c r="AS168" s="160">
        <f t="shared" si="345"/>
        <v>160</v>
      </c>
      <c r="AT168" s="160">
        <f t="shared" si="345"/>
        <v>166</v>
      </c>
      <c r="AU168" s="160">
        <f t="shared" si="345"/>
        <v>169</v>
      </c>
      <c r="AV168" s="160">
        <f t="shared" si="345"/>
        <v>171</v>
      </c>
      <c r="AW168" s="161">
        <f t="shared" si="345"/>
        <v>172</v>
      </c>
      <c r="AX168" t="s">
        <v>1</v>
      </c>
      <c r="AY168" s="105" t="str">
        <f t="shared" si="297"/>
        <v>Ž20</v>
      </c>
      <c r="AZ168" s="134">
        <f t="shared" si="276"/>
        <v>119</v>
      </c>
      <c r="BA168" s="73" t="str">
        <f t="shared" si="298"/>
        <v>Dorja</v>
      </c>
      <c r="BB168" s="73" t="str">
        <f t="shared" si="299"/>
        <v>Salopek</v>
      </c>
      <c r="BC168" s="134" t="str">
        <f t="shared" si="300"/>
        <v>29:38</v>
      </c>
      <c r="BD168" s="134">
        <f t="shared" si="301"/>
        <v>1778</v>
      </c>
      <c r="BE168" s="134" t="str">
        <f t="shared" si="302"/>
        <v>0</v>
      </c>
      <c r="BF168" s="134" t="str">
        <f t="shared" si="328"/>
        <v>0</v>
      </c>
      <c r="BG168" s="134">
        <f t="shared" si="277"/>
        <v>1</v>
      </c>
      <c r="BH168" s="73" t="str">
        <f t="shared" si="278"/>
        <v>RIS</v>
      </c>
      <c r="BI168" s="73" t="str">
        <f t="shared" si="324"/>
        <v>OK Ris</v>
      </c>
      <c r="BJ168" s="134" t="str">
        <f t="shared" si="303"/>
        <v/>
      </c>
      <c r="BK168" s="73" t="str" cm="1">
        <f t="array" ref="BK168">IF(BJ168="",""&amp;BI168,IF(BJ168="NEMA",BI168,INDEX(klub_naziv,MATCH(INDEX(klubAlias_klubid,BJ168),klub_id,0))))</f>
        <v>OK Ris</v>
      </c>
      <c r="BL168" s="73" t="str" cm="1">
        <f t="array" ref="BL168">IFERROR(INDEX(registarNatjecatelji,CE168,4),"")</f>
        <v/>
      </c>
      <c r="BM168" s="134">
        <f t="shared" si="279"/>
        <v>1</v>
      </c>
      <c r="BN168" s="73" t="str">
        <f t="shared" si="304"/>
        <v>OK Ris</v>
      </c>
      <c r="BO168" s="73" t="str">
        <f t="shared" si="317"/>
        <v>CRO</v>
      </c>
      <c r="BP168" s="134">
        <f t="shared" si="280"/>
        <v>1</v>
      </c>
      <c r="BQ168" s="73" t="str">
        <f t="shared" si="281"/>
        <v>Ž20</v>
      </c>
      <c r="BR168" s="73" t="str">
        <f t="shared" si="282"/>
        <v>M45-Ž20-Ž35</v>
      </c>
      <c r="BS168" s="134">
        <f t="shared" si="283"/>
        <v>1007</v>
      </c>
      <c r="BT168" s="74" t="str">
        <f t="shared" si="284"/>
        <v>3.56</v>
      </c>
      <c r="BU168" s="74" t="str">
        <f t="shared" si="285"/>
        <v>150</v>
      </c>
      <c r="BV168" s="75" t="str">
        <f t="shared" si="286"/>
        <v>11</v>
      </c>
      <c r="BW168" t="s">
        <v>1</v>
      </c>
      <c r="BX168" s="105" t="str">
        <f t="shared" si="287"/>
        <v>Dorja – Salopek – OK Ris – Ž20</v>
      </c>
      <c r="BY168" s="106" t="str">
        <f t="shared" si="288"/>
        <v>NEMA</v>
      </c>
      <c r="BZ168" t="s">
        <v>1</v>
      </c>
      <c r="CA168" s="105" t="str">
        <f t="shared" si="289"/>
        <v>Dorja – Salopek – OK Ris</v>
      </c>
      <c r="CB168" s="106" t="str">
        <f t="shared" si="290"/>
        <v>NEMA</v>
      </c>
      <c r="CC168" t="s">
        <v>1</v>
      </c>
      <c r="CD168" s="105" t="str">
        <f t="shared" si="291"/>
        <v>Dorja – Salopek</v>
      </c>
      <c r="CE168" s="106" t="str">
        <f t="shared" si="305"/>
        <v>NEMA</v>
      </c>
      <c r="CF168" t="s">
        <v>1</v>
      </c>
      <c r="CG168" s="111" t="str">
        <f t="shared" si="306"/>
        <v/>
      </c>
      <c r="CH168" s="134" t="str" cm="1">
        <f t="array" ref="CH168">IF(CG168="","",INDEX(imePrezime_id,CG168,0))</f>
        <v/>
      </c>
      <c r="CI168" s="106" t="str">
        <f>IF(OR(CD168="",CE168&lt;&gt;"NEMA"),"",IFERROR(INDEX(imeprezimealias_imeprezimeid,MATCH(BA168&amp;" "&amp;BB168,imeprezimealias_alias,0)),""))</f>
        <v/>
      </c>
      <c r="CJ168" t="s">
        <v>1</v>
      </c>
      <c r="CK168" s="29" t="str">
        <f t="shared" si="307"/>
        <v>SELECT 'Dorja – Salopek', ime, prezime FROM imeprezime WHERE ime LIKE '%orj%' Or prezime LIKE '%alope%' Or ime LIKE '%alope%' Or prezime LIKE '%orj%' ORDER BY ime, prezime;</v>
      </c>
      <c r="CL168" t="s">
        <v>1</v>
      </c>
      <c r="CM168" s="90"/>
      <c r="CN168" t="s">
        <v>1</v>
      </c>
      <c r="CO168" s="111" t="str">
        <f>IF(CM168="","",MAX(CO$10:CO167)+1)</f>
        <v/>
      </c>
      <c r="CP168" s="106" t="str">
        <f>IF(CM168="","",INDEX(imePrezime_id,MATCH(IF(IFERROR(SEARCH("–",CM168),0)&lt;&gt;0,CM168,SUBSTITUTE(CM168," "," – ",1)),imePrezime,0)))</f>
        <v/>
      </c>
      <c r="CR168" s="29" t="str">
        <f t="shared" si="308"/>
        <v/>
      </c>
      <c r="CS168" t="s">
        <v>1</v>
      </c>
      <c r="CT168" s="115">
        <f>IF(AND(CE168="NEMA",CI168=""),MAX(CT$10:CT167)+1,"")</f>
        <v>1011</v>
      </c>
      <c r="CU168" t="s">
        <v>1</v>
      </c>
      <c r="CV168" s="120" t="str">
        <f t="shared" si="322"/>
        <v>Ž</v>
      </c>
      <c r="CW168" t="s">
        <v>1</v>
      </c>
      <c r="CX168" s="105" t="str">
        <f>IF(CT168="","",IF(BO168&lt;&gt;"CRO","","INSERT INTO osoba (id,reg_broj,oib,spol_id,dat_rodjenja) VALUES ("&amp;CT168&amp;",(SELECT max(reg_broj)+1 FROM osoba),Null,'"&amp;CV168&amp;"',Null); INSERT INTO osoba_log (id,reg_broj,oib,spol_id,dat_rodjenja,dnevnik_id) SELECT id,reg_broj,oib,spol_id,dat_rodjenja,"&amp;CT$2&amp;" FROM osoba WHERE id = "&amp;CT168&amp;";"))</f>
        <v>INSERT INTO osoba (id,reg_broj,oib,spol_id,dat_rodjenja) VALUES (1011,(SELECT max(reg_broj)+1 FROM osoba),Null,'Ž',Null); INSERT INTO osoba_log (id,reg_broj,oib,spol_id,dat_rodjenja,dnevnik_id) SELECT id,reg_broj,oib,spol_id,dat_rodjenja, FROM osoba WHERE id = 1011;</v>
      </c>
      <c r="CY168" s="125" t="str">
        <f>IF(CT168="","","INSERT INTO imeprezime (id,osoba_id,rbr,ime,prezime,klub_id,identitet_id,sintaksa_id,info,aktivno,dnevnik_id) VALUES ("&amp;CT168&amp;","&amp;IF(CX168="","Null",CT168)&amp;",1,'"&amp;BA168&amp;"','"&amp;BB168&amp;"',(SELECT id FROM klub WHERE naziv = '"&amp;BI168&amp;"'),Null,1,'',1,"&amp;CT$2&amp;");")</f>
        <v>INSERT INTO imeprezime (id,osoba_id,rbr,ime,prezime,klub_id,identitet_id,sintaksa_id,info,aktivno,dnevnik_id) VALUES (1011,1011,1,'Dorja','Salopek',(SELECT id FROM klub WHERE naziv = 'OK Ris'),Null,1,'',1,);</v>
      </c>
      <c r="CZ168" t="s">
        <v>1</v>
      </c>
      <c r="DA168" s="29" t="str">
        <f t="shared" si="309"/>
        <v>INSERT INTO osoba (id,reg_broj,oib,spol_id,dat_rodjenja) VALUES (1011,(SELECT max(reg_broj)+1 FROM osoba),Null,'Ž',Null); INSERT INTO osoba_log (id,reg_broj,oib,spol_id,dat_rodjenja,dnevnik_id) SELECT id,reg_broj,oib,spol_id,dat_rodjenja, FROM osoba WHERE id = 1011; INSERT INTO imeprezime (id,osoba_id,rbr,ime,prezime,klub_id,identitet_id,sintaksa_id,info,aktivno,dnevnik_id) VALUES (1011,1011,1,'Dorja','Salopek',(SELECT id FROM klub WHERE naziv = 'OK Ris'),Null,1,'',1,);</v>
      </c>
      <c r="DB168" t="s">
        <v>1</v>
      </c>
      <c r="DC168" s="105" t="str">
        <f>IF(OR(BP168="",BP168&lt;&gt;"NEMA"),"",BO168)</f>
        <v/>
      </c>
      <c r="DD168" s="125" t="str">
        <f>IF(DC168="","",MAX(DD$10:DD167)+1)</f>
        <v/>
      </c>
      <c r="DE168" t="s">
        <v>1</v>
      </c>
      <c r="DF168" s="90"/>
      <c r="DG168" t="s">
        <v>1</v>
      </c>
      <c r="DH168" s="29" t="str">
        <f t="shared" si="292"/>
        <v/>
      </c>
      <c r="DI168" t="s">
        <v>1</v>
      </c>
      <c r="DJ168" s="166" t="str">
        <f>IF(BJ168&lt;&gt;"NEMA","",IF(IFERROR(MATCH(BI168,BI$10:BI167,0),0)&lt;&gt;0,"",BI168))</f>
        <v/>
      </c>
      <c r="DK168" t="s">
        <v>1</v>
      </c>
      <c r="DL168" s="90"/>
      <c r="DM168" t="s">
        <v>1</v>
      </c>
      <c r="DN168" s="105" t="str">
        <f t="shared" si="310"/>
        <v/>
      </c>
      <c r="DO168" s="73" t="str">
        <f>IF(DN168="","",MAX(DO$10:DO167)+1)</f>
        <v/>
      </c>
      <c r="DP168" s="73" t="str">
        <f>IF(DN168="","",IF(BP168="","",IF(BP168="NEMA",DD168,BP168)))</f>
        <v/>
      </c>
      <c r="DQ168" s="73" t="str">
        <f t="shared" si="311"/>
        <v/>
      </c>
      <c r="DR168" s="73" t="str">
        <f>IF(DL168="","",MAX(DR$10:DR167)+1)</f>
        <v/>
      </c>
      <c r="DS168" s="177" t="str">
        <f t="shared" si="293"/>
        <v/>
      </c>
      <c r="DT168" s="125" t="str">
        <f t="shared" si="312"/>
        <v/>
      </c>
      <c r="DU168" t="s">
        <v>1</v>
      </c>
      <c r="DV168" s="29" t="str">
        <f t="shared" si="313"/>
        <v/>
      </c>
      <c r="DW168" t="s">
        <v>1</v>
      </c>
      <c r="DX168" s="166" t="str">
        <f>IF(BX168="","",IF(BY168&lt;&gt;"NEMA","ime-pre-klu"&amp;IF(BJ168="","","(ali)")&amp;"-kat",IF(CB168&lt;&gt;"NEMA","ime-pre-klu"&amp;IF(BJ168="","","(ali)"),IF(CE168&lt;&gt;"NEMA","ime-pre",IF(CT168&lt;&gt;"","novo",""))))&amp;IF(AND(BE168="0",BD168&gt;max_minuta*60),"-ot",""))</f>
        <v>novo</v>
      </c>
      <c r="DY168" t="s">
        <v>1</v>
      </c>
      <c r="DZ168" s="111"/>
      <c r="EA168" s="134"/>
      <c r="EB168" s="134"/>
      <c r="EC168" s="134"/>
      <c r="ED168" s="134"/>
      <c r="EE168" s="134"/>
      <c r="EF168" s="134"/>
      <c r="EG168" s="134"/>
      <c r="EH168" s="134"/>
      <c r="EI168" s="134"/>
      <c r="EJ168" s="106">
        <f t="shared" si="294"/>
        <v>13</v>
      </c>
      <c r="EK168" t="s">
        <v>1</v>
      </c>
    </row>
    <row r="169" spans="2:141" x14ac:dyDescent="0.25">
      <c r="B169" s="148" t="s">
        <v>1236</v>
      </c>
      <c r="C169" t="s">
        <v>1</v>
      </c>
      <c r="D169" s="159">
        <f t="shared" si="295"/>
        <v>0</v>
      </c>
      <c r="E169" s="160">
        <f t="shared" ref="E169:AW169" si="346">IF($B169="","",FIND(";",$B169,D169+1))</f>
        <v>1</v>
      </c>
      <c r="F169" s="160">
        <f t="shared" si="346"/>
        <v>6</v>
      </c>
      <c r="G169" s="160">
        <f t="shared" si="346"/>
        <v>12</v>
      </c>
      <c r="H169" s="160">
        <f t="shared" si="346"/>
        <v>22</v>
      </c>
      <c r="I169" s="160">
        <f t="shared" si="346"/>
        <v>37</v>
      </c>
      <c r="J169" s="160">
        <f t="shared" si="346"/>
        <v>38</v>
      </c>
      <c r="K169" s="160">
        <f t="shared" si="346"/>
        <v>40</v>
      </c>
      <c r="L169" s="160">
        <f t="shared" si="346"/>
        <v>41</v>
      </c>
      <c r="M169" s="160">
        <f t="shared" si="346"/>
        <v>43</v>
      </c>
      <c r="N169" s="160">
        <f t="shared" si="346"/>
        <v>49</v>
      </c>
      <c r="O169" s="160">
        <f t="shared" si="346"/>
        <v>55</v>
      </c>
      <c r="P169" s="160">
        <f t="shared" si="346"/>
        <v>61</v>
      </c>
      <c r="Q169" s="160">
        <f t="shared" si="346"/>
        <v>63</v>
      </c>
      <c r="R169" s="160">
        <f t="shared" si="346"/>
        <v>65</v>
      </c>
      <c r="S169" s="160">
        <f t="shared" si="346"/>
        <v>79</v>
      </c>
      <c r="T169" s="160">
        <f t="shared" si="346"/>
        <v>94</v>
      </c>
      <c r="U169" s="160">
        <f t="shared" si="346"/>
        <v>100</v>
      </c>
      <c r="V169" s="160">
        <f t="shared" si="346"/>
        <v>103</v>
      </c>
      <c r="W169" s="160">
        <f t="shared" si="346"/>
        <v>109</v>
      </c>
      <c r="X169" s="160">
        <f t="shared" si="346"/>
        <v>115</v>
      </c>
      <c r="Y169" s="160">
        <f t="shared" si="346"/>
        <v>116</v>
      </c>
      <c r="Z169" s="160">
        <f t="shared" si="346"/>
        <v>117</v>
      </c>
      <c r="AA169" s="160">
        <f t="shared" si="346"/>
        <v>118</v>
      </c>
      <c r="AB169" s="160">
        <f t="shared" si="346"/>
        <v>121</v>
      </c>
      <c r="AC169" s="160">
        <f t="shared" si="346"/>
        <v>124</v>
      </c>
      <c r="AD169" s="160">
        <f t="shared" si="346"/>
        <v>127</v>
      </c>
      <c r="AE169" s="160">
        <f t="shared" si="346"/>
        <v>130</v>
      </c>
      <c r="AF169" s="160">
        <f t="shared" si="346"/>
        <v>133</v>
      </c>
      <c r="AG169" s="160">
        <f t="shared" si="346"/>
        <v>136</v>
      </c>
      <c r="AH169" s="160">
        <f t="shared" si="346"/>
        <v>139</v>
      </c>
      <c r="AI169" s="160">
        <f t="shared" si="346"/>
        <v>142</v>
      </c>
      <c r="AJ169" s="160">
        <f t="shared" si="346"/>
        <v>145</v>
      </c>
      <c r="AK169" s="160">
        <f t="shared" si="346"/>
        <v>148</v>
      </c>
      <c r="AL169" s="160">
        <f t="shared" si="346"/>
        <v>151</v>
      </c>
      <c r="AM169" s="160">
        <f t="shared" si="346"/>
        <v>152</v>
      </c>
      <c r="AN169" s="160">
        <f t="shared" si="346"/>
        <v>154</v>
      </c>
      <c r="AO169" s="160">
        <f t="shared" si="346"/>
        <v>160</v>
      </c>
      <c r="AP169" s="160">
        <f t="shared" si="346"/>
        <v>162</v>
      </c>
      <c r="AQ169" s="160">
        <f t="shared" si="346"/>
        <v>165</v>
      </c>
      <c r="AR169" s="160">
        <f t="shared" si="346"/>
        <v>171</v>
      </c>
      <c r="AS169" s="160">
        <f t="shared" si="346"/>
        <v>178</v>
      </c>
      <c r="AT169" s="160">
        <f t="shared" si="346"/>
        <v>184</v>
      </c>
      <c r="AU169" s="160">
        <f t="shared" si="346"/>
        <v>187</v>
      </c>
      <c r="AV169" s="160">
        <f t="shared" si="346"/>
        <v>189</v>
      </c>
      <c r="AW169" s="161">
        <f t="shared" si="346"/>
        <v>190</v>
      </c>
      <c r="AX169" t="s">
        <v>1</v>
      </c>
      <c r="AY169" s="105" t="str">
        <f t="shared" si="297"/>
        <v>Ž20</v>
      </c>
      <c r="AZ169" s="134">
        <f t="shared" si="276"/>
        <v>119</v>
      </c>
      <c r="BA169" s="73" t="str">
        <f t="shared" si="298"/>
        <v>Zdenka Petra</v>
      </c>
      <c r="BB169" s="73" t="str">
        <f t="shared" si="299"/>
        <v>Štambuk</v>
      </c>
      <c r="BC169" s="134" t="str">
        <f t="shared" si="300"/>
        <v>35:10</v>
      </c>
      <c r="BD169" s="134">
        <f t="shared" si="301"/>
        <v>2110</v>
      </c>
      <c r="BE169" s="134" t="str">
        <f t="shared" si="302"/>
        <v>0</v>
      </c>
      <c r="BF169" s="134" t="str">
        <f t="shared" si="328"/>
        <v>0</v>
      </c>
      <c r="BG169" s="134">
        <f t="shared" si="277"/>
        <v>1</v>
      </c>
      <c r="BH169" s="73" t="str">
        <f t="shared" si="278"/>
        <v>OK MERZ CRO</v>
      </c>
      <c r="BI169" s="73" t="str">
        <f t="shared" si="324"/>
        <v>OK Ivan Merz</v>
      </c>
      <c r="BJ169" s="134" t="str">
        <f t="shared" si="303"/>
        <v/>
      </c>
      <c r="BK169" s="73" t="str" cm="1">
        <f t="array" ref="BK169">IF(BJ169="",""&amp;BI169,IF(BJ169="NEMA",BI169,INDEX(klub_naziv,MATCH(INDEX(klubAlias_klubid,BJ169),klub_id,0))))</f>
        <v>OK Ivan Merz</v>
      </c>
      <c r="BL169" s="73" t="str" cm="1">
        <f t="array" ref="BL169">IFERROR(INDEX(registarNatjecatelji,CE169,4),"")</f>
        <v>OK Ivan Merz</v>
      </c>
      <c r="BM169" s="134" t="str">
        <f t="shared" si="279"/>
        <v/>
      </c>
      <c r="BN169" s="73" t="str">
        <f t="shared" si="304"/>
        <v>OK Ivan Merz</v>
      </c>
      <c r="BO169" s="73" t="str">
        <f t="shared" si="317"/>
        <v>CRO</v>
      </c>
      <c r="BP169" s="134">
        <f t="shared" si="280"/>
        <v>1</v>
      </c>
      <c r="BQ169" s="73" t="str">
        <f t="shared" si="281"/>
        <v>Ž20</v>
      </c>
      <c r="BR169" s="73" t="str">
        <f t="shared" si="282"/>
        <v>M45-Ž20-Ž35</v>
      </c>
      <c r="BS169" s="134">
        <f t="shared" si="283"/>
        <v>1007</v>
      </c>
      <c r="BT169" s="74" t="str">
        <f t="shared" si="284"/>
        <v>3.56</v>
      </c>
      <c r="BU169" s="74" t="str">
        <f t="shared" si="285"/>
        <v>150</v>
      </c>
      <c r="BV169" s="75" t="str">
        <f t="shared" si="286"/>
        <v>11</v>
      </c>
      <c r="BW169" t="s">
        <v>1</v>
      </c>
      <c r="BX169" s="105" t="str">
        <f t="shared" si="287"/>
        <v>Zdenka Petra – Štambuk – OK Ivan Merz – Ž20</v>
      </c>
      <c r="BY169" s="106">
        <f t="shared" si="288"/>
        <v>68</v>
      </c>
      <c r="BZ169" t="s">
        <v>1</v>
      </c>
      <c r="CA169" s="105" t="str">
        <f t="shared" si="289"/>
        <v>Zdenka Petra – Štambuk – OK Ivan Merz</v>
      </c>
      <c r="CB169" s="106">
        <f t="shared" si="290"/>
        <v>68</v>
      </c>
      <c r="CC169" t="s">
        <v>1</v>
      </c>
      <c r="CD169" s="105" t="str">
        <f t="shared" si="291"/>
        <v>Zdenka Petra – Štambuk</v>
      </c>
      <c r="CE169" s="106">
        <f t="shared" si="305"/>
        <v>68</v>
      </c>
      <c r="CF169" t="s">
        <v>1</v>
      </c>
      <c r="CG169" s="111">
        <f t="shared" si="306"/>
        <v>68</v>
      </c>
      <c r="CH169" s="134" cm="1">
        <f t="array" ref="CH169">IF(CG169="","",INDEX(imePrezime_id,CG169,0))</f>
        <v>1424</v>
      </c>
      <c r="CI169" s="106" t="str">
        <f>IF(OR(CD169="",CE169&lt;&gt;"NEMA"),"",IFERROR(INDEX(imeprezimealias_imeprezimeid,MATCH(BA169&amp;" "&amp;BB169,imeprezimealias_alias,0)),""))</f>
        <v/>
      </c>
      <c r="CJ169" t="s">
        <v>1</v>
      </c>
      <c r="CK169" s="29" t="str">
        <f t="shared" si="307"/>
        <v/>
      </c>
      <c r="CL169" t="s">
        <v>1</v>
      </c>
      <c r="CM169" s="90"/>
      <c r="CN169" t="s">
        <v>1</v>
      </c>
      <c r="CO169" s="111" t="str">
        <f>IF(CM169="","",MAX(CO$10:CO168)+1)</f>
        <v/>
      </c>
      <c r="CP169" s="106" t="str">
        <f>IF(CM169="","",INDEX(imePrezime_id,MATCH(IF(IFERROR(SEARCH("–",CM169),0)&lt;&gt;0,CM169,SUBSTITUTE(CM169," "," – ",1)),imePrezime,0)))</f>
        <v/>
      </c>
      <c r="CR169" s="29" t="str">
        <f t="shared" si="308"/>
        <v/>
      </c>
      <c r="CS169" t="s">
        <v>1</v>
      </c>
      <c r="CT169" s="115" t="str">
        <f>IF(AND(CE169="NEMA",CI169=""),MAX(CT$10:CT168)+1,"")</f>
        <v/>
      </c>
      <c r="CU169" t="s">
        <v>1</v>
      </c>
      <c r="CV169" s="120" t="str">
        <f t="shared" si="322"/>
        <v>Ž</v>
      </c>
      <c r="CW169" t="s">
        <v>1</v>
      </c>
      <c r="CX169" s="105" t="str">
        <f>IF(CT169="","",IF(BO169&lt;&gt;"CRO","","INSERT INTO osoba (id,reg_broj,oib,spol_id,dat_rodjenja) VALUES ("&amp;CT169&amp;",(SELECT max(reg_broj)+1 FROM osoba),Null,'"&amp;CV169&amp;"',Null); INSERT INTO osoba_log (id,reg_broj,oib,spol_id,dat_rodjenja,dnevnik_id) SELECT id,reg_broj,oib,spol_id,dat_rodjenja,"&amp;CT$2&amp;" FROM osoba WHERE id = "&amp;CT169&amp;";"))</f>
        <v/>
      </c>
      <c r="CY169" s="125" t="str">
        <f>IF(CT169="","","INSERT INTO imeprezime (id,osoba_id,rbr,ime,prezime,klub_id,identitet_id,sintaksa_id,info,aktivno,dnevnik_id) VALUES ("&amp;CT169&amp;","&amp;IF(CX169="","Null",CT169)&amp;",1,'"&amp;BA169&amp;"','"&amp;BB169&amp;"',(SELECT id FROM klub WHERE naziv = '"&amp;BI169&amp;"'),Null,1,'',1,"&amp;CT$2&amp;");")</f>
        <v/>
      </c>
      <c r="CZ169" t="s">
        <v>1</v>
      </c>
      <c r="DA169" s="29" t="str">
        <f t="shared" si="309"/>
        <v/>
      </c>
      <c r="DB169" t="s">
        <v>1</v>
      </c>
      <c r="DC169" s="105" t="str">
        <f>IF(OR(BP169="",BP169&lt;&gt;"NEMA"),"",BO169)</f>
        <v/>
      </c>
      <c r="DD169" s="125" t="str">
        <f>IF(DC169="","",MAX(DD$10:DD168)+1)</f>
        <v/>
      </c>
      <c r="DE169" t="s">
        <v>1</v>
      </c>
      <c r="DF169" s="90"/>
      <c r="DG169" t="s">
        <v>1</v>
      </c>
      <c r="DH169" s="29" t="str">
        <f t="shared" si="292"/>
        <v/>
      </c>
      <c r="DI169" t="s">
        <v>1</v>
      </c>
      <c r="DJ169" s="166" t="str">
        <f>IF(BJ169&lt;&gt;"NEMA","",IF(IFERROR(MATCH(BI169,BI$10:BI168,0),0)&lt;&gt;0,"",BI169))</f>
        <v/>
      </c>
      <c r="DK169" t="s">
        <v>1</v>
      </c>
      <c r="DL169" s="90"/>
      <c r="DM169" t="s">
        <v>1</v>
      </c>
      <c r="DN169" s="105" t="str">
        <f t="shared" si="310"/>
        <v/>
      </c>
      <c r="DO169" s="73" t="str">
        <f>IF(DN169="","",MAX(DO$10:DO168)+1)</f>
        <v/>
      </c>
      <c r="DP169" s="73" t="str">
        <f>IF(DN169="","",IF(BP169="","",IF(BP169="NEMA",DD169,BP169)))</f>
        <v/>
      </c>
      <c r="DQ169" s="73" t="str">
        <f t="shared" si="311"/>
        <v/>
      </c>
      <c r="DR169" s="73" t="str">
        <f>IF(DL169="","",MAX(DR$10:DR168)+1)</f>
        <v/>
      </c>
      <c r="DS169" s="177" t="str">
        <f t="shared" si="293"/>
        <v/>
      </c>
      <c r="DT169" s="125" t="str">
        <f t="shared" si="312"/>
        <v/>
      </c>
      <c r="DU169" t="s">
        <v>1</v>
      </c>
      <c r="DV169" s="29" t="str">
        <f t="shared" si="313"/>
        <v/>
      </c>
      <c r="DW169" t="s">
        <v>1</v>
      </c>
      <c r="DX169" s="166" t="str">
        <f>IF(BX169="","",IF(BY169&lt;&gt;"NEMA","ime-pre-klu"&amp;IF(BJ169="","","(ali)")&amp;"-kat",IF(CB169&lt;&gt;"NEMA","ime-pre-klu"&amp;IF(BJ169="","","(ali)"),IF(CE169&lt;&gt;"NEMA","ime-pre",IF(CT169&lt;&gt;"","novo",""))))&amp;IF(AND(BE169="0",BD169&gt;max_minuta*60),"-ot",""))</f>
        <v>ime-pre-klu-kat</v>
      </c>
      <c r="DY169" t="s">
        <v>1</v>
      </c>
      <c r="DZ169" s="111"/>
      <c r="EA169" s="134"/>
      <c r="EB169" s="134"/>
      <c r="EC169" s="134"/>
      <c r="ED169" s="134"/>
      <c r="EE169" s="134"/>
      <c r="EF169" s="134"/>
      <c r="EG169" s="134"/>
      <c r="EH169" s="134"/>
      <c r="EI169" s="134"/>
      <c r="EJ169" s="106">
        <f t="shared" si="294"/>
        <v>1</v>
      </c>
      <c r="EK169" t="s">
        <v>1</v>
      </c>
    </row>
    <row r="170" spans="2:141" x14ac:dyDescent="0.25">
      <c r="B170" s="148" t="s">
        <v>1237</v>
      </c>
      <c r="C170" t="s">
        <v>1</v>
      </c>
      <c r="D170" s="159">
        <f t="shared" si="295"/>
        <v>0</v>
      </c>
      <c r="E170" s="160">
        <f t="shared" ref="E170:AW170" si="347">IF($B170="","",FIND(";",$B170,D170+1))</f>
        <v>1</v>
      </c>
      <c r="F170" s="160">
        <f t="shared" si="347"/>
        <v>8</v>
      </c>
      <c r="G170" s="160">
        <f t="shared" si="347"/>
        <v>14</v>
      </c>
      <c r="H170" s="160">
        <f t="shared" si="347"/>
        <v>24</v>
      </c>
      <c r="I170" s="160">
        <f t="shared" si="347"/>
        <v>31</v>
      </c>
      <c r="J170" s="160">
        <f t="shared" si="347"/>
        <v>32</v>
      </c>
      <c r="K170" s="160">
        <f t="shared" si="347"/>
        <v>34</v>
      </c>
      <c r="L170" s="160">
        <f t="shared" si="347"/>
        <v>35</v>
      </c>
      <c r="M170" s="160">
        <f t="shared" si="347"/>
        <v>37</v>
      </c>
      <c r="N170" s="160">
        <f t="shared" si="347"/>
        <v>43</v>
      </c>
      <c r="O170" s="160">
        <f t="shared" si="347"/>
        <v>49</v>
      </c>
      <c r="P170" s="160">
        <f t="shared" si="347"/>
        <v>55</v>
      </c>
      <c r="Q170" s="160">
        <f t="shared" si="347"/>
        <v>57</v>
      </c>
      <c r="R170" s="160">
        <f t="shared" si="347"/>
        <v>59</v>
      </c>
      <c r="S170" s="160">
        <f t="shared" si="347"/>
        <v>65</v>
      </c>
      <c r="T170" s="160">
        <f t="shared" si="347"/>
        <v>78</v>
      </c>
      <c r="U170" s="160">
        <f t="shared" si="347"/>
        <v>84</v>
      </c>
      <c r="V170" s="160">
        <f t="shared" si="347"/>
        <v>87</v>
      </c>
      <c r="W170" s="160">
        <f t="shared" si="347"/>
        <v>93</v>
      </c>
      <c r="X170" s="160">
        <f t="shared" si="347"/>
        <v>99</v>
      </c>
      <c r="Y170" s="160">
        <f t="shared" si="347"/>
        <v>100</v>
      </c>
      <c r="Z170" s="160">
        <f t="shared" si="347"/>
        <v>101</v>
      </c>
      <c r="AA170" s="160">
        <f t="shared" si="347"/>
        <v>102</v>
      </c>
      <c r="AB170" s="160">
        <f t="shared" si="347"/>
        <v>105</v>
      </c>
      <c r="AC170" s="160">
        <f t="shared" si="347"/>
        <v>108</v>
      </c>
      <c r="AD170" s="160">
        <f t="shared" si="347"/>
        <v>111</v>
      </c>
      <c r="AE170" s="160">
        <f t="shared" si="347"/>
        <v>114</v>
      </c>
      <c r="AF170" s="160">
        <f t="shared" si="347"/>
        <v>117</v>
      </c>
      <c r="AG170" s="160">
        <f t="shared" si="347"/>
        <v>120</v>
      </c>
      <c r="AH170" s="160">
        <f t="shared" si="347"/>
        <v>123</v>
      </c>
      <c r="AI170" s="160">
        <f t="shared" si="347"/>
        <v>126</v>
      </c>
      <c r="AJ170" s="160">
        <f t="shared" si="347"/>
        <v>129</v>
      </c>
      <c r="AK170" s="160">
        <f t="shared" si="347"/>
        <v>132</v>
      </c>
      <c r="AL170" s="160">
        <f t="shared" si="347"/>
        <v>135</v>
      </c>
      <c r="AM170" s="160">
        <f t="shared" si="347"/>
        <v>136</v>
      </c>
      <c r="AN170" s="160">
        <f t="shared" si="347"/>
        <v>138</v>
      </c>
      <c r="AO170" s="160">
        <f t="shared" si="347"/>
        <v>144</v>
      </c>
      <c r="AP170" s="160">
        <f t="shared" si="347"/>
        <v>146</v>
      </c>
      <c r="AQ170" s="160">
        <f t="shared" si="347"/>
        <v>149</v>
      </c>
      <c r="AR170" s="160">
        <f t="shared" si="347"/>
        <v>155</v>
      </c>
      <c r="AS170" s="160">
        <f t="shared" si="347"/>
        <v>162</v>
      </c>
      <c r="AT170" s="160">
        <f t="shared" si="347"/>
        <v>168</v>
      </c>
      <c r="AU170" s="160">
        <f t="shared" si="347"/>
        <v>171</v>
      </c>
      <c r="AV170" s="160">
        <f t="shared" si="347"/>
        <v>173</v>
      </c>
      <c r="AW170" s="161">
        <f t="shared" si="347"/>
        <v>174</v>
      </c>
      <c r="AX170" t="s">
        <v>1</v>
      </c>
      <c r="AY170" s="105" t="str">
        <f t="shared" si="297"/>
        <v>Ž20</v>
      </c>
      <c r="AZ170" s="134">
        <f t="shared" si="276"/>
        <v>119</v>
      </c>
      <c r="BA170" s="73" t="str">
        <f t="shared" si="298"/>
        <v>Nina</v>
      </c>
      <c r="BB170" s="73" t="str">
        <f t="shared" si="299"/>
        <v>Cvjetko</v>
      </c>
      <c r="BC170" s="134" t="str">
        <f t="shared" si="300"/>
        <v>83:48</v>
      </c>
      <c r="BD170" s="134">
        <f t="shared" si="301"/>
        <v>5028</v>
      </c>
      <c r="BE170" s="134" t="str">
        <f t="shared" si="302"/>
        <v>0</v>
      </c>
      <c r="BF170" s="134" t="str">
        <f t="shared" si="328"/>
        <v>0</v>
      </c>
      <c r="BG170" s="134">
        <f t="shared" si="277"/>
        <v>1</v>
      </c>
      <c r="BH170" s="73" t="str">
        <f t="shared" si="278"/>
        <v>JAP</v>
      </c>
      <c r="BI170" s="73" t="str">
        <f t="shared" si="324"/>
        <v>OK Japetic</v>
      </c>
      <c r="BJ170" s="134">
        <f t="shared" si="303"/>
        <v>1</v>
      </c>
      <c r="BK170" s="73" t="str" cm="1">
        <f t="array" ref="BK170">IF(BJ170="",""&amp;BI170,IF(BJ170="NEMA",BI170,INDEX(klub_naziv,MATCH(INDEX(klubAlias_klubid,BJ170),klub_id,0))))</f>
        <v>OK Japetić</v>
      </c>
      <c r="BL170" s="73" t="str" cm="1">
        <f t="array" ref="BL170">IFERROR(INDEX(registarNatjecatelji,CE170,4),"")</f>
        <v>OK Japetić</v>
      </c>
      <c r="BM170" s="134" t="str">
        <f t="shared" si="279"/>
        <v/>
      </c>
      <c r="BN170" s="73" t="str">
        <f t="shared" si="304"/>
        <v>OK Japetić</v>
      </c>
      <c r="BO170" s="73" t="str">
        <f t="shared" si="317"/>
        <v>CRO</v>
      </c>
      <c r="BP170" s="134">
        <f t="shared" si="280"/>
        <v>1</v>
      </c>
      <c r="BQ170" s="73" t="str">
        <f t="shared" si="281"/>
        <v>Ž20</v>
      </c>
      <c r="BR170" s="73" t="str">
        <f t="shared" si="282"/>
        <v>M45-Ž20-Ž35</v>
      </c>
      <c r="BS170" s="134">
        <f t="shared" si="283"/>
        <v>1007</v>
      </c>
      <c r="BT170" s="74" t="str">
        <f t="shared" si="284"/>
        <v>3.56</v>
      </c>
      <c r="BU170" s="74" t="str">
        <f t="shared" si="285"/>
        <v>150</v>
      </c>
      <c r="BV170" s="75" t="str">
        <f t="shared" si="286"/>
        <v>11</v>
      </c>
      <c r="BW170" t="s">
        <v>1</v>
      </c>
      <c r="BX170" s="105" t="str">
        <f t="shared" si="287"/>
        <v>Nina – Cvjetko – OK Japetić – Ž20</v>
      </c>
      <c r="BY170" s="106">
        <f t="shared" si="288"/>
        <v>81</v>
      </c>
      <c r="BZ170" t="s">
        <v>1</v>
      </c>
      <c r="CA170" s="105" t="str">
        <f t="shared" si="289"/>
        <v>Nina – Cvjetko – OK Japetić</v>
      </c>
      <c r="CB170" s="106">
        <f t="shared" si="290"/>
        <v>81</v>
      </c>
      <c r="CC170" t="s">
        <v>1</v>
      </c>
      <c r="CD170" s="105" t="str">
        <f t="shared" si="291"/>
        <v>Nina – Cvjetko</v>
      </c>
      <c r="CE170" s="106">
        <f t="shared" si="305"/>
        <v>81</v>
      </c>
      <c r="CF170" t="s">
        <v>1</v>
      </c>
      <c r="CG170" s="111">
        <f t="shared" si="306"/>
        <v>81</v>
      </c>
      <c r="CH170" s="134" cm="1">
        <f t="array" ref="CH170">IF(CG170="","",INDEX(imePrezime_id,CG170,0))</f>
        <v>1863</v>
      </c>
      <c r="CI170" s="106" t="str">
        <f>IF(OR(CD170="",CE170&lt;&gt;"NEMA"),"",IFERROR(INDEX(imeprezimealias_imeprezimeid,MATCH(BA170&amp;" "&amp;BB170,imeprezimealias_alias,0)),""))</f>
        <v/>
      </c>
      <c r="CJ170" t="s">
        <v>1</v>
      </c>
      <c r="CK170" s="29" t="str">
        <f t="shared" si="307"/>
        <v/>
      </c>
      <c r="CL170" t="s">
        <v>1</v>
      </c>
      <c r="CM170" s="90"/>
      <c r="CN170" t="s">
        <v>1</v>
      </c>
      <c r="CO170" s="111" t="str">
        <f>IF(CM170="","",MAX(CO$10:CO169)+1)</f>
        <v/>
      </c>
      <c r="CP170" s="106" t="str">
        <f>IF(CM170="","",INDEX(imePrezime_id,MATCH(IF(IFERROR(SEARCH("–",CM170),0)&lt;&gt;0,CM170,SUBSTITUTE(CM170," "," – ",1)),imePrezime,0)))</f>
        <v/>
      </c>
      <c r="CR170" s="29" t="str">
        <f t="shared" si="308"/>
        <v/>
      </c>
      <c r="CS170" t="s">
        <v>1</v>
      </c>
      <c r="CT170" s="115" t="str">
        <f>IF(AND(CE170="NEMA",CI170=""),MAX(CT$10:CT169)+1,"")</f>
        <v/>
      </c>
      <c r="CU170" t="s">
        <v>1</v>
      </c>
      <c r="CV170" s="120" t="str">
        <f t="shared" si="322"/>
        <v>Ž</v>
      </c>
      <c r="CW170" t="s">
        <v>1</v>
      </c>
      <c r="CX170" s="105" t="str">
        <f>IF(CT170="","",IF(BO170&lt;&gt;"CRO","","INSERT INTO osoba (id,reg_broj,oib,spol_id,dat_rodjenja) VALUES ("&amp;CT170&amp;",(SELECT max(reg_broj)+1 FROM osoba),Null,'"&amp;CV170&amp;"',Null); INSERT INTO osoba_log (id,reg_broj,oib,spol_id,dat_rodjenja,dnevnik_id) SELECT id,reg_broj,oib,spol_id,dat_rodjenja,"&amp;CT$2&amp;" FROM osoba WHERE id = "&amp;CT170&amp;";"))</f>
        <v/>
      </c>
      <c r="CY170" s="125" t="str">
        <f>IF(CT170="","","INSERT INTO imeprezime (id,osoba_id,rbr,ime,prezime,klub_id,identitet_id,sintaksa_id,info,aktivno,dnevnik_id) VALUES ("&amp;CT170&amp;","&amp;IF(CX170="","Null",CT170)&amp;",1,'"&amp;BA170&amp;"','"&amp;BB170&amp;"',(SELECT id FROM klub WHERE naziv = '"&amp;BI170&amp;"'),Null,1,'',1,"&amp;CT$2&amp;");")</f>
        <v/>
      </c>
      <c r="CZ170" t="s">
        <v>1</v>
      </c>
      <c r="DA170" s="29" t="str">
        <f t="shared" si="309"/>
        <v/>
      </c>
      <c r="DB170" t="s">
        <v>1</v>
      </c>
      <c r="DC170" s="105" t="str">
        <f>IF(OR(BP170="",BP170&lt;&gt;"NEMA"),"",BO170)</f>
        <v/>
      </c>
      <c r="DD170" s="125" t="str">
        <f>IF(DC170="","",MAX(DD$10:DD169)+1)</f>
        <v/>
      </c>
      <c r="DE170" t="s">
        <v>1</v>
      </c>
      <c r="DF170" s="90"/>
      <c r="DG170" t="s">
        <v>1</v>
      </c>
      <c r="DH170" s="29" t="str">
        <f t="shared" si="292"/>
        <v/>
      </c>
      <c r="DI170" t="s">
        <v>1</v>
      </c>
      <c r="DJ170" s="166" t="str">
        <f>IF(BJ170&lt;&gt;"NEMA","",IF(IFERROR(MATCH(BI170,BI$10:BI169,0),0)&lt;&gt;0,"",BI170))</f>
        <v/>
      </c>
      <c r="DK170" t="s">
        <v>1</v>
      </c>
      <c r="DL170" s="90"/>
      <c r="DM170" t="s">
        <v>1</v>
      </c>
      <c r="DN170" s="105" t="str">
        <f t="shared" si="310"/>
        <v/>
      </c>
      <c r="DO170" s="73" t="str">
        <f>IF(DN170="","",MAX(DO$10:DO169)+1)</f>
        <v/>
      </c>
      <c r="DP170" s="73" t="str">
        <f>IF(DN170="","",IF(BP170="","",IF(BP170="NEMA",DD170,BP170)))</f>
        <v/>
      </c>
      <c r="DQ170" s="73" t="str">
        <f t="shared" si="311"/>
        <v/>
      </c>
      <c r="DR170" s="73" t="str">
        <f>IF(DL170="","",MAX(DR$10:DR169)+1)</f>
        <v/>
      </c>
      <c r="DS170" s="177" t="str">
        <f t="shared" si="293"/>
        <v/>
      </c>
      <c r="DT170" s="125" t="str">
        <f t="shared" si="312"/>
        <v/>
      </c>
      <c r="DU170" t="s">
        <v>1</v>
      </c>
      <c r="DV170" s="29" t="str">
        <f t="shared" si="313"/>
        <v/>
      </c>
      <c r="DW170" t="s">
        <v>1</v>
      </c>
      <c r="DX170" s="166" t="str">
        <f>IF(BX170="","",IF(BY170&lt;&gt;"NEMA","ime-pre-klu"&amp;IF(BJ170="","","(ali)")&amp;"-kat",IF(CB170&lt;&gt;"NEMA","ime-pre-klu"&amp;IF(BJ170="","","(ali)"),IF(CE170&lt;&gt;"NEMA","ime-pre",IF(CT170&lt;&gt;"","novo",""))))&amp;IF(AND(BE170="0",BD170&gt;max_minuta*60),"-ot",""))</f>
        <v>ime-pre-klu(ali)-kat</v>
      </c>
      <c r="DY170" t="s">
        <v>1</v>
      </c>
      <c r="DZ170" s="111"/>
      <c r="EA170" s="134"/>
      <c r="EB170" s="134"/>
      <c r="EC170" s="134"/>
      <c r="ED170" s="134"/>
      <c r="EE170" s="134"/>
      <c r="EF170" s="134"/>
      <c r="EG170" s="134"/>
      <c r="EH170" s="134"/>
      <c r="EI170" s="134"/>
      <c r="EJ170" s="106">
        <f t="shared" si="294"/>
        <v>3</v>
      </c>
      <c r="EK170" t="s">
        <v>1</v>
      </c>
    </row>
    <row r="171" spans="2:141" x14ac:dyDescent="0.25">
      <c r="B171" s="148" t="s">
        <v>1238</v>
      </c>
      <c r="C171" t="s">
        <v>1</v>
      </c>
      <c r="D171" s="159">
        <f t="shared" si="295"/>
        <v>0</v>
      </c>
      <c r="E171" s="160">
        <f t="shared" ref="E171:AW171" si="348">IF($B171="","",FIND(";",$B171,D171+1))</f>
        <v>1</v>
      </c>
      <c r="F171" s="160">
        <f t="shared" si="348"/>
        <v>2</v>
      </c>
      <c r="G171" s="160">
        <f t="shared" si="348"/>
        <v>8</v>
      </c>
      <c r="H171" s="160">
        <f t="shared" si="348"/>
        <v>11</v>
      </c>
      <c r="I171" s="160">
        <f t="shared" si="348"/>
        <v>20</v>
      </c>
      <c r="J171" s="160">
        <f t="shared" si="348"/>
        <v>21</v>
      </c>
      <c r="K171" s="160">
        <f t="shared" si="348"/>
        <v>23</v>
      </c>
      <c r="L171" s="160">
        <f t="shared" si="348"/>
        <v>24</v>
      </c>
      <c r="M171" s="160">
        <f t="shared" si="348"/>
        <v>26</v>
      </c>
      <c r="N171" s="160">
        <f t="shared" si="348"/>
        <v>32</v>
      </c>
      <c r="O171" s="160">
        <f t="shared" si="348"/>
        <v>33</v>
      </c>
      <c r="P171" s="160">
        <f t="shared" si="348"/>
        <v>34</v>
      </c>
      <c r="Q171" s="160">
        <f t="shared" si="348"/>
        <v>36</v>
      </c>
      <c r="R171" s="160">
        <f t="shared" si="348"/>
        <v>37</v>
      </c>
      <c r="S171" s="160">
        <f t="shared" si="348"/>
        <v>40</v>
      </c>
      <c r="T171" s="160">
        <f t="shared" si="348"/>
        <v>43</v>
      </c>
      <c r="U171" s="160">
        <f t="shared" si="348"/>
        <v>46</v>
      </c>
      <c r="V171" s="160">
        <f t="shared" si="348"/>
        <v>49</v>
      </c>
      <c r="W171" s="160">
        <f t="shared" si="348"/>
        <v>55</v>
      </c>
      <c r="X171" s="160">
        <f t="shared" si="348"/>
        <v>61</v>
      </c>
      <c r="Y171" s="160">
        <f t="shared" si="348"/>
        <v>62</v>
      </c>
      <c r="Z171" s="160">
        <f t="shared" si="348"/>
        <v>63</v>
      </c>
      <c r="AA171" s="160">
        <f t="shared" si="348"/>
        <v>64</v>
      </c>
      <c r="AB171" s="160">
        <f t="shared" si="348"/>
        <v>67</v>
      </c>
      <c r="AC171" s="160">
        <f t="shared" si="348"/>
        <v>70</v>
      </c>
      <c r="AD171" s="160">
        <f t="shared" si="348"/>
        <v>73</v>
      </c>
      <c r="AE171" s="160">
        <f t="shared" si="348"/>
        <v>76</v>
      </c>
      <c r="AF171" s="160">
        <f t="shared" si="348"/>
        <v>79</v>
      </c>
      <c r="AG171" s="160">
        <f t="shared" si="348"/>
        <v>82</v>
      </c>
      <c r="AH171" s="160">
        <f t="shared" si="348"/>
        <v>85</v>
      </c>
      <c r="AI171" s="160">
        <f t="shared" si="348"/>
        <v>88</v>
      </c>
      <c r="AJ171" s="160">
        <f t="shared" si="348"/>
        <v>91</v>
      </c>
      <c r="AK171" s="160">
        <f t="shared" si="348"/>
        <v>94</v>
      </c>
      <c r="AL171" s="160">
        <f t="shared" si="348"/>
        <v>97</v>
      </c>
      <c r="AM171" s="160">
        <f t="shared" si="348"/>
        <v>98</v>
      </c>
      <c r="AN171" s="160">
        <f t="shared" si="348"/>
        <v>100</v>
      </c>
      <c r="AO171" s="160">
        <f t="shared" si="348"/>
        <v>106</v>
      </c>
      <c r="AP171" s="160">
        <f t="shared" si="348"/>
        <v>108</v>
      </c>
      <c r="AQ171" s="160">
        <f t="shared" si="348"/>
        <v>111</v>
      </c>
      <c r="AR171" s="160">
        <f t="shared" si="348"/>
        <v>117</v>
      </c>
      <c r="AS171" s="160">
        <f t="shared" si="348"/>
        <v>124</v>
      </c>
      <c r="AT171" s="160">
        <f t="shared" si="348"/>
        <v>130</v>
      </c>
      <c r="AU171" s="160">
        <f t="shared" si="348"/>
        <v>133</v>
      </c>
      <c r="AV171" s="160">
        <f t="shared" si="348"/>
        <v>134</v>
      </c>
      <c r="AW171" s="161">
        <f t="shared" si="348"/>
        <v>135</v>
      </c>
      <c r="AX171" t="s">
        <v>1</v>
      </c>
      <c r="AY171" s="105" t="str">
        <f t="shared" si="297"/>
        <v>Ž20</v>
      </c>
      <c r="AZ171" s="134">
        <f t="shared" si="276"/>
        <v>119</v>
      </c>
      <c r="BA171" s="73" t="str">
        <f t="shared" si="298"/>
        <v>Vacant</v>
      </c>
      <c r="BB171" s="73" t="str">
        <f t="shared" si="299"/>
        <v/>
      </c>
      <c r="BC171" s="134" t="str">
        <f t="shared" si="300"/>
        <v/>
      </c>
      <c r="BD171" s="134" t="str">
        <f t="shared" si="301"/>
        <v/>
      </c>
      <c r="BE171" s="134" t="str">
        <f t="shared" si="302"/>
        <v>0</v>
      </c>
      <c r="BF171" s="134" t="str">
        <f t="shared" si="328"/>
        <v/>
      </c>
      <c r="BG171" s="134" t="str">
        <f t="shared" si="277"/>
        <v/>
      </c>
      <c r="BH171" s="73" t="str">
        <f t="shared" si="278"/>
        <v/>
      </c>
      <c r="BI171" s="73" t="str">
        <f t="shared" si="324"/>
        <v/>
      </c>
      <c r="BJ171" s="134" t="str">
        <f t="shared" si="303"/>
        <v/>
      </c>
      <c r="BK171" s="73" t="str" cm="1">
        <f t="array" ref="BK171">IF(BJ171="",""&amp;BI171,IF(BJ171="NEMA",BI171,INDEX(klub_naziv,MATCH(INDEX(klubAlias_klubid,BJ171),klub_id,0))))</f>
        <v/>
      </c>
      <c r="BL171" s="73" t="str" cm="1">
        <f t="array" ref="BL171">IFERROR(INDEX(registarNatjecatelji,CE171,4),"")</f>
        <v/>
      </c>
      <c r="BM171" s="134" t="str">
        <f t="shared" si="279"/>
        <v/>
      </c>
      <c r="BN171" s="73" t="str">
        <f t="shared" si="304"/>
        <v/>
      </c>
      <c r="BO171" s="73" t="str">
        <f t="shared" si="317"/>
        <v/>
      </c>
      <c r="BP171" s="134" t="str">
        <f t="shared" si="280"/>
        <v/>
      </c>
      <c r="BQ171" s="73" t="str">
        <f t="shared" si="281"/>
        <v>Ž20</v>
      </c>
      <c r="BR171" s="73" t="str">
        <f t="shared" si="282"/>
        <v>M45-Ž20-Ž35</v>
      </c>
      <c r="BS171" s="134">
        <f t="shared" si="283"/>
        <v>1007</v>
      </c>
      <c r="BT171" s="74" t="str">
        <f t="shared" si="284"/>
        <v>3.56</v>
      </c>
      <c r="BU171" s="74" t="str">
        <f t="shared" si="285"/>
        <v>150</v>
      </c>
      <c r="BV171" s="75" t="str">
        <f t="shared" si="286"/>
        <v>11</v>
      </c>
      <c r="BW171" t="s">
        <v>1</v>
      </c>
      <c r="BX171" s="105" t="str">
        <f t="shared" si="287"/>
        <v/>
      </c>
      <c r="BY171" s="106" t="str">
        <f t="shared" si="288"/>
        <v/>
      </c>
      <c r="BZ171" t="s">
        <v>1</v>
      </c>
      <c r="CA171" s="105" t="str">
        <f t="shared" si="289"/>
        <v/>
      </c>
      <c r="CB171" s="106" t="str">
        <f t="shared" si="290"/>
        <v/>
      </c>
      <c r="CC171" t="s">
        <v>1</v>
      </c>
      <c r="CD171" s="105" t="str">
        <f t="shared" si="291"/>
        <v/>
      </c>
      <c r="CE171" s="106" t="str">
        <f t="shared" si="305"/>
        <v/>
      </c>
      <c r="CF171" t="s">
        <v>1</v>
      </c>
      <c r="CG171" s="111" t="str">
        <f t="shared" si="306"/>
        <v/>
      </c>
      <c r="CH171" s="134" t="str" cm="1">
        <f t="array" ref="CH171">IF(CG171="","",INDEX(imePrezime_id,CG171,0))</f>
        <v/>
      </c>
      <c r="CI171" s="106" t="str">
        <f>IF(OR(CD171="",CE171&lt;&gt;"NEMA"),"",IFERROR(INDEX(imeprezimealias_imeprezimeid,MATCH(BA171&amp;" "&amp;BB171,imeprezimealias_alias,0)),""))</f>
        <v/>
      </c>
      <c r="CJ171" t="s">
        <v>1</v>
      </c>
      <c r="CK171" s="29" t="str">
        <f t="shared" si="307"/>
        <v/>
      </c>
      <c r="CL171" t="s">
        <v>1</v>
      </c>
      <c r="CM171" s="90"/>
      <c r="CN171" t="s">
        <v>1</v>
      </c>
      <c r="CO171" s="111" t="str">
        <f>IF(CM171="","",MAX(CO$10:CO170)+1)</f>
        <v/>
      </c>
      <c r="CP171" s="106" t="str">
        <f>IF(CM171="","",INDEX(imePrezime_id,MATCH(IF(IFERROR(SEARCH("–",CM171),0)&lt;&gt;0,CM171,SUBSTITUTE(CM171," "," – ",1)),imePrezime,0)))</f>
        <v/>
      </c>
      <c r="CR171" s="29" t="str">
        <f t="shared" si="308"/>
        <v/>
      </c>
      <c r="CS171" t="s">
        <v>1</v>
      </c>
      <c r="CT171" s="115" t="str">
        <f>IF(AND(CE171="NEMA",CI171=""),MAX(CT$10:CT170)+1,"")</f>
        <v/>
      </c>
      <c r="CU171" t="s">
        <v>1</v>
      </c>
      <c r="CV171" s="120" t="str">
        <f t="shared" si="322"/>
        <v>Ž</v>
      </c>
      <c r="CW171" t="s">
        <v>1</v>
      </c>
      <c r="CX171" s="105" t="str">
        <f>IF(CT171="","",IF(BO171&lt;&gt;"CRO","","INSERT INTO osoba (id,reg_broj,oib,spol_id,dat_rodjenja) VALUES ("&amp;CT171&amp;",(SELECT max(reg_broj)+1 FROM osoba),Null,'"&amp;CV171&amp;"',Null); INSERT INTO osoba_log (id,reg_broj,oib,spol_id,dat_rodjenja,dnevnik_id) SELECT id,reg_broj,oib,spol_id,dat_rodjenja,"&amp;CT$2&amp;" FROM osoba WHERE id = "&amp;CT171&amp;";"))</f>
        <v/>
      </c>
      <c r="CY171" s="125" t="str">
        <f>IF(CT171="","","INSERT INTO imeprezime (id,osoba_id,rbr,ime,prezime,klub_id,identitet_id,sintaksa_id,info,aktivno,dnevnik_id) VALUES ("&amp;CT171&amp;","&amp;IF(CX171="","Null",CT171)&amp;",1,'"&amp;BA171&amp;"','"&amp;BB171&amp;"',(SELECT id FROM klub WHERE naziv = '"&amp;BI171&amp;"'),Null,1,'',1,"&amp;CT$2&amp;");")</f>
        <v/>
      </c>
      <c r="CZ171" t="s">
        <v>1</v>
      </c>
      <c r="DA171" s="29" t="str">
        <f t="shared" si="309"/>
        <v/>
      </c>
      <c r="DB171" t="s">
        <v>1</v>
      </c>
      <c r="DC171" s="105" t="str">
        <f>IF(OR(BP171="",BP171&lt;&gt;"NEMA"),"",BO171)</f>
        <v/>
      </c>
      <c r="DD171" s="125" t="str">
        <f>IF(DC171="","",MAX(DD$10:DD170)+1)</f>
        <v/>
      </c>
      <c r="DE171" t="s">
        <v>1</v>
      </c>
      <c r="DF171" s="90"/>
      <c r="DG171" t="s">
        <v>1</v>
      </c>
      <c r="DH171" s="29" t="str">
        <f t="shared" si="292"/>
        <v/>
      </c>
      <c r="DI171" t="s">
        <v>1</v>
      </c>
      <c r="DJ171" s="166" t="str">
        <f>IF(BJ171&lt;&gt;"NEMA","",IF(IFERROR(MATCH(BI171,BI$10:BI170,0),0)&lt;&gt;0,"",BI171))</f>
        <v/>
      </c>
      <c r="DK171" t="s">
        <v>1</v>
      </c>
      <c r="DL171" s="90"/>
      <c r="DM171" t="s">
        <v>1</v>
      </c>
      <c r="DN171" s="105" t="str">
        <f t="shared" si="310"/>
        <v/>
      </c>
      <c r="DO171" s="73" t="str">
        <f>IF(DN171="","",MAX(DO$10:DO170)+1)</f>
        <v/>
      </c>
      <c r="DP171" s="73" t="str">
        <f>IF(DN171="","",IF(BP171="","",IF(BP171="NEMA",DD171,BP171)))</f>
        <v/>
      </c>
      <c r="DQ171" s="73" t="str">
        <f t="shared" si="311"/>
        <v/>
      </c>
      <c r="DR171" s="73" t="str">
        <f>IF(DL171="","",MAX(DR$10:DR170)+1)</f>
        <v/>
      </c>
      <c r="DS171" s="177" t="str">
        <f t="shared" si="293"/>
        <v/>
      </c>
      <c r="DT171" s="125" t="str">
        <f t="shared" si="312"/>
        <v/>
      </c>
      <c r="DU171" t="s">
        <v>1</v>
      </c>
      <c r="DV171" s="29" t="str">
        <f t="shared" si="313"/>
        <v/>
      </c>
      <c r="DW171" t="s">
        <v>1</v>
      </c>
      <c r="DX171" s="166" t="str">
        <f>IF(BX171="","",IF(BY171&lt;&gt;"NEMA","ime-pre-klu"&amp;IF(BJ171="","","(ali)")&amp;"-kat",IF(CB171&lt;&gt;"NEMA","ime-pre-klu"&amp;IF(BJ171="","","(ali)"),IF(CE171&lt;&gt;"NEMA","ime-pre",IF(CT171&lt;&gt;"","novo",""))))&amp;IF(AND(BE171="0",BD171&gt;max_minuta*60),"-ot",""))</f>
        <v/>
      </c>
      <c r="DY171" t="s">
        <v>1</v>
      </c>
      <c r="DZ171" s="111"/>
      <c r="EA171" s="134"/>
      <c r="EB171" s="134"/>
      <c r="EC171" s="134"/>
      <c r="ED171" s="134"/>
      <c r="EE171" s="134"/>
      <c r="EF171" s="134"/>
      <c r="EG171" s="134"/>
      <c r="EH171" s="134"/>
      <c r="EI171" s="134"/>
      <c r="EJ171" s="106" t="str">
        <f t="shared" si="294"/>
        <v/>
      </c>
      <c r="EK171" t="s">
        <v>1</v>
      </c>
    </row>
    <row r="172" spans="2:141" x14ac:dyDescent="0.25">
      <c r="B172" s="148" t="s">
        <v>1239</v>
      </c>
      <c r="C172" t="s">
        <v>1</v>
      </c>
      <c r="D172" s="159">
        <f t="shared" si="295"/>
        <v>0</v>
      </c>
      <c r="E172" s="160">
        <f t="shared" ref="E172:AW172" si="349">IF($B172="","",FIND(";",$B172,D172+1))</f>
        <v>1</v>
      </c>
      <c r="F172" s="160">
        <f t="shared" si="349"/>
        <v>2</v>
      </c>
      <c r="G172" s="160">
        <f t="shared" si="349"/>
        <v>8</v>
      </c>
      <c r="H172" s="160">
        <f t="shared" si="349"/>
        <v>11</v>
      </c>
      <c r="I172" s="160">
        <f t="shared" si="349"/>
        <v>20</v>
      </c>
      <c r="J172" s="160">
        <f t="shared" si="349"/>
        <v>21</v>
      </c>
      <c r="K172" s="160">
        <f t="shared" si="349"/>
        <v>23</v>
      </c>
      <c r="L172" s="160">
        <f t="shared" si="349"/>
        <v>24</v>
      </c>
      <c r="M172" s="160">
        <f t="shared" si="349"/>
        <v>26</v>
      </c>
      <c r="N172" s="160">
        <f t="shared" si="349"/>
        <v>32</v>
      </c>
      <c r="O172" s="160">
        <f t="shared" si="349"/>
        <v>33</v>
      </c>
      <c r="P172" s="160">
        <f t="shared" si="349"/>
        <v>34</v>
      </c>
      <c r="Q172" s="160">
        <f t="shared" si="349"/>
        <v>36</v>
      </c>
      <c r="R172" s="160">
        <f t="shared" si="349"/>
        <v>37</v>
      </c>
      <c r="S172" s="160">
        <f t="shared" si="349"/>
        <v>40</v>
      </c>
      <c r="T172" s="160">
        <f t="shared" si="349"/>
        <v>43</v>
      </c>
      <c r="U172" s="160">
        <f t="shared" si="349"/>
        <v>46</v>
      </c>
      <c r="V172" s="160">
        <f t="shared" si="349"/>
        <v>49</v>
      </c>
      <c r="W172" s="160">
        <f t="shared" si="349"/>
        <v>55</v>
      </c>
      <c r="X172" s="160">
        <f t="shared" si="349"/>
        <v>61</v>
      </c>
      <c r="Y172" s="160">
        <f t="shared" si="349"/>
        <v>62</v>
      </c>
      <c r="Z172" s="160">
        <f t="shared" si="349"/>
        <v>63</v>
      </c>
      <c r="AA172" s="160">
        <f t="shared" si="349"/>
        <v>64</v>
      </c>
      <c r="AB172" s="160">
        <f t="shared" si="349"/>
        <v>67</v>
      </c>
      <c r="AC172" s="160">
        <f t="shared" si="349"/>
        <v>70</v>
      </c>
      <c r="AD172" s="160">
        <f t="shared" si="349"/>
        <v>73</v>
      </c>
      <c r="AE172" s="160">
        <f t="shared" si="349"/>
        <v>76</v>
      </c>
      <c r="AF172" s="160">
        <f t="shared" si="349"/>
        <v>79</v>
      </c>
      <c r="AG172" s="160">
        <f t="shared" si="349"/>
        <v>82</v>
      </c>
      <c r="AH172" s="160">
        <f t="shared" si="349"/>
        <v>85</v>
      </c>
      <c r="AI172" s="160">
        <f t="shared" si="349"/>
        <v>88</v>
      </c>
      <c r="AJ172" s="160">
        <f t="shared" si="349"/>
        <v>91</v>
      </c>
      <c r="AK172" s="160">
        <f t="shared" si="349"/>
        <v>94</v>
      </c>
      <c r="AL172" s="160">
        <f t="shared" si="349"/>
        <v>97</v>
      </c>
      <c r="AM172" s="160">
        <f t="shared" si="349"/>
        <v>98</v>
      </c>
      <c r="AN172" s="160">
        <f t="shared" si="349"/>
        <v>100</v>
      </c>
      <c r="AO172" s="160">
        <f t="shared" si="349"/>
        <v>106</v>
      </c>
      <c r="AP172" s="160">
        <f t="shared" si="349"/>
        <v>108</v>
      </c>
      <c r="AQ172" s="160">
        <f t="shared" si="349"/>
        <v>111</v>
      </c>
      <c r="AR172" s="160">
        <f t="shared" si="349"/>
        <v>117</v>
      </c>
      <c r="AS172" s="160">
        <f t="shared" si="349"/>
        <v>124</v>
      </c>
      <c r="AT172" s="160">
        <f t="shared" si="349"/>
        <v>130</v>
      </c>
      <c r="AU172" s="160">
        <f t="shared" si="349"/>
        <v>133</v>
      </c>
      <c r="AV172" s="160">
        <f t="shared" si="349"/>
        <v>134</v>
      </c>
      <c r="AW172" s="161">
        <f t="shared" si="349"/>
        <v>135</v>
      </c>
      <c r="AX172" t="s">
        <v>1</v>
      </c>
      <c r="AY172" s="105" t="str">
        <f t="shared" si="297"/>
        <v>Ž20</v>
      </c>
      <c r="AZ172" s="134">
        <f t="shared" si="276"/>
        <v>119</v>
      </c>
      <c r="BA172" s="73" t="str">
        <f t="shared" si="298"/>
        <v>Vacant</v>
      </c>
      <c r="BB172" s="73" t="str">
        <f t="shared" si="299"/>
        <v/>
      </c>
      <c r="BC172" s="134" t="str">
        <f t="shared" si="300"/>
        <v/>
      </c>
      <c r="BD172" s="134" t="str">
        <f t="shared" si="301"/>
        <v/>
      </c>
      <c r="BE172" s="134" t="str">
        <f t="shared" si="302"/>
        <v>0</v>
      </c>
      <c r="BF172" s="134" t="str">
        <f t="shared" si="328"/>
        <v/>
      </c>
      <c r="BG172" s="134" t="str">
        <f t="shared" si="277"/>
        <v/>
      </c>
      <c r="BH172" s="73" t="str">
        <f t="shared" si="278"/>
        <v/>
      </c>
      <c r="BI172" s="73" t="str">
        <f t="shared" si="324"/>
        <v/>
      </c>
      <c r="BJ172" s="134" t="str">
        <f t="shared" si="303"/>
        <v/>
      </c>
      <c r="BK172" s="73" t="str" cm="1">
        <f t="array" ref="BK172">IF(BJ172="",""&amp;BI172,IF(BJ172="NEMA",BI172,INDEX(klub_naziv,MATCH(INDEX(klubAlias_klubid,BJ172),klub_id,0))))</f>
        <v/>
      </c>
      <c r="BL172" s="73" t="str" cm="1">
        <f t="array" ref="BL172">IFERROR(INDEX(registarNatjecatelji,CE172,4),"")</f>
        <v/>
      </c>
      <c r="BM172" s="134" t="str">
        <f t="shared" si="279"/>
        <v/>
      </c>
      <c r="BN172" s="73" t="str">
        <f t="shared" si="304"/>
        <v/>
      </c>
      <c r="BO172" s="73" t="str">
        <f t="shared" si="317"/>
        <v/>
      </c>
      <c r="BP172" s="134" t="str">
        <f t="shared" si="280"/>
        <v/>
      </c>
      <c r="BQ172" s="73" t="str">
        <f t="shared" si="281"/>
        <v>Ž20</v>
      </c>
      <c r="BR172" s="73" t="str">
        <f t="shared" si="282"/>
        <v>M45-Ž20-Ž35</v>
      </c>
      <c r="BS172" s="134">
        <f t="shared" si="283"/>
        <v>1007</v>
      </c>
      <c r="BT172" s="74" t="str">
        <f t="shared" si="284"/>
        <v>3.56</v>
      </c>
      <c r="BU172" s="74" t="str">
        <f t="shared" si="285"/>
        <v>150</v>
      </c>
      <c r="BV172" s="75" t="str">
        <f t="shared" si="286"/>
        <v>11</v>
      </c>
      <c r="BW172" t="s">
        <v>1</v>
      </c>
      <c r="BX172" s="105" t="str">
        <f t="shared" si="287"/>
        <v/>
      </c>
      <c r="BY172" s="106" t="str">
        <f t="shared" si="288"/>
        <v/>
      </c>
      <c r="BZ172" t="s">
        <v>1</v>
      </c>
      <c r="CA172" s="105" t="str">
        <f t="shared" si="289"/>
        <v/>
      </c>
      <c r="CB172" s="106" t="str">
        <f t="shared" si="290"/>
        <v/>
      </c>
      <c r="CC172" t="s">
        <v>1</v>
      </c>
      <c r="CD172" s="105" t="str">
        <f t="shared" si="291"/>
        <v/>
      </c>
      <c r="CE172" s="106" t="str">
        <f t="shared" si="305"/>
        <v/>
      </c>
      <c r="CF172" t="s">
        <v>1</v>
      </c>
      <c r="CG172" s="111" t="str">
        <f t="shared" si="306"/>
        <v/>
      </c>
      <c r="CH172" s="134" t="str" cm="1">
        <f t="array" ref="CH172">IF(CG172="","",INDEX(imePrezime_id,CG172,0))</f>
        <v/>
      </c>
      <c r="CI172" s="106" t="str">
        <f>IF(OR(CD172="",CE172&lt;&gt;"NEMA"),"",IFERROR(INDEX(imeprezimealias_imeprezimeid,MATCH(BA172&amp;" "&amp;BB172,imeprezimealias_alias,0)),""))</f>
        <v/>
      </c>
      <c r="CJ172" t="s">
        <v>1</v>
      </c>
      <c r="CK172" s="29" t="str">
        <f t="shared" si="307"/>
        <v/>
      </c>
      <c r="CL172" t="s">
        <v>1</v>
      </c>
      <c r="CM172" s="90"/>
      <c r="CN172" t="s">
        <v>1</v>
      </c>
      <c r="CO172" s="111" t="str">
        <f>IF(CM172="","",MAX(CO$10:CO171)+1)</f>
        <v/>
      </c>
      <c r="CP172" s="106" t="str">
        <f>IF(CM172="","",INDEX(imePrezime_id,MATCH(IF(IFERROR(SEARCH("–",CM172),0)&lt;&gt;0,CM172,SUBSTITUTE(CM172," "," – ",1)),imePrezime,0)))</f>
        <v/>
      </c>
      <c r="CR172" s="29" t="str">
        <f t="shared" si="308"/>
        <v/>
      </c>
      <c r="CS172" t="s">
        <v>1</v>
      </c>
      <c r="CT172" s="115" t="str">
        <f>IF(AND(CE172="NEMA",CI172=""),MAX(CT$10:CT171)+1,"")</f>
        <v/>
      </c>
      <c r="CU172" t="s">
        <v>1</v>
      </c>
      <c r="CV172" s="120" t="str">
        <f t="shared" si="322"/>
        <v>Ž</v>
      </c>
      <c r="CW172" t="s">
        <v>1</v>
      </c>
      <c r="CX172" s="105" t="str">
        <f>IF(CT172="","",IF(BO172&lt;&gt;"CRO","","INSERT INTO osoba (id,reg_broj,oib,spol_id,dat_rodjenja) VALUES ("&amp;CT172&amp;",(SELECT max(reg_broj)+1 FROM osoba),Null,'"&amp;CV172&amp;"',Null); INSERT INTO osoba_log (id,reg_broj,oib,spol_id,dat_rodjenja,dnevnik_id) SELECT id,reg_broj,oib,spol_id,dat_rodjenja,"&amp;CT$2&amp;" FROM osoba WHERE id = "&amp;CT172&amp;";"))</f>
        <v/>
      </c>
      <c r="CY172" s="125" t="str">
        <f>IF(CT172="","","INSERT INTO imeprezime (id,osoba_id,rbr,ime,prezime,klub_id,identitet_id,sintaksa_id,info,aktivno,dnevnik_id) VALUES ("&amp;CT172&amp;","&amp;IF(CX172="","Null",CT172)&amp;",1,'"&amp;BA172&amp;"','"&amp;BB172&amp;"',(SELECT id FROM klub WHERE naziv = '"&amp;BI172&amp;"'),Null,1,'',1,"&amp;CT$2&amp;");")</f>
        <v/>
      </c>
      <c r="CZ172" t="s">
        <v>1</v>
      </c>
      <c r="DA172" s="29" t="str">
        <f t="shared" si="309"/>
        <v/>
      </c>
      <c r="DB172" t="s">
        <v>1</v>
      </c>
      <c r="DC172" s="105" t="str">
        <f>IF(OR(BP172="",BP172&lt;&gt;"NEMA"),"",BO172)</f>
        <v/>
      </c>
      <c r="DD172" s="125" t="str">
        <f>IF(DC172="","",MAX(DD$10:DD171)+1)</f>
        <v/>
      </c>
      <c r="DE172" t="s">
        <v>1</v>
      </c>
      <c r="DF172" s="90"/>
      <c r="DG172" t="s">
        <v>1</v>
      </c>
      <c r="DH172" s="29" t="str">
        <f t="shared" si="292"/>
        <v/>
      </c>
      <c r="DI172" t="s">
        <v>1</v>
      </c>
      <c r="DJ172" s="166" t="str">
        <f>IF(BJ172&lt;&gt;"NEMA","",IF(IFERROR(MATCH(BI172,BI$10:BI171,0),0)&lt;&gt;0,"",BI172))</f>
        <v/>
      </c>
      <c r="DK172" t="s">
        <v>1</v>
      </c>
      <c r="DL172" s="90"/>
      <c r="DM172" t="s">
        <v>1</v>
      </c>
      <c r="DN172" s="105" t="str">
        <f t="shared" si="310"/>
        <v/>
      </c>
      <c r="DO172" s="73" t="str">
        <f>IF(DN172="","",MAX(DO$10:DO171)+1)</f>
        <v/>
      </c>
      <c r="DP172" s="73" t="str">
        <f>IF(DN172="","",IF(BP172="","",IF(BP172="NEMA",DD172,BP172)))</f>
        <v/>
      </c>
      <c r="DQ172" s="73" t="str">
        <f t="shared" si="311"/>
        <v/>
      </c>
      <c r="DR172" s="73" t="str">
        <f>IF(DL172="","",MAX(DR$10:DR171)+1)</f>
        <v/>
      </c>
      <c r="DS172" s="177" t="str">
        <f t="shared" si="293"/>
        <v/>
      </c>
      <c r="DT172" s="125" t="str">
        <f t="shared" si="312"/>
        <v/>
      </c>
      <c r="DU172" t="s">
        <v>1</v>
      </c>
      <c r="DV172" s="29" t="str">
        <f t="shared" si="313"/>
        <v/>
      </c>
      <c r="DW172" t="s">
        <v>1</v>
      </c>
      <c r="DX172" s="166" t="str">
        <f>IF(BX172="","",IF(BY172&lt;&gt;"NEMA","ime-pre-klu"&amp;IF(BJ172="","","(ali)")&amp;"-kat",IF(CB172&lt;&gt;"NEMA","ime-pre-klu"&amp;IF(BJ172="","","(ali)"),IF(CE172&lt;&gt;"NEMA","ime-pre",IF(CT172&lt;&gt;"","novo",""))))&amp;IF(AND(BE172="0",BD172&gt;max_minuta*60),"-ot",""))</f>
        <v/>
      </c>
      <c r="DY172" t="s">
        <v>1</v>
      </c>
      <c r="DZ172" s="111"/>
      <c r="EA172" s="134"/>
      <c r="EB172" s="134"/>
      <c r="EC172" s="134"/>
      <c r="ED172" s="134"/>
      <c r="EE172" s="134"/>
      <c r="EF172" s="134"/>
      <c r="EG172" s="134"/>
      <c r="EH172" s="134"/>
      <c r="EI172" s="134"/>
      <c r="EJ172" s="106" t="str">
        <f t="shared" si="294"/>
        <v/>
      </c>
      <c r="EK172" t="s">
        <v>1</v>
      </c>
    </row>
    <row r="173" spans="2:141" x14ac:dyDescent="0.25">
      <c r="B173" s="148" t="s">
        <v>1240</v>
      </c>
      <c r="C173" t="s">
        <v>1</v>
      </c>
      <c r="D173" s="159">
        <f t="shared" si="295"/>
        <v>0</v>
      </c>
      <c r="E173" s="160">
        <f t="shared" ref="E173:AW173" si="350">IF($B173="","",FIND(";",$B173,D173+1))</f>
        <v>1</v>
      </c>
      <c r="F173" s="160">
        <f t="shared" si="350"/>
        <v>9</v>
      </c>
      <c r="G173" s="160">
        <f t="shared" si="350"/>
        <v>15</v>
      </c>
      <c r="H173" s="160">
        <f t="shared" si="350"/>
        <v>24</v>
      </c>
      <c r="I173" s="160">
        <f t="shared" si="350"/>
        <v>33</v>
      </c>
      <c r="J173" s="160">
        <f t="shared" si="350"/>
        <v>34</v>
      </c>
      <c r="K173" s="160">
        <f t="shared" si="350"/>
        <v>36</v>
      </c>
      <c r="L173" s="160">
        <f t="shared" si="350"/>
        <v>37</v>
      </c>
      <c r="M173" s="160">
        <f t="shared" si="350"/>
        <v>39</v>
      </c>
      <c r="N173" s="160">
        <f t="shared" si="350"/>
        <v>45</v>
      </c>
      <c r="O173" s="160">
        <f t="shared" si="350"/>
        <v>46</v>
      </c>
      <c r="P173" s="160">
        <f t="shared" si="350"/>
        <v>47</v>
      </c>
      <c r="Q173" s="160">
        <f t="shared" si="350"/>
        <v>49</v>
      </c>
      <c r="R173" s="160">
        <f t="shared" si="350"/>
        <v>51</v>
      </c>
      <c r="S173" s="160">
        <f t="shared" si="350"/>
        <v>57</v>
      </c>
      <c r="T173" s="160">
        <f t="shared" si="350"/>
        <v>70</v>
      </c>
      <c r="U173" s="160">
        <f t="shared" si="350"/>
        <v>76</v>
      </c>
      <c r="V173" s="160">
        <f t="shared" si="350"/>
        <v>79</v>
      </c>
      <c r="W173" s="160">
        <f t="shared" si="350"/>
        <v>85</v>
      </c>
      <c r="X173" s="160">
        <f t="shared" si="350"/>
        <v>91</v>
      </c>
      <c r="Y173" s="160">
        <f t="shared" si="350"/>
        <v>92</v>
      </c>
      <c r="Z173" s="160">
        <f t="shared" si="350"/>
        <v>93</v>
      </c>
      <c r="AA173" s="160">
        <f t="shared" si="350"/>
        <v>94</v>
      </c>
      <c r="AB173" s="160">
        <f t="shared" si="350"/>
        <v>97</v>
      </c>
      <c r="AC173" s="160">
        <f t="shared" si="350"/>
        <v>100</v>
      </c>
      <c r="AD173" s="160">
        <f t="shared" si="350"/>
        <v>103</v>
      </c>
      <c r="AE173" s="160">
        <f t="shared" si="350"/>
        <v>106</v>
      </c>
      <c r="AF173" s="160">
        <f t="shared" si="350"/>
        <v>109</v>
      </c>
      <c r="AG173" s="160">
        <f t="shared" si="350"/>
        <v>112</v>
      </c>
      <c r="AH173" s="160">
        <f t="shared" si="350"/>
        <v>115</v>
      </c>
      <c r="AI173" s="160">
        <f t="shared" si="350"/>
        <v>118</v>
      </c>
      <c r="AJ173" s="160">
        <f t="shared" si="350"/>
        <v>121</v>
      </c>
      <c r="AK173" s="160">
        <f t="shared" si="350"/>
        <v>124</v>
      </c>
      <c r="AL173" s="160">
        <f t="shared" si="350"/>
        <v>127</v>
      </c>
      <c r="AM173" s="160">
        <f t="shared" si="350"/>
        <v>128</v>
      </c>
      <c r="AN173" s="160">
        <f t="shared" si="350"/>
        <v>130</v>
      </c>
      <c r="AO173" s="160">
        <f t="shared" si="350"/>
        <v>136</v>
      </c>
      <c r="AP173" s="160">
        <f t="shared" si="350"/>
        <v>138</v>
      </c>
      <c r="AQ173" s="160">
        <f t="shared" si="350"/>
        <v>141</v>
      </c>
      <c r="AR173" s="160">
        <f t="shared" si="350"/>
        <v>147</v>
      </c>
      <c r="AS173" s="160">
        <f t="shared" si="350"/>
        <v>154</v>
      </c>
      <c r="AT173" s="160">
        <f t="shared" si="350"/>
        <v>160</v>
      </c>
      <c r="AU173" s="160">
        <f t="shared" si="350"/>
        <v>163</v>
      </c>
      <c r="AV173" s="160">
        <f t="shared" si="350"/>
        <v>164</v>
      </c>
      <c r="AW173" s="161">
        <f t="shared" si="350"/>
        <v>165</v>
      </c>
      <c r="AX173" t="s">
        <v>1</v>
      </c>
      <c r="AY173" s="105" t="str">
        <f t="shared" si="297"/>
        <v>Ž20</v>
      </c>
      <c r="AZ173" s="134">
        <f t="shared" si="276"/>
        <v>119</v>
      </c>
      <c r="BA173" s="73" t="str">
        <f t="shared" si="298"/>
        <v>Jelena</v>
      </c>
      <c r="BB173" s="73" t="str">
        <f t="shared" si="299"/>
        <v>Lesjak</v>
      </c>
      <c r="BC173" s="134" t="str">
        <f t="shared" si="300"/>
        <v/>
      </c>
      <c r="BD173" s="134" t="str">
        <f t="shared" si="301"/>
        <v/>
      </c>
      <c r="BE173" s="134" t="str">
        <f t="shared" si="302"/>
        <v>1</v>
      </c>
      <c r="BF173" s="134" t="str">
        <f t="shared" si="328"/>
        <v>1</v>
      </c>
      <c r="BG173" s="134">
        <f t="shared" si="277"/>
        <v>6</v>
      </c>
      <c r="BH173" s="73" t="str">
        <f t="shared" si="278"/>
        <v>JAP</v>
      </c>
      <c r="BI173" s="73" t="str">
        <f t="shared" si="324"/>
        <v>OK Japetic</v>
      </c>
      <c r="BJ173" s="134">
        <f t="shared" si="303"/>
        <v>1</v>
      </c>
      <c r="BK173" s="73" t="str" cm="1">
        <f t="array" ref="BK173">IF(BJ173="",""&amp;BI173,IF(BJ173="NEMA",BI173,INDEX(klub_naziv,MATCH(INDEX(klubAlias_klubid,BJ173),klub_id,0))))</f>
        <v>OK Japetić</v>
      </c>
      <c r="BL173" s="73" t="str" cm="1">
        <f t="array" ref="BL173">IFERROR(INDEX(registarNatjecatelji,CE173,4),"")</f>
        <v>OK Japetić</v>
      </c>
      <c r="BM173" s="179" t="str">
        <f>IF(BK173=BL173,"",1)</f>
        <v/>
      </c>
      <c r="BN173" s="73" t="str">
        <f t="shared" si="304"/>
        <v>OK Japetić</v>
      </c>
      <c r="BO173" s="73" t="str">
        <f t="shared" si="317"/>
        <v>CRO</v>
      </c>
      <c r="BP173" s="134">
        <f t="shared" si="280"/>
        <v>1</v>
      </c>
      <c r="BQ173" s="73" t="str">
        <f t="shared" si="281"/>
        <v>Ž20</v>
      </c>
      <c r="BR173" s="73" t="str">
        <f t="shared" si="282"/>
        <v>M45-Ž20-Ž35</v>
      </c>
      <c r="BS173" s="134">
        <f t="shared" si="283"/>
        <v>1007</v>
      </c>
      <c r="BT173" s="74" t="str">
        <f t="shared" si="284"/>
        <v>3.56</v>
      </c>
      <c r="BU173" s="74" t="str">
        <f t="shared" si="285"/>
        <v>150</v>
      </c>
      <c r="BV173" s="75" t="str">
        <f t="shared" si="286"/>
        <v>11</v>
      </c>
      <c r="BW173" t="s">
        <v>1</v>
      </c>
      <c r="BX173" s="105" t="str">
        <f t="shared" si="287"/>
        <v>Jelena – Lesjak – OK Japetić – Ž20</v>
      </c>
      <c r="BY173" s="106">
        <f t="shared" si="288"/>
        <v>102</v>
      </c>
      <c r="BZ173" t="s">
        <v>1</v>
      </c>
      <c r="CA173" s="105" t="str">
        <f t="shared" si="289"/>
        <v>Jelena – Lesjak – OK Japetić</v>
      </c>
      <c r="CB173" s="106">
        <f t="shared" si="290"/>
        <v>102</v>
      </c>
      <c r="CC173" t="s">
        <v>1</v>
      </c>
      <c r="CD173" s="105" t="str">
        <f t="shared" si="291"/>
        <v>Jelena – Lesjak</v>
      </c>
      <c r="CE173" s="106">
        <f t="shared" si="305"/>
        <v>102</v>
      </c>
      <c r="CF173" t="s">
        <v>1</v>
      </c>
      <c r="CG173" s="111">
        <f t="shared" si="306"/>
        <v>102</v>
      </c>
      <c r="CH173" s="134" cm="1">
        <f t="array" ref="CH173">IF(CG173="","",INDEX(imePrezime_id,CG173,0))</f>
        <v>1469</v>
      </c>
      <c r="CI173" s="106" t="str">
        <f>IF(OR(CD173="",CE173&lt;&gt;"NEMA"),"",IFERROR(INDEX(imeprezimealias_imeprezimeid,MATCH(BA173&amp;" "&amp;BB173,imeprezimealias_alias,0)),""))</f>
        <v/>
      </c>
      <c r="CJ173" t="s">
        <v>1</v>
      </c>
      <c r="CK173" s="29" t="str">
        <f t="shared" si="307"/>
        <v/>
      </c>
      <c r="CL173" t="s">
        <v>1</v>
      </c>
      <c r="CM173" s="90"/>
      <c r="CN173" t="s">
        <v>1</v>
      </c>
      <c r="CO173" s="111" t="str">
        <f>IF(CM173="","",MAX(CO$10:CO172)+1)</f>
        <v/>
      </c>
      <c r="CP173" s="106" t="str">
        <f>IF(CM173="","",INDEX(imePrezime_id,MATCH(IF(IFERROR(SEARCH("–",CM173),0)&lt;&gt;0,CM173,SUBSTITUTE(CM173," "," – ",1)),imePrezime,0)))</f>
        <v/>
      </c>
      <c r="CR173" s="29" t="str">
        <f t="shared" si="308"/>
        <v/>
      </c>
      <c r="CS173" t="s">
        <v>1</v>
      </c>
      <c r="CT173" s="115" t="str">
        <f>IF(AND(CE173="NEMA",CI173=""),MAX(CT$10:CT172)+1,"")</f>
        <v/>
      </c>
      <c r="CU173" t="s">
        <v>1</v>
      </c>
      <c r="CV173" s="120" t="str">
        <f t="shared" si="322"/>
        <v>Ž</v>
      </c>
      <c r="CW173" t="s">
        <v>1</v>
      </c>
      <c r="CX173" s="105" t="str">
        <f>IF(CT173="","",IF(BO173&lt;&gt;"CRO","","INSERT INTO osoba (id,reg_broj,oib,spol_id,dat_rodjenja) VALUES ("&amp;CT173&amp;",(SELECT max(reg_broj)+1 FROM osoba),Null,'"&amp;CV173&amp;"',Null); INSERT INTO osoba_log (id,reg_broj,oib,spol_id,dat_rodjenja,dnevnik_id) SELECT id,reg_broj,oib,spol_id,dat_rodjenja,"&amp;CT$2&amp;" FROM osoba WHERE id = "&amp;CT173&amp;";"))</f>
        <v/>
      </c>
      <c r="CY173" s="125" t="str">
        <f>IF(CT173="","","INSERT INTO imeprezime (id,osoba_id,rbr,ime,prezime,klub_id,identitet_id,sintaksa_id,info,aktivno,dnevnik_id) VALUES ("&amp;CT173&amp;","&amp;IF(CX173="","Null",CT173)&amp;",1,'"&amp;BA173&amp;"','"&amp;BB173&amp;"',(SELECT id FROM klub WHERE naziv = '"&amp;BI173&amp;"'),Null,1,'',1,"&amp;CT$2&amp;");")</f>
        <v/>
      </c>
      <c r="CZ173" t="s">
        <v>1</v>
      </c>
      <c r="DA173" s="29" t="str">
        <f t="shared" si="309"/>
        <v/>
      </c>
      <c r="DB173" t="s">
        <v>1</v>
      </c>
      <c r="DC173" s="105" t="str">
        <f>IF(OR(BP173="",BP173&lt;&gt;"NEMA"),"",BO173)</f>
        <v/>
      </c>
      <c r="DD173" s="125" t="str">
        <f>IF(DC173="","",MAX(DD$10:DD172)+1)</f>
        <v/>
      </c>
      <c r="DE173" t="s">
        <v>1</v>
      </c>
      <c r="DF173" s="90"/>
      <c r="DG173" t="s">
        <v>1</v>
      </c>
      <c r="DH173" s="29" t="str">
        <f t="shared" si="292"/>
        <v/>
      </c>
      <c r="DI173" t="s">
        <v>1</v>
      </c>
      <c r="DJ173" s="166" t="str">
        <f>IF(BJ173&lt;&gt;"NEMA","",IF(IFERROR(MATCH(BI173,BI$10:BI172,0),0)&lt;&gt;0,"",BI173))</f>
        <v/>
      </c>
      <c r="DK173" t="s">
        <v>1</v>
      </c>
      <c r="DL173" s="90"/>
      <c r="DM173" t="s">
        <v>1</v>
      </c>
      <c r="DN173" s="105" t="str">
        <f t="shared" si="310"/>
        <v/>
      </c>
      <c r="DO173" s="73" t="str">
        <f>IF(DN173="","",MAX(DO$10:DO172)+1)</f>
        <v/>
      </c>
      <c r="DP173" s="73" t="str">
        <f>IF(DN173="","",IF(BP173="","",IF(BP173="NEMA",DD173,BP173)))</f>
        <v/>
      </c>
      <c r="DQ173" s="73" t="str">
        <f t="shared" si="311"/>
        <v/>
      </c>
      <c r="DR173" s="73" t="str">
        <f>IF(DL173="","",MAX(DR$10:DR172)+1)</f>
        <v/>
      </c>
      <c r="DS173" s="177" t="str">
        <f t="shared" si="293"/>
        <v/>
      </c>
      <c r="DT173" s="125" t="str">
        <f t="shared" si="312"/>
        <v/>
      </c>
      <c r="DU173" t="s">
        <v>1</v>
      </c>
      <c r="DV173" s="29" t="str">
        <f t="shared" si="313"/>
        <v/>
      </c>
      <c r="DW173" t="s">
        <v>1</v>
      </c>
      <c r="DX173" s="166" t="str">
        <f>IF(BX173="","",IF(BY173&lt;&gt;"NEMA","ime-pre-klu"&amp;IF(BJ173="","","(ali)")&amp;"-kat",IF(CB173&lt;&gt;"NEMA","ime-pre-klu"&amp;IF(BJ173="","","(ali)"),IF(CE173&lt;&gt;"NEMA","ime-pre",IF(CT173&lt;&gt;"","novo",""))))&amp;IF(AND(BE173="0",BD173&gt;max_minuta*60),"-ot",""))</f>
        <v>ime-pre-klu(ali)-kat</v>
      </c>
      <c r="DY173" t="s">
        <v>1</v>
      </c>
      <c r="DZ173" s="111"/>
      <c r="EA173" s="134"/>
      <c r="EB173" s="134"/>
      <c r="EC173" s="134"/>
      <c r="ED173" s="134"/>
      <c r="EE173" s="134"/>
      <c r="EF173" s="134"/>
      <c r="EG173" s="134"/>
      <c r="EH173" s="134"/>
      <c r="EI173" s="134"/>
      <c r="EJ173" s="106">
        <f t="shared" si="294"/>
        <v>3</v>
      </c>
      <c r="EK173" t="s">
        <v>1</v>
      </c>
    </row>
    <row r="174" spans="2:141" x14ac:dyDescent="0.25">
      <c r="B174" s="148" t="s">
        <v>1241</v>
      </c>
      <c r="C174" t="s">
        <v>1</v>
      </c>
      <c r="D174" s="159">
        <f t="shared" si="295"/>
        <v>0</v>
      </c>
      <c r="E174" s="160">
        <f t="shared" ref="E174:AW174" si="351">IF($B174="","",FIND(";",$B174,D174+1))</f>
        <v>1</v>
      </c>
      <c r="F174" s="160">
        <f t="shared" si="351"/>
        <v>8</v>
      </c>
      <c r="G174" s="160">
        <f t="shared" si="351"/>
        <v>14</v>
      </c>
      <c r="H174" s="160">
        <f t="shared" si="351"/>
        <v>27</v>
      </c>
      <c r="I174" s="160">
        <f t="shared" si="351"/>
        <v>35</v>
      </c>
      <c r="J174" s="160">
        <f t="shared" si="351"/>
        <v>36</v>
      </c>
      <c r="K174" s="160">
        <f t="shared" si="351"/>
        <v>38</v>
      </c>
      <c r="L174" s="160">
        <f t="shared" si="351"/>
        <v>39</v>
      </c>
      <c r="M174" s="160">
        <f t="shared" si="351"/>
        <v>41</v>
      </c>
      <c r="N174" s="160">
        <f t="shared" si="351"/>
        <v>47</v>
      </c>
      <c r="O174" s="160">
        <f t="shared" si="351"/>
        <v>53</v>
      </c>
      <c r="P174" s="160">
        <f t="shared" si="351"/>
        <v>59</v>
      </c>
      <c r="Q174" s="160">
        <f t="shared" si="351"/>
        <v>61</v>
      </c>
      <c r="R174" s="160">
        <f t="shared" si="351"/>
        <v>63</v>
      </c>
      <c r="S174" s="160">
        <f t="shared" si="351"/>
        <v>69</v>
      </c>
      <c r="T174" s="160">
        <f t="shared" si="351"/>
        <v>81</v>
      </c>
      <c r="U174" s="160">
        <f t="shared" si="351"/>
        <v>87</v>
      </c>
      <c r="V174" s="160">
        <f t="shared" si="351"/>
        <v>89</v>
      </c>
      <c r="W174" s="160">
        <f t="shared" si="351"/>
        <v>96</v>
      </c>
      <c r="X174" s="160">
        <f t="shared" si="351"/>
        <v>103</v>
      </c>
      <c r="Y174" s="160">
        <f t="shared" si="351"/>
        <v>104</v>
      </c>
      <c r="Z174" s="160">
        <f t="shared" si="351"/>
        <v>105</v>
      </c>
      <c r="AA174" s="160">
        <f t="shared" si="351"/>
        <v>106</v>
      </c>
      <c r="AB174" s="160">
        <f t="shared" si="351"/>
        <v>109</v>
      </c>
      <c r="AC174" s="160">
        <f t="shared" si="351"/>
        <v>112</v>
      </c>
      <c r="AD174" s="160">
        <f t="shared" si="351"/>
        <v>115</v>
      </c>
      <c r="AE174" s="160">
        <f t="shared" si="351"/>
        <v>118</v>
      </c>
      <c r="AF174" s="160">
        <f t="shared" si="351"/>
        <v>121</v>
      </c>
      <c r="AG174" s="160">
        <f t="shared" si="351"/>
        <v>124</v>
      </c>
      <c r="AH174" s="160">
        <f t="shared" si="351"/>
        <v>127</v>
      </c>
      <c r="AI174" s="160">
        <f t="shared" si="351"/>
        <v>130</v>
      </c>
      <c r="AJ174" s="160">
        <f t="shared" si="351"/>
        <v>133</v>
      </c>
      <c r="AK174" s="160">
        <f t="shared" si="351"/>
        <v>136</v>
      </c>
      <c r="AL174" s="160">
        <f t="shared" si="351"/>
        <v>139</v>
      </c>
      <c r="AM174" s="160">
        <f t="shared" si="351"/>
        <v>140</v>
      </c>
      <c r="AN174" s="160">
        <f t="shared" si="351"/>
        <v>142</v>
      </c>
      <c r="AO174" s="160">
        <f t="shared" si="351"/>
        <v>148</v>
      </c>
      <c r="AP174" s="160">
        <f t="shared" si="351"/>
        <v>150</v>
      </c>
      <c r="AQ174" s="160">
        <f t="shared" si="351"/>
        <v>152</v>
      </c>
      <c r="AR174" s="160">
        <f t="shared" si="351"/>
        <v>159</v>
      </c>
      <c r="AS174" s="160">
        <f t="shared" si="351"/>
        <v>166</v>
      </c>
      <c r="AT174" s="160">
        <f t="shared" si="351"/>
        <v>172</v>
      </c>
      <c r="AU174" s="160">
        <f t="shared" si="351"/>
        <v>175</v>
      </c>
      <c r="AV174" s="160">
        <f t="shared" si="351"/>
        <v>177</v>
      </c>
      <c r="AW174" s="161">
        <f t="shared" si="351"/>
        <v>178</v>
      </c>
      <c r="AX174" t="s">
        <v>1</v>
      </c>
      <c r="AY174" s="105" t="str">
        <f t="shared" si="297"/>
        <v>Ž21A</v>
      </c>
      <c r="AZ174" s="134">
        <f t="shared" si="276"/>
        <v>102</v>
      </c>
      <c r="BA174" s="73" t="str">
        <f t="shared" si="298"/>
        <v>Vinka</v>
      </c>
      <c r="BB174" s="73" t="str">
        <f t="shared" si="299"/>
        <v>Vukmanović</v>
      </c>
      <c r="BC174" s="134" t="str">
        <f t="shared" si="300"/>
        <v>40:51</v>
      </c>
      <c r="BD174" s="134">
        <f t="shared" si="301"/>
        <v>2451</v>
      </c>
      <c r="BE174" s="134" t="str">
        <f t="shared" si="302"/>
        <v>0</v>
      </c>
      <c r="BF174" s="134" t="str">
        <f t="shared" si="328"/>
        <v>0</v>
      </c>
      <c r="BG174" s="134">
        <f t="shared" si="277"/>
        <v>1</v>
      </c>
      <c r="BH174" s="73" t="str">
        <f t="shared" si="278"/>
        <v>KAP</v>
      </c>
      <c r="BI174" s="73" t="str">
        <f t="shared" si="324"/>
        <v>OK Kapela</v>
      </c>
      <c r="BJ174" s="134" t="str">
        <f t="shared" si="303"/>
        <v/>
      </c>
      <c r="BK174" s="73" t="str" cm="1">
        <f t="array" ref="BK174">IF(BJ174="",""&amp;BI174,IF(BJ174="NEMA",BI174,INDEX(klub_naziv,MATCH(INDEX(klubAlias_klubid,BJ174),klub_id,0))))</f>
        <v>OK Kapela</v>
      </c>
      <c r="BL174" s="73" t="str" cm="1">
        <f t="array" ref="BL174">IFERROR(INDEX(registarNatjecatelji,CE174,4),"")</f>
        <v>OK Kapela</v>
      </c>
      <c r="BM174" s="179" t="str">
        <f t="shared" ref="BM174:BM237" si="352">IF(BK174=BL174,"",1)</f>
        <v/>
      </c>
      <c r="BN174" s="73" t="str">
        <f t="shared" si="304"/>
        <v>OK Kapela</v>
      </c>
      <c r="BO174" s="73" t="str">
        <f t="shared" si="317"/>
        <v>CRO</v>
      </c>
      <c r="BP174" s="134">
        <f t="shared" si="280"/>
        <v>1</v>
      </c>
      <c r="BQ174" s="73" t="str">
        <f t="shared" si="281"/>
        <v>Ž21A</v>
      </c>
      <c r="BR174" s="73" t="str">
        <f t="shared" si="282"/>
        <v>M20-Ž21A</v>
      </c>
      <c r="BS174" s="134">
        <f t="shared" si="283"/>
        <v>1004</v>
      </c>
      <c r="BT174" s="74" t="str">
        <f t="shared" si="284"/>
        <v>4.18</v>
      </c>
      <c r="BU174" s="74" t="str">
        <f t="shared" si="285"/>
        <v>175</v>
      </c>
      <c r="BV174" s="75" t="str">
        <f t="shared" si="286"/>
        <v>15</v>
      </c>
      <c r="BW174" t="s">
        <v>1</v>
      </c>
      <c r="BX174" s="105" t="str">
        <f t="shared" si="287"/>
        <v>Vinka – Vukmanović – OK Kapela – Ž21A</v>
      </c>
      <c r="BY174" s="106">
        <f t="shared" si="288"/>
        <v>321</v>
      </c>
      <c r="BZ174" t="s">
        <v>1</v>
      </c>
      <c r="CA174" s="105" t="str">
        <f t="shared" si="289"/>
        <v>Vinka – Vukmanović – OK Kapela</v>
      </c>
      <c r="CB174" s="106">
        <f t="shared" si="290"/>
        <v>321</v>
      </c>
      <c r="CC174" t="s">
        <v>1</v>
      </c>
      <c r="CD174" s="105" t="str">
        <f t="shared" si="291"/>
        <v>Vinka – Vukmanović</v>
      </c>
      <c r="CE174" s="106">
        <f t="shared" si="305"/>
        <v>321</v>
      </c>
      <c r="CF174" t="s">
        <v>1</v>
      </c>
      <c r="CG174" s="111">
        <f t="shared" si="306"/>
        <v>321</v>
      </c>
      <c r="CH174" s="134" cm="1">
        <f t="array" ref="CH174">IF(CG174="","",INDEX(imePrezime_id,CG174,0))</f>
        <v>1094</v>
      </c>
      <c r="CI174" s="106" t="str">
        <f>IF(OR(CD174="",CE174&lt;&gt;"NEMA"),"",IFERROR(INDEX(imeprezimealias_imeprezimeid,MATCH(BA174&amp;" "&amp;BB174,imeprezimealias_alias,0)),""))</f>
        <v/>
      </c>
      <c r="CJ174" t="s">
        <v>1</v>
      </c>
      <c r="CK174" s="29" t="str">
        <f t="shared" si="307"/>
        <v/>
      </c>
      <c r="CL174" t="s">
        <v>1</v>
      </c>
      <c r="CM174" s="90"/>
      <c r="CN174" t="s">
        <v>1</v>
      </c>
      <c r="CO174" s="111" t="str">
        <f>IF(CM174="","",MAX(CO$10:CO173)+1)</f>
        <v/>
      </c>
      <c r="CP174" s="106" t="str">
        <f>IF(CM174="","",INDEX(imePrezime_id,MATCH(IF(IFERROR(SEARCH("–",CM174),0)&lt;&gt;0,CM174,SUBSTITUTE(CM174," "," – ",1)),imePrezime,0)))</f>
        <v/>
      </c>
      <c r="CR174" s="29" t="str">
        <f t="shared" si="308"/>
        <v/>
      </c>
      <c r="CS174" t="s">
        <v>1</v>
      </c>
      <c r="CT174" s="115" t="str">
        <f>IF(AND(CE174="NEMA",CI174=""),MAX(CT$10:CT173)+1,"")</f>
        <v/>
      </c>
      <c r="CU174" t="s">
        <v>1</v>
      </c>
      <c r="CV174" s="120" t="str">
        <f t="shared" si="322"/>
        <v>Ž</v>
      </c>
      <c r="CW174" t="s">
        <v>1</v>
      </c>
      <c r="CX174" s="105" t="str">
        <f>IF(CT174="","",IF(BO174&lt;&gt;"CRO","","INSERT INTO osoba (id,reg_broj,oib,spol_id,dat_rodjenja) VALUES ("&amp;CT174&amp;",(SELECT max(reg_broj)+1 FROM osoba),Null,'"&amp;CV174&amp;"',Null); INSERT INTO osoba_log (id,reg_broj,oib,spol_id,dat_rodjenja,dnevnik_id) SELECT id,reg_broj,oib,spol_id,dat_rodjenja,"&amp;CT$2&amp;" FROM osoba WHERE id = "&amp;CT174&amp;";"))</f>
        <v/>
      </c>
      <c r="CY174" s="125" t="str">
        <f>IF(CT174="","","INSERT INTO imeprezime (id,osoba_id,rbr,ime,prezime,klub_id,identitet_id,sintaksa_id,info,aktivno,dnevnik_id) VALUES ("&amp;CT174&amp;","&amp;IF(CX174="","Null",CT174)&amp;",1,'"&amp;BA174&amp;"','"&amp;BB174&amp;"',(SELECT id FROM klub WHERE naziv = '"&amp;BI174&amp;"'),Null,1,'',1,"&amp;CT$2&amp;");")</f>
        <v/>
      </c>
      <c r="CZ174" t="s">
        <v>1</v>
      </c>
      <c r="DA174" s="29" t="str">
        <f t="shared" si="309"/>
        <v/>
      </c>
      <c r="DB174" t="s">
        <v>1</v>
      </c>
      <c r="DC174" s="105" t="str">
        <f>IF(OR(BP174="",BP174&lt;&gt;"NEMA"),"",BO174)</f>
        <v/>
      </c>
      <c r="DD174" s="125" t="str">
        <f>IF(DC174="","",MAX(DD$10:DD173)+1)</f>
        <v/>
      </c>
      <c r="DE174" t="s">
        <v>1</v>
      </c>
      <c r="DF174" s="90"/>
      <c r="DG174" t="s">
        <v>1</v>
      </c>
      <c r="DH174" s="29" t="str">
        <f t="shared" si="292"/>
        <v/>
      </c>
      <c r="DI174" t="s">
        <v>1</v>
      </c>
      <c r="DJ174" s="166" t="str">
        <f>IF(BJ174&lt;&gt;"NEMA","",IF(IFERROR(MATCH(BI174,BI$10:BI173,0),0)&lt;&gt;0,"",BI174))</f>
        <v/>
      </c>
      <c r="DK174" t="s">
        <v>1</v>
      </c>
      <c r="DL174" s="90"/>
      <c r="DM174" t="s">
        <v>1</v>
      </c>
      <c r="DN174" s="105" t="str">
        <f t="shared" si="310"/>
        <v/>
      </c>
      <c r="DO174" s="73" t="str">
        <f>IF(DN174="","",MAX(DO$10:DO173)+1)</f>
        <v/>
      </c>
      <c r="DP174" s="73" t="str">
        <f>IF(DN174="","",IF(BP174="","",IF(BP174="NEMA",DD174,BP174)))</f>
        <v/>
      </c>
      <c r="DQ174" s="73" t="str">
        <f t="shared" si="311"/>
        <v/>
      </c>
      <c r="DR174" s="73" t="str">
        <f>IF(DL174="","",MAX(DR$10:DR173)+1)</f>
        <v/>
      </c>
      <c r="DS174" s="177" t="str">
        <f t="shared" si="293"/>
        <v/>
      </c>
      <c r="DT174" s="125" t="str">
        <f t="shared" si="312"/>
        <v/>
      </c>
      <c r="DU174" t="s">
        <v>1</v>
      </c>
      <c r="DV174" s="29" t="str">
        <f t="shared" si="313"/>
        <v/>
      </c>
      <c r="DW174" t="s">
        <v>1</v>
      </c>
      <c r="DX174" s="166" t="str">
        <f>IF(BX174="","",IF(BY174&lt;&gt;"NEMA","ime-pre-klu"&amp;IF(BJ174="","","(ali)")&amp;"-kat",IF(CB174&lt;&gt;"NEMA","ime-pre-klu"&amp;IF(BJ174="","","(ali)"),IF(CE174&lt;&gt;"NEMA","ime-pre",IF(CT174&lt;&gt;"","novo",""))))&amp;IF(AND(BE174="0",BD174&gt;max_minuta*60),"-ot",""))</f>
        <v>ime-pre-klu-kat</v>
      </c>
      <c r="DY174" t="s">
        <v>1</v>
      </c>
      <c r="DZ174" s="111"/>
      <c r="EA174" s="134"/>
      <c r="EB174" s="134"/>
      <c r="EC174" s="134"/>
      <c r="ED174" s="134"/>
      <c r="EE174" s="134"/>
      <c r="EF174" s="134"/>
      <c r="EG174" s="134"/>
      <c r="EH174" s="134"/>
      <c r="EI174" s="134"/>
      <c r="EJ174" s="106">
        <f t="shared" si="294"/>
        <v>1</v>
      </c>
      <c r="EK174" t="s">
        <v>1</v>
      </c>
    </row>
    <row r="175" spans="2:141" x14ac:dyDescent="0.25">
      <c r="B175" s="148" t="s">
        <v>1242</v>
      </c>
      <c r="C175" t="s">
        <v>1</v>
      </c>
      <c r="D175" s="159">
        <f t="shared" si="295"/>
        <v>0</v>
      </c>
      <c r="E175" s="160">
        <f t="shared" ref="E175:AW175" si="353">IF($B175="","",FIND(";",$B175,D175+1))</f>
        <v>1</v>
      </c>
      <c r="F175" s="160">
        <f t="shared" si="353"/>
        <v>9</v>
      </c>
      <c r="G175" s="160">
        <f t="shared" si="353"/>
        <v>15</v>
      </c>
      <c r="H175" s="160">
        <f t="shared" si="353"/>
        <v>23</v>
      </c>
      <c r="I175" s="160">
        <f t="shared" si="353"/>
        <v>31</v>
      </c>
      <c r="J175" s="160">
        <f t="shared" si="353"/>
        <v>32</v>
      </c>
      <c r="K175" s="160">
        <f t="shared" si="353"/>
        <v>34</v>
      </c>
      <c r="L175" s="160">
        <f t="shared" si="353"/>
        <v>35</v>
      </c>
      <c r="M175" s="160">
        <f t="shared" si="353"/>
        <v>37</v>
      </c>
      <c r="N175" s="160">
        <f t="shared" si="353"/>
        <v>43</v>
      </c>
      <c r="O175" s="160">
        <f t="shared" si="353"/>
        <v>49</v>
      </c>
      <c r="P175" s="160">
        <f t="shared" si="353"/>
        <v>55</v>
      </c>
      <c r="Q175" s="160">
        <f t="shared" si="353"/>
        <v>57</v>
      </c>
      <c r="R175" s="160">
        <f t="shared" si="353"/>
        <v>59</v>
      </c>
      <c r="S175" s="160">
        <f t="shared" si="353"/>
        <v>65</v>
      </c>
      <c r="T175" s="160">
        <f t="shared" si="353"/>
        <v>78</v>
      </c>
      <c r="U175" s="160">
        <f t="shared" si="353"/>
        <v>84</v>
      </c>
      <c r="V175" s="160">
        <f t="shared" si="353"/>
        <v>86</v>
      </c>
      <c r="W175" s="160">
        <f t="shared" si="353"/>
        <v>93</v>
      </c>
      <c r="X175" s="160">
        <f t="shared" si="353"/>
        <v>100</v>
      </c>
      <c r="Y175" s="160">
        <f t="shared" si="353"/>
        <v>101</v>
      </c>
      <c r="Z175" s="160">
        <f t="shared" si="353"/>
        <v>102</v>
      </c>
      <c r="AA175" s="160">
        <f t="shared" si="353"/>
        <v>103</v>
      </c>
      <c r="AB175" s="160">
        <f t="shared" si="353"/>
        <v>106</v>
      </c>
      <c r="AC175" s="160">
        <f t="shared" si="353"/>
        <v>109</v>
      </c>
      <c r="AD175" s="160">
        <f t="shared" si="353"/>
        <v>112</v>
      </c>
      <c r="AE175" s="160">
        <f t="shared" si="353"/>
        <v>115</v>
      </c>
      <c r="AF175" s="160">
        <f t="shared" si="353"/>
        <v>118</v>
      </c>
      <c r="AG175" s="160">
        <f t="shared" si="353"/>
        <v>121</v>
      </c>
      <c r="AH175" s="160">
        <f t="shared" si="353"/>
        <v>124</v>
      </c>
      <c r="AI175" s="160">
        <f t="shared" si="353"/>
        <v>127</v>
      </c>
      <c r="AJ175" s="160">
        <f t="shared" si="353"/>
        <v>130</v>
      </c>
      <c r="AK175" s="160">
        <f t="shared" si="353"/>
        <v>133</v>
      </c>
      <c r="AL175" s="160">
        <f t="shared" si="353"/>
        <v>136</v>
      </c>
      <c r="AM175" s="160">
        <f t="shared" si="353"/>
        <v>137</v>
      </c>
      <c r="AN175" s="160">
        <f t="shared" si="353"/>
        <v>139</v>
      </c>
      <c r="AO175" s="160">
        <f t="shared" si="353"/>
        <v>145</v>
      </c>
      <c r="AP175" s="160">
        <f t="shared" si="353"/>
        <v>147</v>
      </c>
      <c r="AQ175" s="160">
        <f t="shared" si="353"/>
        <v>149</v>
      </c>
      <c r="AR175" s="160">
        <f t="shared" si="353"/>
        <v>156</v>
      </c>
      <c r="AS175" s="160">
        <f t="shared" si="353"/>
        <v>163</v>
      </c>
      <c r="AT175" s="160">
        <f t="shared" si="353"/>
        <v>169</v>
      </c>
      <c r="AU175" s="160">
        <f t="shared" si="353"/>
        <v>172</v>
      </c>
      <c r="AV175" s="160">
        <f t="shared" si="353"/>
        <v>174</v>
      </c>
      <c r="AW175" s="161">
        <f t="shared" si="353"/>
        <v>175</v>
      </c>
      <c r="AX175" t="s">
        <v>1</v>
      </c>
      <c r="AY175" s="105" t="str">
        <f t="shared" si="297"/>
        <v>Ž21A</v>
      </c>
      <c r="AZ175" s="134">
        <f t="shared" si="276"/>
        <v>102</v>
      </c>
      <c r="BA175" s="73" t="str">
        <f t="shared" si="298"/>
        <v>Mirja</v>
      </c>
      <c r="BB175" s="73" t="str">
        <f t="shared" si="299"/>
        <v>Pavić</v>
      </c>
      <c r="BC175" s="134" t="str">
        <f t="shared" si="300"/>
        <v>42:07</v>
      </c>
      <c r="BD175" s="134">
        <f t="shared" si="301"/>
        <v>2527</v>
      </c>
      <c r="BE175" s="134" t="str">
        <f t="shared" si="302"/>
        <v>0</v>
      </c>
      <c r="BF175" s="134" t="str">
        <f t="shared" si="328"/>
        <v>0</v>
      </c>
      <c r="BG175" s="134">
        <f t="shared" si="277"/>
        <v>1</v>
      </c>
      <c r="BH175" s="73" t="str">
        <f t="shared" si="278"/>
        <v>JAP</v>
      </c>
      <c r="BI175" s="73" t="str">
        <f t="shared" si="324"/>
        <v>OK Japetic</v>
      </c>
      <c r="BJ175" s="134">
        <f t="shared" si="303"/>
        <v>1</v>
      </c>
      <c r="BK175" s="73" t="str" cm="1">
        <f t="array" ref="BK175">IF(BJ175="",""&amp;BI175,IF(BJ175="NEMA",BI175,INDEX(klub_naziv,MATCH(INDEX(klubAlias_klubid,BJ175),klub_id,0))))</f>
        <v>OK Japetić</v>
      </c>
      <c r="BL175" s="73" t="str" cm="1">
        <f t="array" ref="BL175">IFERROR(INDEX(registarNatjecatelji,CE175,4),"")</f>
        <v>OK Japetić</v>
      </c>
      <c r="BM175" s="179" t="str">
        <f t="shared" si="352"/>
        <v/>
      </c>
      <c r="BN175" s="73" t="str">
        <f t="shared" si="304"/>
        <v>OK Japetić</v>
      </c>
      <c r="BO175" s="73" t="str">
        <f t="shared" si="317"/>
        <v>CRO</v>
      </c>
      <c r="BP175" s="134">
        <f t="shared" si="280"/>
        <v>1</v>
      </c>
      <c r="BQ175" s="73" t="str">
        <f t="shared" si="281"/>
        <v>Ž21A</v>
      </c>
      <c r="BR175" s="73" t="str">
        <f t="shared" si="282"/>
        <v>M20-Ž21A</v>
      </c>
      <c r="BS175" s="134">
        <f t="shared" si="283"/>
        <v>1004</v>
      </c>
      <c r="BT175" s="74" t="str">
        <f t="shared" si="284"/>
        <v>4.18</v>
      </c>
      <c r="BU175" s="74" t="str">
        <f t="shared" si="285"/>
        <v>175</v>
      </c>
      <c r="BV175" s="75" t="str">
        <f t="shared" si="286"/>
        <v>15</v>
      </c>
      <c r="BW175" t="s">
        <v>1</v>
      </c>
      <c r="BX175" s="105" t="str">
        <f t="shared" si="287"/>
        <v>Mirja – Pavić – OK Japetić – Ž21A</v>
      </c>
      <c r="BY175" s="106">
        <f t="shared" si="288"/>
        <v>121</v>
      </c>
      <c r="BZ175" t="s">
        <v>1</v>
      </c>
      <c r="CA175" s="105" t="str">
        <f t="shared" si="289"/>
        <v>Mirja – Pavić – OK Japetić</v>
      </c>
      <c r="CB175" s="106">
        <f t="shared" si="290"/>
        <v>121</v>
      </c>
      <c r="CC175" t="s">
        <v>1</v>
      </c>
      <c r="CD175" s="105" t="str">
        <f t="shared" si="291"/>
        <v>Mirja – Pavić</v>
      </c>
      <c r="CE175" s="106">
        <f t="shared" si="305"/>
        <v>121</v>
      </c>
      <c r="CF175" t="s">
        <v>1</v>
      </c>
      <c r="CG175" s="111">
        <f t="shared" si="306"/>
        <v>121</v>
      </c>
      <c r="CH175" s="134" cm="1">
        <f t="array" ref="CH175">IF(CG175="","",INDEX(imePrezime_id,CG175,0))</f>
        <v>1039</v>
      </c>
      <c r="CI175" s="106" t="str">
        <f>IF(OR(CD175="",CE175&lt;&gt;"NEMA"),"",IFERROR(INDEX(imeprezimealias_imeprezimeid,MATCH(BA175&amp;" "&amp;BB175,imeprezimealias_alias,0)),""))</f>
        <v/>
      </c>
      <c r="CJ175" t="s">
        <v>1</v>
      </c>
      <c r="CK175" s="29" t="str">
        <f t="shared" si="307"/>
        <v/>
      </c>
      <c r="CL175" t="s">
        <v>1</v>
      </c>
      <c r="CM175" s="90"/>
      <c r="CN175" t="s">
        <v>1</v>
      </c>
      <c r="CO175" s="111" t="str">
        <f>IF(CM175="","",MAX(CO$10:CO174)+1)</f>
        <v/>
      </c>
      <c r="CP175" s="106" t="str">
        <f>IF(CM175="","",INDEX(imePrezime_id,MATCH(IF(IFERROR(SEARCH("–",CM175),0)&lt;&gt;0,CM175,SUBSTITUTE(CM175," "," – ",1)),imePrezime,0)))</f>
        <v/>
      </c>
      <c r="CR175" s="29" t="str">
        <f t="shared" si="308"/>
        <v/>
      </c>
      <c r="CS175" t="s">
        <v>1</v>
      </c>
      <c r="CT175" s="115" t="str">
        <f>IF(AND(CE175="NEMA",CI175=""),MAX(CT$10:CT174)+1,"")</f>
        <v/>
      </c>
      <c r="CU175" t="s">
        <v>1</v>
      </c>
      <c r="CV175" s="120" t="str">
        <f t="shared" si="322"/>
        <v>Ž</v>
      </c>
      <c r="CW175" t="s">
        <v>1</v>
      </c>
      <c r="CX175" s="105" t="str">
        <f>IF(CT175="","",IF(BO175&lt;&gt;"CRO","","INSERT INTO osoba (id,reg_broj,oib,spol_id,dat_rodjenja) VALUES ("&amp;CT175&amp;",(SELECT max(reg_broj)+1 FROM osoba),Null,'"&amp;CV175&amp;"',Null); INSERT INTO osoba_log (id,reg_broj,oib,spol_id,dat_rodjenja,dnevnik_id) SELECT id,reg_broj,oib,spol_id,dat_rodjenja,"&amp;CT$2&amp;" FROM osoba WHERE id = "&amp;CT175&amp;";"))</f>
        <v/>
      </c>
      <c r="CY175" s="125" t="str">
        <f>IF(CT175="","","INSERT INTO imeprezime (id,osoba_id,rbr,ime,prezime,klub_id,identitet_id,sintaksa_id,info,aktivno,dnevnik_id) VALUES ("&amp;CT175&amp;","&amp;IF(CX175="","Null",CT175)&amp;",1,'"&amp;BA175&amp;"','"&amp;BB175&amp;"',(SELECT id FROM klub WHERE naziv = '"&amp;BI175&amp;"'),Null,1,'',1,"&amp;CT$2&amp;");")</f>
        <v/>
      </c>
      <c r="CZ175" t="s">
        <v>1</v>
      </c>
      <c r="DA175" s="29" t="str">
        <f t="shared" si="309"/>
        <v/>
      </c>
      <c r="DB175" t="s">
        <v>1</v>
      </c>
      <c r="DC175" s="105" t="str">
        <f>IF(OR(BP175="",BP175&lt;&gt;"NEMA"),"",BO175)</f>
        <v/>
      </c>
      <c r="DD175" s="125" t="str">
        <f>IF(DC175="","",MAX(DD$10:DD174)+1)</f>
        <v/>
      </c>
      <c r="DE175" t="s">
        <v>1</v>
      </c>
      <c r="DF175" s="90"/>
      <c r="DG175" t="s">
        <v>1</v>
      </c>
      <c r="DH175" s="29" t="str">
        <f t="shared" si="292"/>
        <v/>
      </c>
      <c r="DI175" t="s">
        <v>1</v>
      </c>
      <c r="DJ175" s="166" t="str">
        <f>IF(BJ175&lt;&gt;"NEMA","",IF(IFERROR(MATCH(BI175,BI$10:BI174,0),0)&lt;&gt;0,"",BI175))</f>
        <v/>
      </c>
      <c r="DK175" t="s">
        <v>1</v>
      </c>
      <c r="DL175" s="90"/>
      <c r="DM175" t="s">
        <v>1</v>
      </c>
      <c r="DN175" s="105" t="str">
        <f t="shared" si="310"/>
        <v/>
      </c>
      <c r="DO175" s="73" t="str">
        <f>IF(DN175="","",MAX(DO$10:DO174)+1)</f>
        <v/>
      </c>
      <c r="DP175" s="73" t="str">
        <f>IF(DN175="","",IF(BP175="","",IF(BP175="NEMA",DD175,BP175)))</f>
        <v/>
      </c>
      <c r="DQ175" s="73" t="str">
        <f t="shared" si="311"/>
        <v/>
      </c>
      <c r="DR175" s="73" t="str">
        <f>IF(DL175="","",MAX(DR$10:DR174)+1)</f>
        <v/>
      </c>
      <c r="DS175" s="177" t="str">
        <f t="shared" si="293"/>
        <v/>
      </c>
      <c r="DT175" s="125" t="str">
        <f t="shared" si="312"/>
        <v/>
      </c>
      <c r="DU175" t="s">
        <v>1</v>
      </c>
      <c r="DV175" s="29" t="str">
        <f t="shared" si="313"/>
        <v/>
      </c>
      <c r="DW175" t="s">
        <v>1</v>
      </c>
      <c r="DX175" s="166" t="str">
        <f>IF(BX175="","",IF(BY175&lt;&gt;"NEMA","ime-pre-klu"&amp;IF(BJ175="","","(ali)")&amp;"-kat",IF(CB175&lt;&gt;"NEMA","ime-pre-klu"&amp;IF(BJ175="","","(ali)"),IF(CE175&lt;&gt;"NEMA","ime-pre",IF(CT175&lt;&gt;"","novo",""))))&amp;IF(AND(BE175="0",BD175&gt;max_minuta*60),"-ot",""))</f>
        <v>ime-pre-klu(ali)-kat</v>
      </c>
      <c r="DY175" t="s">
        <v>1</v>
      </c>
      <c r="DZ175" s="111"/>
      <c r="EA175" s="134"/>
      <c r="EB175" s="134"/>
      <c r="EC175" s="134"/>
      <c r="ED175" s="134"/>
      <c r="EE175" s="134"/>
      <c r="EF175" s="134"/>
      <c r="EG175" s="134"/>
      <c r="EH175" s="134"/>
      <c r="EI175" s="134"/>
      <c r="EJ175" s="106">
        <f t="shared" si="294"/>
        <v>3</v>
      </c>
      <c r="EK175" t="s">
        <v>1</v>
      </c>
    </row>
    <row r="176" spans="2:141" x14ac:dyDescent="0.25">
      <c r="B176" s="148" t="s">
        <v>1243</v>
      </c>
      <c r="C176" t="s">
        <v>1</v>
      </c>
      <c r="D176" s="159">
        <f t="shared" si="295"/>
        <v>0</v>
      </c>
      <c r="E176" s="160">
        <f t="shared" ref="E176:AW176" si="354">IF($B176="","",FIND(";",$B176,D176+1))</f>
        <v>1</v>
      </c>
      <c r="F176" s="160">
        <f t="shared" si="354"/>
        <v>9</v>
      </c>
      <c r="G176" s="160">
        <f t="shared" si="354"/>
        <v>13</v>
      </c>
      <c r="H176" s="160">
        <f t="shared" si="354"/>
        <v>30</v>
      </c>
      <c r="I176" s="160">
        <f t="shared" si="354"/>
        <v>37</v>
      </c>
      <c r="J176" s="160">
        <f t="shared" si="354"/>
        <v>38</v>
      </c>
      <c r="K176" s="160">
        <f t="shared" si="354"/>
        <v>40</v>
      </c>
      <c r="L176" s="160">
        <f t="shared" si="354"/>
        <v>41</v>
      </c>
      <c r="M176" s="160">
        <f t="shared" si="354"/>
        <v>43</v>
      </c>
      <c r="N176" s="160">
        <f t="shared" si="354"/>
        <v>49</v>
      </c>
      <c r="O176" s="160">
        <f t="shared" si="354"/>
        <v>55</v>
      </c>
      <c r="P176" s="160">
        <f t="shared" si="354"/>
        <v>61</v>
      </c>
      <c r="Q176" s="160">
        <f t="shared" si="354"/>
        <v>63</v>
      </c>
      <c r="R176" s="160">
        <f t="shared" si="354"/>
        <v>65</v>
      </c>
      <c r="S176" s="160">
        <f t="shared" si="354"/>
        <v>71</v>
      </c>
      <c r="T176" s="160">
        <f t="shared" si="354"/>
        <v>83</v>
      </c>
      <c r="U176" s="160">
        <f t="shared" si="354"/>
        <v>89</v>
      </c>
      <c r="V176" s="160">
        <f t="shared" si="354"/>
        <v>91</v>
      </c>
      <c r="W176" s="160">
        <f t="shared" si="354"/>
        <v>98</v>
      </c>
      <c r="X176" s="160">
        <f t="shared" si="354"/>
        <v>105</v>
      </c>
      <c r="Y176" s="160">
        <f t="shared" si="354"/>
        <v>106</v>
      </c>
      <c r="Z176" s="160">
        <f t="shared" si="354"/>
        <v>107</v>
      </c>
      <c r="AA176" s="160">
        <f t="shared" si="354"/>
        <v>108</v>
      </c>
      <c r="AB176" s="160">
        <f t="shared" si="354"/>
        <v>111</v>
      </c>
      <c r="AC176" s="160">
        <f t="shared" si="354"/>
        <v>114</v>
      </c>
      <c r="AD176" s="160">
        <f t="shared" si="354"/>
        <v>117</v>
      </c>
      <c r="AE176" s="160">
        <f t="shared" si="354"/>
        <v>120</v>
      </c>
      <c r="AF176" s="160">
        <f t="shared" si="354"/>
        <v>123</v>
      </c>
      <c r="AG176" s="160">
        <f t="shared" si="354"/>
        <v>126</v>
      </c>
      <c r="AH176" s="160">
        <f t="shared" si="354"/>
        <v>129</v>
      </c>
      <c r="AI176" s="160">
        <f t="shared" si="354"/>
        <v>132</v>
      </c>
      <c r="AJ176" s="160">
        <f t="shared" si="354"/>
        <v>135</v>
      </c>
      <c r="AK176" s="160">
        <f t="shared" si="354"/>
        <v>138</v>
      </c>
      <c r="AL176" s="160">
        <f t="shared" si="354"/>
        <v>141</v>
      </c>
      <c r="AM176" s="160">
        <f t="shared" si="354"/>
        <v>142</v>
      </c>
      <c r="AN176" s="160">
        <f t="shared" si="354"/>
        <v>144</v>
      </c>
      <c r="AO176" s="160">
        <f t="shared" si="354"/>
        <v>150</v>
      </c>
      <c r="AP176" s="160">
        <f t="shared" si="354"/>
        <v>152</v>
      </c>
      <c r="AQ176" s="160">
        <f t="shared" si="354"/>
        <v>154</v>
      </c>
      <c r="AR176" s="160">
        <f t="shared" si="354"/>
        <v>161</v>
      </c>
      <c r="AS176" s="160">
        <f t="shared" si="354"/>
        <v>168</v>
      </c>
      <c r="AT176" s="160">
        <f t="shared" si="354"/>
        <v>174</v>
      </c>
      <c r="AU176" s="160">
        <f t="shared" si="354"/>
        <v>177</v>
      </c>
      <c r="AV176" s="160">
        <f t="shared" si="354"/>
        <v>179</v>
      </c>
      <c r="AW176" s="161">
        <f t="shared" si="354"/>
        <v>180</v>
      </c>
      <c r="AX176" t="s">
        <v>1</v>
      </c>
      <c r="AY176" s="105" t="str">
        <f t="shared" si="297"/>
        <v>Ž21A</v>
      </c>
      <c r="AZ176" s="134">
        <f t="shared" si="276"/>
        <v>102</v>
      </c>
      <c r="BA176" s="73" t="str">
        <f t="shared" si="298"/>
        <v>Olga</v>
      </c>
      <c r="BB176" s="73" t="str">
        <f t="shared" si="299"/>
        <v>Jerković Perić</v>
      </c>
      <c r="BC176" s="134" t="str">
        <f t="shared" si="300"/>
        <v>46:57</v>
      </c>
      <c r="BD176" s="134">
        <f t="shared" si="301"/>
        <v>2817</v>
      </c>
      <c r="BE176" s="134" t="str">
        <f t="shared" si="302"/>
        <v>0</v>
      </c>
      <c r="BF176" s="134" t="str">
        <f t="shared" si="328"/>
        <v>0</v>
      </c>
      <c r="BG176" s="134">
        <f t="shared" si="277"/>
        <v>1</v>
      </c>
      <c r="BH176" s="73" t="str">
        <f t="shared" si="278"/>
        <v>KAP</v>
      </c>
      <c r="BI176" s="73" t="str">
        <f t="shared" si="324"/>
        <v>OK Kapela</v>
      </c>
      <c r="BJ176" s="134" t="str">
        <f t="shared" si="303"/>
        <v/>
      </c>
      <c r="BK176" s="73" t="str" cm="1">
        <f t="array" ref="BK176">IF(BJ176="",""&amp;BI176,IF(BJ176="NEMA",BI176,INDEX(klub_naziv,MATCH(INDEX(klubAlias_klubid,BJ176),klub_id,0))))</f>
        <v>OK Kapela</v>
      </c>
      <c r="BL176" s="73" t="str" cm="1">
        <f t="array" ref="BL176">IFERROR(INDEX(registarNatjecatelji,CE176,4),"")</f>
        <v>OK Kapela</v>
      </c>
      <c r="BM176" s="179" t="str">
        <f t="shared" si="352"/>
        <v/>
      </c>
      <c r="BN176" s="73" t="str">
        <f t="shared" si="304"/>
        <v>OK Kapela</v>
      </c>
      <c r="BO176" s="73" t="str">
        <f t="shared" si="317"/>
        <v>CRO</v>
      </c>
      <c r="BP176" s="134">
        <f t="shared" si="280"/>
        <v>1</v>
      </c>
      <c r="BQ176" s="73" t="str">
        <f t="shared" si="281"/>
        <v>Ž21A</v>
      </c>
      <c r="BR176" s="73" t="str">
        <f t="shared" si="282"/>
        <v>M20-Ž21A</v>
      </c>
      <c r="BS176" s="134">
        <f t="shared" si="283"/>
        <v>1004</v>
      </c>
      <c r="BT176" s="74" t="str">
        <f t="shared" si="284"/>
        <v>4.18</v>
      </c>
      <c r="BU176" s="74" t="str">
        <f t="shared" si="285"/>
        <v>175</v>
      </c>
      <c r="BV176" s="75" t="str">
        <f t="shared" si="286"/>
        <v>15</v>
      </c>
      <c r="BW176" t="s">
        <v>1</v>
      </c>
      <c r="BX176" s="105" t="str">
        <f t="shared" si="287"/>
        <v>Olga – Jerković Perić – OK Kapela – Ž21A</v>
      </c>
      <c r="BY176" s="106">
        <f t="shared" si="288"/>
        <v>255</v>
      </c>
      <c r="BZ176" t="s">
        <v>1</v>
      </c>
      <c r="CA176" s="105" t="str">
        <f t="shared" si="289"/>
        <v>Olga – Jerković Perić – OK Kapela</v>
      </c>
      <c r="CB176" s="106">
        <f t="shared" si="290"/>
        <v>255</v>
      </c>
      <c r="CC176" t="s">
        <v>1</v>
      </c>
      <c r="CD176" s="105" t="str">
        <f t="shared" si="291"/>
        <v>Olga – Jerković Perić</v>
      </c>
      <c r="CE176" s="106">
        <f t="shared" si="305"/>
        <v>255</v>
      </c>
      <c r="CF176" t="s">
        <v>1</v>
      </c>
      <c r="CG176" s="111">
        <f t="shared" si="306"/>
        <v>255</v>
      </c>
      <c r="CH176" s="134" cm="1">
        <f t="array" ref="CH176">IF(CG176="","",INDEX(imePrezime_id,CG176,0))</f>
        <v>1465</v>
      </c>
      <c r="CI176" s="106" t="str">
        <f>IF(OR(CD176="",CE176&lt;&gt;"NEMA"),"",IFERROR(INDEX(imeprezimealias_imeprezimeid,MATCH(BA176&amp;" "&amp;BB176,imeprezimealias_alias,0)),""))</f>
        <v/>
      </c>
      <c r="CJ176" t="s">
        <v>1</v>
      </c>
      <c r="CK176" s="29" t="str">
        <f t="shared" si="307"/>
        <v/>
      </c>
      <c r="CL176" t="s">
        <v>1</v>
      </c>
      <c r="CM176" s="90"/>
      <c r="CN176" t="s">
        <v>1</v>
      </c>
      <c r="CO176" s="111" t="str">
        <f>IF(CM176="","",MAX(CO$10:CO175)+1)</f>
        <v/>
      </c>
      <c r="CP176" s="106" t="str">
        <f>IF(CM176="","",INDEX(imePrezime_id,MATCH(IF(IFERROR(SEARCH("–",CM176),0)&lt;&gt;0,CM176,SUBSTITUTE(CM176," "," – ",1)),imePrezime,0)))</f>
        <v/>
      </c>
      <c r="CR176" s="29" t="str">
        <f t="shared" si="308"/>
        <v/>
      </c>
      <c r="CS176" t="s">
        <v>1</v>
      </c>
      <c r="CT176" s="115" t="str">
        <f>IF(AND(CE176="NEMA",CI176=""),MAX(CT$10:CT175)+1,"")</f>
        <v/>
      </c>
      <c r="CU176" t="s">
        <v>1</v>
      </c>
      <c r="CV176" s="120" t="str">
        <f t="shared" si="322"/>
        <v>Ž</v>
      </c>
      <c r="CW176" t="s">
        <v>1</v>
      </c>
      <c r="CX176" s="105" t="str">
        <f>IF(CT176="","",IF(BO176&lt;&gt;"CRO","","INSERT INTO osoba (id,reg_broj,oib,spol_id,dat_rodjenja) VALUES ("&amp;CT176&amp;",(SELECT max(reg_broj)+1 FROM osoba),Null,'"&amp;CV176&amp;"',Null); INSERT INTO osoba_log (id,reg_broj,oib,spol_id,dat_rodjenja,dnevnik_id) SELECT id,reg_broj,oib,spol_id,dat_rodjenja,"&amp;CT$2&amp;" FROM osoba WHERE id = "&amp;CT176&amp;";"))</f>
        <v/>
      </c>
      <c r="CY176" s="125" t="str">
        <f>IF(CT176="","","INSERT INTO imeprezime (id,osoba_id,rbr,ime,prezime,klub_id,identitet_id,sintaksa_id,info,aktivno,dnevnik_id) VALUES ("&amp;CT176&amp;","&amp;IF(CX176="","Null",CT176)&amp;",1,'"&amp;BA176&amp;"','"&amp;BB176&amp;"',(SELECT id FROM klub WHERE naziv = '"&amp;BI176&amp;"'),Null,1,'',1,"&amp;CT$2&amp;");")</f>
        <v/>
      </c>
      <c r="CZ176" t="s">
        <v>1</v>
      </c>
      <c r="DA176" s="29" t="str">
        <f t="shared" si="309"/>
        <v/>
      </c>
      <c r="DB176" t="s">
        <v>1</v>
      </c>
      <c r="DC176" s="105" t="str">
        <f>IF(OR(BP176="",BP176&lt;&gt;"NEMA"),"",BO176)</f>
        <v/>
      </c>
      <c r="DD176" s="125" t="str">
        <f>IF(DC176="","",MAX(DD$10:DD175)+1)</f>
        <v/>
      </c>
      <c r="DE176" t="s">
        <v>1</v>
      </c>
      <c r="DF176" s="90"/>
      <c r="DG176" t="s">
        <v>1</v>
      </c>
      <c r="DH176" s="29" t="str">
        <f t="shared" si="292"/>
        <v/>
      </c>
      <c r="DI176" t="s">
        <v>1</v>
      </c>
      <c r="DJ176" s="166" t="str">
        <f>IF(BJ176&lt;&gt;"NEMA","",IF(IFERROR(MATCH(BI176,BI$10:BI175,0),0)&lt;&gt;0,"",BI176))</f>
        <v/>
      </c>
      <c r="DK176" t="s">
        <v>1</v>
      </c>
      <c r="DL176" s="90"/>
      <c r="DM176" t="s">
        <v>1</v>
      </c>
      <c r="DN176" s="105" t="str">
        <f t="shared" si="310"/>
        <v/>
      </c>
      <c r="DO176" s="73" t="str">
        <f>IF(DN176="","",MAX(DO$10:DO175)+1)</f>
        <v/>
      </c>
      <c r="DP176" s="73" t="str">
        <f>IF(DN176="","",IF(BP176="","",IF(BP176="NEMA",DD176,BP176)))</f>
        <v/>
      </c>
      <c r="DQ176" s="73" t="str">
        <f t="shared" si="311"/>
        <v/>
      </c>
      <c r="DR176" s="73" t="str">
        <f>IF(DL176="","",MAX(DR$10:DR175)+1)</f>
        <v/>
      </c>
      <c r="DS176" s="177" t="str">
        <f t="shared" si="293"/>
        <v/>
      </c>
      <c r="DT176" s="125" t="str">
        <f t="shared" si="312"/>
        <v/>
      </c>
      <c r="DU176" t="s">
        <v>1</v>
      </c>
      <c r="DV176" s="29" t="str">
        <f t="shared" si="313"/>
        <v/>
      </c>
      <c r="DW176" t="s">
        <v>1</v>
      </c>
      <c r="DX176" s="166" t="str">
        <f>IF(BX176="","",IF(BY176&lt;&gt;"NEMA","ime-pre-klu"&amp;IF(BJ176="","","(ali)")&amp;"-kat",IF(CB176&lt;&gt;"NEMA","ime-pre-klu"&amp;IF(BJ176="","","(ali)"),IF(CE176&lt;&gt;"NEMA","ime-pre",IF(CT176&lt;&gt;"","novo",""))))&amp;IF(AND(BE176="0",BD176&gt;max_minuta*60),"-ot",""))</f>
        <v>ime-pre-klu-kat</v>
      </c>
      <c r="DY176" t="s">
        <v>1</v>
      </c>
      <c r="DZ176" s="111"/>
      <c r="EA176" s="134"/>
      <c r="EB176" s="134"/>
      <c r="EC176" s="134"/>
      <c r="ED176" s="134"/>
      <c r="EE176" s="134"/>
      <c r="EF176" s="134"/>
      <c r="EG176" s="134"/>
      <c r="EH176" s="134"/>
      <c r="EI176" s="134"/>
      <c r="EJ176" s="106">
        <f t="shared" si="294"/>
        <v>1</v>
      </c>
      <c r="EK176" t="s">
        <v>1</v>
      </c>
    </row>
    <row r="177" spans="2:141" x14ac:dyDescent="0.25">
      <c r="B177" s="148" t="s">
        <v>1244</v>
      </c>
      <c r="C177" t="s">
        <v>1</v>
      </c>
      <c r="D177" s="159">
        <f t="shared" si="295"/>
        <v>0</v>
      </c>
      <c r="E177" s="160">
        <f t="shared" ref="E177:AW177" si="355">IF($B177="","",FIND(";",$B177,D177+1))</f>
        <v>1</v>
      </c>
      <c r="F177" s="160">
        <f t="shared" si="355"/>
        <v>9</v>
      </c>
      <c r="G177" s="160">
        <f t="shared" si="355"/>
        <v>14</v>
      </c>
      <c r="H177" s="160">
        <f t="shared" si="355"/>
        <v>22</v>
      </c>
      <c r="I177" s="160">
        <f t="shared" si="355"/>
        <v>33</v>
      </c>
      <c r="J177" s="160">
        <f t="shared" si="355"/>
        <v>34</v>
      </c>
      <c r="K177" s="160">
        <f t="shared" si="355"/>
        <v>36</v>
      </c>
      <c r="L177" s="160">
        <f t="shared" si="355"/>
        <v>37</v>
      </c>
      <c r="M177" s="160">
        <f t="shared" si="355"/>
        <v>39</v>
      </c>
      <c r="N177" s="160">
        <f t="shared" si="355"/>
        <v>45</v>
      </c>
      <c r="O177" s="160">
        <f t="shared" si="355"/>
        <v>52</v>
      </c>
      <c r="P177" s="160">
        <f t="shared" si="355"/>
        <v>58</v>
      </c>
      <c r="Q177" s="160">
        <f t="shared" si="355"/>
        <v>60</v>
      </c>
      <c r="R177" s="160">
        <f t="shared" si="355"/>
        <v>63</v>
      </c>
      <c r="S177" s="160">
        <f t="shared" si="355"/>
        <v>69</v>
      </c>
      <c r="T177" s="160">
        <f t="shared" si="355"/>
        <v>83</v>
      </c>
      <c r="U177" s="160">
        <f t="shared" si="355"/>
        <v>89</v>
      </c>
      <c r="V177" s="160">
        <f t="shared" si="355"/>
        <v>91</v>
      </c>
      <c r="W177" s="160">
        <f t="shared" si="355"/>
        <v>98</v>
      </c>
      <c r="X177" s="160">
        <f t="shared" si="355"/>
        <v>105</v>
      </c>
      <c r="Y177" s="160">
        <f t="shared" si="355"/>
        <v>106</v>
      </c>
      <c r="Z177" s="160">
        <f t="shared" si="355"/>
        <v>107</v>
      </c>
      <c r="AA177" s="160">
        <f t="shared" si="355"/>
        <v>108</v>
      </c>
      <c r="AB177" s="160">
        <f t="shared" si="355"/>
        <v>111</v>
      </c>
      <c r="AC177" s="160">
        <f t="shared" si="355"/>
        <v>114</v>
      </c>
      <c r="AD177" s="160">
        <f t="shared" si="355"/>
        <v>117</v>
      </c>
      <c r="AE177" s="160">
        <f t="shared" si="355"/>
        <v>120</v>
      </c>
      <c r="AF177" s="160">
        <f t="shared" si="355"/>
        <v>123</v>
      </c>
      <c r="AG177" s="160">
        <f t="shared" si="355"/>
        <v>126</v>
      </c>
      <c r="AH177" s="160">
        <f t="shared" si="355"/>
        <v>129</v>
      </c>
      <c r="AI177" s="160">
        <f t="shared" si="355"/>
        <v>132</v>
      </c>
      <c r="AJ177" s="160">
        <f t="shared" si="355"/>
        <v>135</v>
      </c>
      <c r="AK177" s="160">
        <f t="shared" si="355"/>
        <v>138</v>
      </c>
      <c r="AL177" s="160">
        <f t="shared" si="355"/>
        <v>141</v>
      </c>
      <c r="AM177" s="160">
        <f t="shared" si="355"/>
        <v>142</v>
      </c>
      <c r="AN177" s="160">
        <f t="shared" si="355"/>
        <v>144</v>
      </c>
      <c r="AO177" s="160">
        <f t="shared" si="355"/>
        <v>150</v>
      </c>
      <c r="AP177" s="160">
        <f t="shared" si="355"/>
        <v>152</v>
      </c>
      <c r="AQ177" s="160">
        <f t="shared" si="355"/>
        <v>154</v>
      </c>
      <c r="AR177" s="160">
        <f t="shared" si="355"/>
        <v>161</v>
      </c>
      <c r="AS177" s="160">
        <f t="shared" si="355"/>
        <v>168</v>
      </c>
      <c r="AT177" s="160">
        <f t="shared" si="355"/>
        <v>174</v>
      </c>
      <c r="AU177" s="160">
        <f t="shared" si="355"/>
        <v>177</v>
      </c>
      <c r="AV177" s="160">
        <f t="shared" si="355"/>
        <v>179</v>
      </c>
      <c r="AW177" s="161">
        <f t="shared" si="355"/>
        <v>180</v>
      </c>
      <c r="AX177" t="s">
        <v>1</v>
      </c>
      <c r="AY177" s="105" t="str">
        <f t="shared" si="297"/>
        <v>Ž21A</v>
      </c>
      <c r="AZ177" s="134">
        <f t="shared" si="276"/>
        <v>102</v>
      </c>
      <c r="BA177" s="73" t="str">
        <f t="shared" si="298"/>
        <v>Antonija</v>
      </c>
      <c r="BB177" s="73" t="str">
        <f t="shared" si="299"/>
        <v>Orlić</v>
      </c>
      <c r="BC177" s="134" t="str">
        <f t="shared" si="300"/>
        <v>70:56</v>
      </c>
      <c r="BD177" s="134">
        <f t="shared" si="301"/>
        <v>4256</v>
      </c>
      <c r="BE177" s="134" t="str">
        <f t="shared" si="302"/>
        <v>0</v>
      </c>
      <c r="BF177" s="134" t="str">
        <f t="shared" si="328"/>
        <v>0</v>
      </c>
      <c r="BG177" s="134">
        <f t="shared" si="277"/>
        <v>1</v>
      </c>
      <c r="BH177" s="73" t="str">
        <f t="shared" si="278"/>
        <v>BJE</v>
      </c>
      <c r="BI177" s="73" t="str">
        <f t="shared" si="324"/>
        <v>OK Bjelovar</v>
      </c>
      <c r="BJ177" s="134" t="str">
        <f t="shared" si="303"/>
        <v/>
      </c>
      <c r="BK177" s="73" t="str" cm="1">
        <f t="array" ref="BK177">IF(BJ177="",""&amp;BI177,IF(BJ177="NEMA",BI177,INDEX(klub_naziv,MATCH(INDEX(klubAlias_klubid,BJ177),klub_id,0))))</f>
        <v>OK Bjelovar</v>
      </c>
      <c r="BL177" s="73" t="str" cm="1">
        <f t="array" ref="BL177">IFERROR(INDEX(registarNatjecatelji,CE177,4),"")</f>
        <v>OK Bjelovar</v>
      </c>
      <c r="BM177" s="179" t="str">
        <f t="shared" si="352"/>
        <v/>
      </c>
      <c r="BN177" s="73" t="str">
        <f t="shared" si="304"/>
        <v>OK Bjelovar</v>
      </c>
      <c r="BO177" s="73" t="str">
        <f t="shared" si="317"/>
        <v>CRO</v>
      </c>
      <c r="BP177" s="134">
        <f t="shared" si="280"/>
        <v>1</v>
      </c>
      <c r="BQ177" s="73" t="str">
        <f t="shared" si="281"/>
        <v>Ž21A</v>
      </c>
      <c r="BR177" s="73" t="str">
        <f t="shared" si="282"/>
        <v>M20-Ž21A</v>
      </c>
      <c r="BS177" s="134">
        <f t="shared" si="283"/>
        <v>1004</v>
      </c>
      <c r="BT177" s="74" t="str">
        <f t="shared" si="284"/>
        <v>4.18</v>
      </c>
      <c r="BU177" s="74" t="str">
        <f t="shared" si="285"/>
        <v>175</v>
      </c>
      <c r="BV177" s="75" t="str">
        <f t="shared" si="286"/>
        <v>15</v>
      </c>
      <c r="BW177" t="s">
        <v>1</v>
      </c>
      <c r="BX177" s="105" t="str">
        <f t="shared" si="287"/>
        <v>Antonija – Orlić – OK Bjelovar – Ž21A</v>
      </c>
      <c r="BY177" s="106">
        <f t="shared" si="288"/>
        <v>13</v>
      </c>
      <c r="BZ177" t="s">
        <v>1</v>
      </c>
      <c r="CA177" s="105" t="str">
        <f t="shared" si="289"/>
        <v>Antonija – Orlić – OK Bjelovar</v>
      </c>
      <c r="CB177" s="106">
        <f t="shared" si="290"/>
        <v>13</v>
      </c>
      <c r="CC177" t="s">
        <v>1</v>
      </c>
      <c r="CD177" s="105" t="str">
        <f t="shared" si="291"/>
        <v>Antonija – Orlić</v>
      </c>
      <c r="CE177" s="106">
        <f t="shared" si="305"/>
        <v>13</v>
      </c>
      <c r="CF177" t="s">
        <v>1</v>
      </c>
      <c r="CG177" s="111">
        <f t="shared" si="306"/>
        <v>13</v>
      </c>
      <c r="CH177" s="134" cm="1">
        <f t="array" ref="CH177">IF(CG177="","",INDEX(imePrezime_id,CG177,0))</f>
        <v>1269</v>
      </c>
      <c r="CI177" s="106" t="str">
        <f>IF(OR(CD177="",CE177&lt;&gt;"NEMA"),"",IFERROR(INDEX(imeprezimealias_imeprezimeid,MATCH(BA177&amp;" "&amp;BB177,imeprezimealias_alias,0)),""))</f>
        <v/>
      </c>
      <c r="CJ177" t="s">
        <v>1</v>
      </c>
      <c r="CK177" s="29" t="str">
        <f t="shared" si="307"/>
        <v/>
      </c>
      <c r="CL177" t="s">
        <v>1</v>
      </c>
      <c r="CM177" s="90"/>
      <c r="CN177" t="s">
        <v>1</v>
      </c>
      <c r="CO177" s="111" t="str">
        <f>IF(CM177="","",MAX(CO$10:CO176)+1)</f>
        <v/>
      </c>
      <c r="CP177" s="106" t="str">
        <f>IF(CM177="","",INDEX(imePrezime_id,MATCH(IF(IFERROR(SEARCH("–",CM177),0)&lt;&gt;0,CM177,SUBSTITUTE(CM177," "," – ",1)),imePrezime,0)))</f>
        <v/>
      </c>
      <c r="CR177" s="29" t="str">
        <f t="shared" si="308"/>
        <v/>
      </c>
      <c r="CS177" t="s">
        <v>1</v>
      </c>
      <c r="CT177" s="115" t="str">
        <f>IF(AND(CE177="NEMA",CI177=""),MAX(CT$10:CT176)+1,"")</f>
        <v/>
      </c>
      <c r="CU177" t="s">
        <v>1</v>
      </c>
      <c r="CV177" s="120" t="str">
        <f t="shared" si="322"/>
        <v>Ž</v>
      </c>
      <c r="CW177" t="s">
        <v>1</v>
      </c>
      <c r="CX177" s="105" t="str">
        <f>IF(CT177="","",IF(BO177&lt;&gt;"CRO","","INSERT INTO osoba (id,reg_broj,oib,spol_id,dat_rodjenja) VALUES ("&amp;CT177&amp;",(SELECT max(reg_broj)+1 FROM osoba),Null,'"&amp;CV177&amp;"',Null); INSERT INTO osoba_log (id,reg_broj,oib,spol_id,dat_rodjenja,dnevnik_id) SELECT id,reg_broj,oib,spol_id,dat_rodjenja,"&amp;CT$2&amp;" FROM osoba WHERE id = "&amp;CT177&amp;";"))</f>
        <v/>
      </c>
      <c r="CY177" s="125" t="str">
        <f>IF(CT177="","","INSERT INTO imeprezime (id,osoba_id,rbr,ime,prezime,klub_id,identitet_id,sintaksa_id,info,aktivno,dnevnik_id) VALUES ("&amp;CT177&amp;","&amp;IF(CX177="","Null",CT177)&amp;",1,'"&amp;BA177&amp;"','"&amp;BB177&amp;"',(SELECT id FROM klub WHERE naziv = '"&amp;BI177&amp;"'),Null,1,'',1,"&amp;CT$2&amp;");")</f>
        <v/>
      </c>
      <c r="CZ177" t="s">
        <v>1</v>
      </c>
      <c r="DA177" s="29" t="str">
        <f t="shared" si="309"/>
        <v/>
      </c>
      <c r="DB177" t="s">
        <v>1</v>
      </c>
      <c r="DC177" s="105" t="str">
        <f>IF(OR(BP177="",BP177&lt;&gt;"NEMA"),"",BO177)</f>
        <v/>
      </c>
      <c r="DD177" s="125" t="str">
        <f>IF(DC177="","",MAX(DD$10:DD176)+1)</f>
        <v/>
      </c>
      <c r="DE177" t="s">
        <v>1</v>
      </c>
      <c r="DF177" s="90"/>
      <c r="DG177" t="s">
        <v>1</v>
      </c>
      <c r="DH177" s="29" t="str">
        <f t="shared" si="292"/>
        <v/>
      </c>
      <c r="DI177" t="s">
        <v>1</v>
      </c>
      <c r="DJ177" s="166" t="str">
        <f>IF(BJ177&lt;&gt;"NEMA","",IF(IFERROR(MATCH(BI177,BI$10:BI176,0),0)&lt;&gt;0,"",BI177))</f>
        <v/>
      </c>
      <c r="DK177" t="s">
        <v>1</v>
      </c>
      <c r="DL177" s="90"/>
      <c r="DM177" t="s">
        <v>1</v>
      </c>
      <c r="DN177" s="105" t="str">
        <f t="shared" si="310"/>
        <v/>
      </c>
      <c r="DO177" s="73" t="str">
        <f>IF(DN177="","",MAX(DO$10:DO176)+1)</f>
        <v/>
      </c>
      <c r="DP177" s="73" t="str">
        <f>IF(DN177="","",IF(BP177="","",IF(BP177="NEMA",DD177,BP177)))</f>
        <v/>
      </c>
      <c r="DQ177" s="73" t="str">
        <f t="shared" si="311"/>
        <v/>
      </c>
      <c r="DR177" s="73" t="str">
        <f>IF(DL177="","",MAX(DR$10:DR176)+1)</f>
        <v/>
      </c>
      <c r="DS177" s="177" t="str">
        <f t="shared" si="293"/>
        <v/>
      </c>
      <c r="DT177" s="125" t="str">
        <f t="shared" si="312"/>
        <v/>
      </c>
      <c r="DU177" t="s">
        <v>1</v>
      </c>
      <c r="DV177" s="29" t="str">
        <f t="shared" si="313"/>
        <v/>
      </c>
      <c r="DW177" t="s">
        <v>1</v>
      </c>
      <c r="DX177" s="166" t="str">
        <f>IF(BX177="","",IF(BY177&lt;&gt;"NEMA","ime-pre-klu"&amp;IF(BJ177="","","(ali)")&amp;"-kat",IF(CB177&lt;&gt;"NEMA","ime-pre-klu"&amp;IF(BJ177="","","(ali)"),IF(CE177&lt;&gt;"NEMA","ime-pre",IF(CT177&lt;&gt;"","novo",""))))&amp;IF(AND(BE177="0",BD177&gt;max_minuta*60),"-ot",""))</f>
        <v>ime-pre-klu-kat</v>
      </c>
      <c r="DY177" t="s">
        <v>1</v>
      </c>
      <c r="DZ177" s="111"/>
      <c r="EA177" s="134"/>
      <c r="EB177" s="134"/>
      <c r="EC177" s="134"/>
      <c r="ED177" s="134"/>
      <c r="EE177" s="134"/>
      <c r="EF177" s="134"/>
      <c r="EG177" s="134"/>
      <c r="EH177" s="134"/>
      <c r="EI177" s="134"/>
      <c r="EJ177" s="106">
        <f t="shared" si="294"/>
        <v>1</v>
      </c>
      <c r="EK177" t="s">
        <v>1</v>
      </c>
    </row>
    <row r="178" spans="2:141" x14ac:dyDescent="0.25">
      <c r="B178" s="148" t="s">
        <v>1245</v>
      </c>
      <c r="C178" t="s">
        <v>1</v>
      </c>
      <c r="D178" s="159">
        <f t="shared" si="295"/>
        <v>0</v>
      </c>
      <c r="E178" s="160">
        <f t="shared" ref="E178:AW178" si="356">IF($B178="","",FIND(";",$B178,D178+1))</f>
        <v>1</v>
      </c>
      <c r="F178" s="160">
        <f t="shared" si="356"/>
        <v>9</v>
      </c>
      <c r="G178" s="160">
        <f t="shared" si="356"/>
        <v>15</v>
      </c>
      <c r="H178" s="160">
        <f t="shared" si="356"/>
        <v>21</v>
      </c>
      <c r="I178" s="160">
        <f t="shared" si="356"/>
        <v>28</v>
      </c>
      <c r="J178" s="160">
        <f t="shared" si="356"/>
        <v>29</v>
      </c>
      <c r="K178" s="160">
        <f t="shared" si="356"/>
        <v>31</v>
      </c>
      <c r="L178" s="160">
        <f t="shared" si="356"/>
        <v>32</v>
      </c>
      <c r="M178" s="160">
        <f t="shared" si="356"/>
        <v>34</v>
      </c>
      <c r="N178" s="160">
        <f t="shared" si="356"/>
        <v>40</v>
      </c>
      <c r="O178" s="160">
        <f t="shared" si="356"/>
        <v>47</v>
      </c>
      <c r="P178" s="160">
        <f t="shared" si="356"/>
        <v>53</v>
      </c>
      <c r="Q178" s="160">
        <f t="shared" si="356"/>
        <v>55</v>
      </c>
      <c r="R178" s="160">
        <f t="shared" si="356"/>
        <v>57</v>
      </c>
      <c r="S178" s="160">
        <f t="shared" si="356"/>
        <v>63</v>
      </c>
      <c r="T178" s="160">
        <f t="shared" si="356"/>
        <v>75</v>
      </c>
      <c r="U178" s="160">
        <f t="shared" si="356"/>
        <v>81</v>
      </c>
      <c r="V178" s="160">
        <f t="shared" si="356"/>
        <v>83</v>
      </c>
      <c r="W178" s="160">
        <f t="shared" si="356"/>
        <v>90</v>
      </c>
      <c r="X178" s="160">
        <f t="shared" si="356"/>
        <v>97</v>
      </c>
      <c r="Y178" s="160">
        <f t="shared" si="356"/>
        <v>98</v>
      </c>
      <c r="Z178" s="160">
        <f t="shared" si="356"/>
        <v>99</v>
      </c>
      <c r="AA178" s="160">
        <f t="shared" si="356"/>
        <v>100</v>
      </c>
      <c r="AB178" s="160">
        <f t="shared" si="356"/>
        <v>103</v>
      </c>
      <c r="AC178" s="160">
        <f t="shared" si="356"/>
        <v>106</v>
      </c>
      <c r="AD178" s="160">
        <f t="shared" si="356"/>
        <v>109</v>
      </c>
      <c r="AE178" s="160">
        <f t="shared" si="356"/>
        <v>112</v>
      </c>
      <c r="AF178" s="160">
        <f t="shared" si="356"/>
        <v>115</v>
      </c>
      <c r="AG178" s="160">
        <f t="shared" si="356"/>
        <v>118</v>
      </c>
      <c r="AH178" s="160">
        <f t="shared" si="356"/>
        <v>121</v>
      </c>
      <c r="AI178" s="160">
        <f t="shared" si="356"/>
        <v>124</v>
      </c>
      <c r="AJ178" s="160">
        <f t="shared" si="356"/>
        <v>127</v>
      </c>
      <c r="AK178" s="160">
        <f t="shared" si="356"/>
        <v>130</v>
      </c>
      <c r="AL178" s="160">
        <f t="shared" si="356"/>
        <v>133</v>
      </c>
      <c r="AM178" s="160">
        <f t="shared" si="356"/>
        <v>134</v>
      </c>
      <c r="AN178" s="160">
        <f t="shared" si="356"/>
        <v>136</v>
      </c>
      <c r="AO178" s="160">
        <f t="shared" si="356"/>
        <v>142</v>
      </c>
      <c r="AP178" s="160">
        <f t="shared" si="356"/>
        <v>144</v>
      </c>
      <c r="AQ178" s="160">
        <f t="shared" si="356"/>
        <v>146</v>
      </c>
      <c r="AR178" s="160">
        <f t="shared" si="356"/>
        <v>153</v>
      </c>
      <c r="AS178" s="160">
        <f t="shared" si="356"/>
        <v>160</v>
      </c>
      <c r="AT178" s="160">
        <f t="shared" si="356"/>
        <v>166</v>
      </c>
      <c r="AU178" s="160">
        <f t="shared" si="356"/>
        <v>169</v>
      </c>
      <c r="AV178" s="160">
        <f t="shared" si="356"/>
        <v>171</v>
      </c>
      <c r="AW178" s="161">
        <f t="shared" si="356"/>
        <v>172</v>
      </c>
      <c r="AX178" t="s">
        <v>1</v>
      </c>
      <c r="AY178" s="105" t="str">
        <f>IF(B178="","",SUBSTITUTE(MID($B178,V178+1,W178-V178-1),"""",""))</f>
        <v>Ž21A</v>
      </c>
      <c r="AZ178" s="134">
        <f t="shared" si="276"/>
        <v>102</v>
      </c>
      <c r="BA178" s="73" t="str">
        <f t="shared" si="298"/>
        <v>Ines</v>
      </c>
      <c r="BB178" s="73" t="str">
        <f t="shared" si="299"/>
        <v>Kos</v>
      </c>
      <c r="BC178" s="134" t="str">
        <f t="shared" si="300"/>
        <v>72:40</v>
      </c>
      <c r="BD178" s="134">
        <f t="shared" si="301"/>
        <v>4360</v>
      </c>
      <c r="BE178" s="134" t="str">
        <f t="shared" si="302"/>
        <v>0</v>
      </c>
      <c r="BF178" s="134" t="str">
        <f t="shared" si="328"/>
        <v>0</v>
      </c>
      <c r="BG178" s="134">
        <f t="shared" si="277"/>
        <v>1</v>
      </c>
      <c r="BH178" s="73" t="str">
        <f t="shared" si="278"/>
        <v>KAP</v>
      </c>
      <c r="BI178" s="73" t="str">
        <f t="shared" si="324"/>
        <v>OK Kapela</v>
      </c>
      <c r="BJ178" s="134" t="str">
        <f t="shared" si="303"/>
        <v/>
      </c>
      <c r="BK178" s="73" t="str" cm="1">
        <f t="array" ref="BK178">IF(BJ178="",""&amp;BI178,IF(BJ178="NEMA",BI178,INDEX(klub_naziv,MATCH(INDEX(klubAlias_klubid,BJ178),klub_id,0))))</f>
        <v>OK Kapela</v>
      </c>
      <c r="BL178" s="73" t="str" cm="1">
        <f t="array" ref="BL178">IFERROR(INDEX(registarNatjecatelji,CE178,4),"")</f>
        <v>OK Kapela</v>
      </c>
      <c r="BM178" s="179" t="str">
        <f t="shared" si="352"/>
        <v/>
      </c>
      <c r="BN178" s="73" t="str">
        <f t="shared" si="304"/>
        <v>OK Kapela</v>
      </c>
      <c r="BO178" s="73" t="str">
        <f t="shared" si="317"/>
        <v>CRO</v>
      </c>
      <c r="BP178" s="134">
        <f t="shared" si="280"/>
        <v>1</v>
      </c>
      <c r="BQ178" s="73" t="str">
        <f t="shared" si="281"/>
        <v>Ž21A</v>
      </c>
      <c r="BR178" s="73" t="str">
        <f t="shared" si="282"/>
        <v>M20-Ž21A</v>
      </c>
      <c r="BS178" s="134">
        <f t="shared" si="283"/>
        <v>1004</v>
      </c>
      <c r="BT178" s="74" t="str">
        <f t="shared" si="284"/>
        <v>4.18</v>
      </c>
      <c r="BU178" s="74" t="str">
        <f t="shared" si="285"/>
        <v>175</v>
      </c>
      <c r="BV178" s="75" t="str">
        <f t="shared" si="286"/>
        <v>15</v>
      </c>
      <c r="BW178" t="s">
        <v>1</v>
      </c>
      <c r="BX178" s="105" t="str">
        <f t="shared" si="287"/>
        <v>Ines – Kos – OK Kapela – Ž21A</v>
      </c>
      <c r="BY178" s="106">
        <f t="shared" si="288"/>
        <v>260</v>
      </c>
      <c r="BZ178" t="s">
        <v>1</v>
      </c>
      <c r="CA178" s="105" t="str">
        <f t="shared" si="289"/>
        <v>Ines – Kos – OK Kapela</v>
      </c>
      <c r="CB178" s="106">
        <f t="shared" si="290"/>
        <v>260</v>
      </c>
      <c r="CC178" t="s">
        <v>1</v>
      </c>
      <c r="CD178" s="105" t="str">
        <f t="shared" si="291"/>
        <v>Ines – Kos</v>
      </c>
      <c r="CE178" s="106">
        <f t="shared" si="305"/>
        <v>260</v>
      </c>
      <c r="CF178" t="s">
        <v>1</v>
      </c>
      <c r="CG178" s="111">
        <f t="shared" si="306"/>
        <v>260</v>
      </c>
      <c r="CH178" s="134" cm="1">
        <f t="array" ref="CH178">IF(CG178="","",INDEX(imePrezime_id,CG178,0))</f>
        <v>1483</v>
      </c>
      <c r="CI178" s="106" t="str">
        <f>IF(OR(CD178="",CE178&lt;&gt;"NEMA"),"",IFERROR(INDEX(imeprezimealias_imeprezimeid,MATCH(BA178&amp;" "&amp;BB178,imeprezimealias_alias,0)),""))</f>
        <v/>
      </c>
      <c r="CJ178" t="s">
        <v>1</v>
      </c>
      <c r="CK178" s="29" t="str">
        <f t="shared" si="307"/>
        <v/>
      </c>
      <c r="CL178" t="s">
        <v>1</v>
      </c>
      <c r="CM178" s="90"/>
      <c r="CN178" t="s">
        <v>1</v>
      </c>
      <c r="CO178" s="111" t="str">
        <f>IF(CM178="","",MAX(CO$10:CO177)+1)</f>
        <v/>
      </c>
      <c r="CP178" s="106" t="str">
        <f>IF(CM178="","",INDEX(imePrezime_id,MATCH(IF(IFERROR(SEARCH("–",CM178),0)&lt;&gt;0,CM178,SUBSTITUTE(CM178," "," – ",1)),imePrezime,0)))</f>
        <v/>
      </c>
      <c r="CR178" s="29" t="str">
        <f t="shared" si="308"/>
        <v/>
      </c>
      <c r="CS178" t="s">
        <v>1</v>
      </c>
      <c r="CT178" s="115" t="str">
        <f>IF(AND(CE178="NEMA",CI178=""),MAX(CT$10:CT177)+1,"")</f>
        <v/>
      </c>
      <c r="CU178" t="s">
        <v>1</v>
      </c>
      <c r="CV178" s="120" t="str">
        <f t="shared" si="322"/>
        <v>Ž</v>
      </c>
      <c r="CW178" t="s">
        <v>1</v>
      </c>
      <c r="CX178" s="105" t="str">
        <f>IF(CT178="","",IF(BO178&lt;&gt;"CRO","","INSERT INTO osoba (id,reg_broj,oib,spol_id,dat_rodjenja) VALUES ("&amp;CT178&amp;",(SELECT max(reg_broj)+1 FROM osoba),Null,'"&amp;CV178&amp;"',Null); INSERT INTO osoba_log (id,reg_broj,oib,spol_id,dat_rodjenja,dnevnik_id) SELECT id,reg_broj,oib,spol_id,dat_rodjenja,"&amp;CT$2&amp;" FROM osoba WHERE id = "&amp;CT178&amp;";"))</f>
        <v/>
      </c>
      <c r="CY178" s="125" t="str">
        <f>IF(CT178="","","INSERT INTO imeprezime (id,osoba_id,rbr,ime,prezime,klub_id,identitet_id,sintaksa_id,info,aktivno,dnevnik_id) VALUES ("&amp;CT178&amp;","&amp;IF(CX178="","Null",CT178)&amp;",1,'"&amp;BA178&amp;"','"&amp;BB178&amp;"',(SELECT id FROM klub WHERE naziv = '"&amp;BI178&amp;"'),Null,1,'',1,"&amp;CT$2&amp;");")</f>
        <v/>
      </c>
      <c r="CZ178" t="s">
        <v>1</v>
      </c>
      <c r="DA178" s="29" t="str">
        <f t="shared" si="309"/>
        <v/>
      </c>
      <c r="DB178" t="s">
        <v>1</v>
      </c>
      <c r="DC178" s="105" t="str">
        <f>IF(OR(BP178="",BP178&lt;&gt;"NEMA"),"",BO178)</f>
        <v/>
      </c>
      <c r="DD178" s="125" t="str">
        <f>IF(DC178="","",MAX(DD$10:DD177)+1)</f>
        <v/>
      </c>
      <c r="DE178" t="s">
        <v>1</v>
      </c>
      <c r="DF178" s="90"/>
      <c r="DG178" t="s">
        <v>1</v>
      </c>
      <c r="DH178" s="29" t="str">
        <f t="shared" si="292"/>
        <v/>
      </c>
      <c r="DI178" t="s">
        <v>1</v>
      </c>
      <c r="DJ178" s="166" t="str">
        <f>IF(BJ178&lt;&gt;"NEMA","",IF(IFERROR(MATCH(BI178,BI$10:BI177,0),0)&lt;&gt;0,"",BI178))</f>
        <v/>
      </c>
      <c r="DK178" t="s">
        <v>1</v>
      </c>
      <c r="DL178" s="90"/>
      <c r="DM178" t="s">
        <v>1</v>
      </c>
      <c r="DN178" s="105" t="str">
        <f t="shared" si="310"/>
        <v/>
      </c>
      <c r="DO178" s="73" t="str">
        <f>IF(DN178="","",MAX(DO$10:DO177)+1)</f>
        <v/>
      </c>
      <c r="DP178" s="73" t="str">
        <f>IF(DN178="","",IF(BP178="","",IF(BP178="NEMA",DD178,BP178)))</f>
        <v/>
      </c>
      <c r="DQ178" s="73" t="str">
        <f t="shared" si="311"/>
        <v/>
      </c>
      <c r="DR178" s="73" t="str">
        <f>IF(DL178="","",MAX(DR$10:DR177)+1)</f>
        <v/>
      </c>
      <c r="DS178" s="177" t="str">
        <f t="shared" si="293"/>
        <v/>
      </c>
      <c r="DT178" s="125" t="str">
        <f t="shared" si="312"/>
        <v/>
      </c>
      <c r="DU178" t="s">
        <v>1</v>
      </c>
      <c r="DV178" s="29" t="str">
        <f t="shared" si="313"/>
        <v/>
      </c>
      <c r="DW178" t="s">
        <v>1</v>
      </c>
      <c r="DX178" s="166" t="str">
        <f>IF(BX178="","",IF(BY178&lt;&gt;"NEMA","ime-pre-klu"&amp;IF(BJ178="","","(ali)")&amp;"-kat",IF(CB178&lt;&gt;"NEMA","ime-pre-klu"&amp;IF(BJ178="","","(ali)"),IF(CE178&lt;&gt;"NEMA","ime-pre",IF(CT178&lt;&gt;"","novo",""))))&amp;IF(AND(BE178="0",BD178&gt;max_minuta*60),"-ot",""))</f>
        <v>ime-pre-klu-kat</v>
      </c>
      <c r="DY178" t="s">
        <v>1</v>
      </c>
      <c r="DZ178" s="111"/>
      <c r="EA178" s="134"/>
      <c r="EB178" s="134"/>
      <c r="EC178" s="134"/>
      <c r="ED178" s="134"/>
      <c r="EE178" s="134"/>
      <c r="EF178" s="134"/>
      <c r="EG178" s="134"/>
      <c r="EH178" s="134"/>
      <c r="EI178" s="134"/>
      <c r="EJ178" s="106">
        <f t="shared" si="294"/>
        <v>1</v>
      </c>
      <c r="EK178" t="s">
        <v>1</v>
      </c>
    </row>
    <row r="179" spans="2:141" x14ac:dyDescent="0.25">
      <c r="B179" s="148" t="s">
        <v>1246</v>
      </c>
      <c r="C179" t="s">
        <v>1</v>
      </c>
      <c r="D179" s="159">
        <f t="shared" si="295"/>
        <v>0</v>
      </c>
      <c r="E179" s="160">
        <f t="shared" ref="E179:AW179" si="357">IF($B179="","",FIND(";",$B179,D179+1))</f>
        <v>1</v>
      </c>
      <c r="F179" s="160">
        <f t="shared" si="357"/>
        <v>9</v>
      </c>
      <c r="G179" s="160">
        <f t="shared" si="357"/>
        <v>14</v>
      </c>
      <c r="H179" s="160">
        <f t="shared" si="357"/>
        <v>25</v>
      </c>
      <c r="I179" s="160">
        <f t="shared" si="357"/>
        <v>34</v>
      </c>
      <c r="J179" s="160">
        <f t="shared" si="357"/>
        <v>35</v>
      </c>
      <c r="K179" s="160">
        <f t="shared" si="357"/>
        <v>37</v>
      </c>
      <c r="L179" s="160">
        <f t="shared" si="357"/>
        <v>38</v>
      </c>
      <c r="M179" s="160">
        <f t="shared" si="357"/>
        <v>40</v>
      </c>
      <c r="N179" s="160">
        <f t="shared" si="357"/>
        <v>46</v>
      </c>
      <c r="O179" s="160">
        <f t="shared" si="357"/>
        <v>53</v>
      </c>
      <c r="P179" s="160">
        <f t="shared" si="357"/>
        <v>59</v>
      </c>
      <c r="Q179" s="160">
        <f t="shared" si="357"/>
        <v>61</v>
      </c>
      <c r="R179" s="160">
        <f t="shared" si="357"/>
        <v>63</v>
      </c>
      <c r="S179" s="160">
        <f t="shared" si="357"/>
        <v>74</v>
      </c>
      <c r="T179" s="160">
        <f t="shared" si="357"/>
        <v>85</v>
      </c>
      <c r="U179" s="160">
        <f t="shared" si="357"/>
        <v>91</v>
      </c>
      <c r="V179" s="160">
        <f t="shared" si="357"/>
        <v>93</v>
      </c>
      <c r="W179" s="160">
        <f t="shared" si="357"/>
        <v>100</v>
      </c>
      <c r="X179" s="160">
        <f t="shared" si="357"/>
        <v>107</v>
      </c>
      <c r="Y179" s="160">
        <f t="shared" si="357"/>
        <v>108</v>
      </c>
      <c r="Z179" s="160">
        <f t="shared" si="357"/>
        <v>109</v>
      </c>
      <c r="AA179" s="160">
        <f t="shared" si="357"/>
        <v>110</v>
      </c>
      <c r="AB179" s="160">
        <f t="shared" si="357"/>
        <v>113</v>
      </c>
      <c r="AC179" s="160">
        <f t="shared" si="357"/>
        <v>116</v>
      </c>
      <c r="AD179" s="160">
        <f t="shared" si="357"/>
        <v>119</v>
      </c>
      <c r="AE179" s="160">
        <f t="shared" si="357"/>
        <v>122</v>
      </c>
      <c r="AF179" s="160">
        <f t="shared" si="357"/>
        <v>125</v>
      </c>
      <c r="AG179" s="160">
        <f t="shared" si="357"/>
        <v>128</v>
      </c>
      <c r="AH179" s="160">
        <f t="shared" si="357"/>
        <v>131</v>
      </c>
      <c r="AI179" s="160">
        <f t="shared" si="357"/>
        <v>134</v>
      </c>
      <c r="AJ179" s="160">
        <f t="shared" si="357"/>
        <v>137</v>
      </c>
      <c r="AK179" s="160">
        <f t="shared" si="357"/>
        <v>140</v>
      </c>
      <c r="AL179" s="160">
        <f t="shared" si="357"/>
        <v>143</v>
      </c>
      <c r="AM179" s="160">
        <f t="shared" si="357"/>
        <v>144</v>
      </c>
      <c r="AN179" s="160">
        <f t="shared" si="357"/>
        <v>146</v>
      </c>
      <c r="AO179" s="160">
        <f t="shared" si="357"/>
        <v>152</v>
      </c>
      <c r="AP179" s="160">
        <f t="shared" si="357"/>
        <v>154</v>
      </c>
      <c r="AQ179" s="160">
        <f t="shared" si="357"/>
        <v>156</v>
      </c>
      <c r="AR179" s="160">
        <f t="shared" si="357"/>
        <v>163</v>
      </c>
      <c r="AS179" s="160">
        <f t="shared" si="357"/>
        <v>170</v>
      </c>
      <c r="AT179" s="160">
        <f t="shared" si="357"/>
        <v>176</v>
      </c>
      <c r="AU179" s="160">
        <f t="shared" si="357"/>
        <v>179</v>
      </c>
      <c r="AV179" s="160">
        <f t="shared" si="357"/>
        <v>181</v>
      </c>
      <c r="AW179" s="161">
        <f t="shared" si="357"/>
        <v>182</v>
      </c>
      <c r="AX179" t="s">
        <v>1</v>
      </c>
      <c r="AY179" s="105" t="str">
        <f t="shared" si="297"/>
        <v>Ž21A</v>
      </c>
      <c r="AZ179" s="134">
        <f t="shared" si="276"/>
        <v>102</v>
      </c>
      <c r="BA179" s="73" t="str">
        <f t="shared" si="298"/>
        <v>Nevija</v>
      </c>
      <c r="BB179" s="73" t="str">
        <f t="shared" si="299"/>
        <v>Frajzman</v>
      </c>
      <c r="BC179" s="134" t="str">
        <f t="shared" si="300"/>
        <v>78:31</v>
      </c>
      <c r="BD179" s="134">
        <f t="shared" si="301"/>
        <v>4711</v>
      </c>
      <c r="BE179" s="134" t="str">
        <f t="shared" si="302"/>
        <v>0</v>
      </c>
      <c r="BF179" s="134" t="str">
        <f t="shared" si="328"/>
        <v>0</v>
      </c>
      <c r="BG179" s="134">
        <f t="shared" si="277"/>
        <v>1</v>
      </c>
      <c r="BH179" s="73" t="str">
        <f t="shared" si="278"/>
        <v>OK Jelen</v>
      </c>
      <c r="BI179" s="73" t="str">
        <f t="shared" si="324"/>
        <v>OK Jelen</v>
      </c>
      <c r="BJ179" s="134" t="str">
        <f t="shared" si="303"/>
        <v/>
      </c>
      <c r="BK179" s="73" t="str" cm="1">
        <f t="array" ref="BK179">IF(BJ179="",""&amp;BI179,IF(BJ179="NEMA",BI179,INDEX(klub_naziv,MATCH(INDEX(klubAlias_klubid,BJ179),klub_id,0))))</f>
        <v>OK Jelen</v>
      </c>
      <c r="BL179" s="73" t="str" cm="1">
        <f t="array" ref="BL179">IFERROR(INDEX(registarNatjecatelji,CE179,4),"")</f>
        <v>OK Jelen</v>
      </c>
      <c r="BM179" s="179" t="str">
        <f t="shared" si="352"/>
        <v/>
      </c>
      <c r="BN179" s="73" t="str">
        <f t="shared" si="304"/>
        <v>OK Jelen</v>
      </c>
      <c r="BO179" s="73" t="str">
        <f t="shared" si="317"/>
        <v>CRO</v>
      </c>
      <c r="BP179" s="134">
        <f t="shared" si="280"/>
        <v>1</v>
      </c>
      <c r="BQ179" s="73" t="str">
        <f t="shared" si="281"/>
        <v>Ž21A</v>
      </c>
      <c r="BR179" s="73" t="str">
        <f t="shared" si="282"/>
        <v>M20-Ž21A</v>
      </c>
      <c r="BS179" s="134">
        <f t="shared" si="283"/>
        <v>1004</v>
      </c>
      <c r="BT179" s="74" t="str">
        <f t="shared" si="284"/>
        <v>4.18</v>
      </c>
      <c r="BU179" s="74" t="str">
        <f t="shared" si="285"/>
        <v>175</v>
      </c>
      <c r="BV179" s="75" t="str">
        <f t="shared" si="286"/>
        <v>15</v>
      </c>
      <c r="BW179" t="s">
        <v>1</v>
      </c>
      <c r="BX179" s="105" t="str">
        <f t="shared" si="287"/>
        <v>Nevija – Frajzman – OK Jelen – Ž21A</v>
      </c>
      <c r="BY179" s="106">
        <f t="shared" si="288"/>
        <v>158</v>
      </c>
      <c r="BZ179" t="s">
        <v>1</v>
      </c>
      <c r="CA179" s="105" t="str">
        <f t="shared" si="289"/>
        <v>Nevija – Frajzman – OK Jelen</v>
      </c>
      <c r="CB179" s="106">
        <f t="shared" si="290"/>
        <v>158</v>
      </c>
      <c r="CC179" t="s">
        <v>1</v>
      </c>
      <c r="CD179" s="105" t="str">
        <f t="shared" si="291"/>
        <v>Nevija – Frajzman</v>
      </c>
      <c r="CE179" s="106">
        <f t="shared" si="305"/>
        <v>158</v>
      </c>
      <c r="CF179" t="s">
        <v>1</v>
      </c>
      <c r="CG179" s="111">
        <f t="shared" si="306"/>
        <v>158</v>
      </c>
      <c r="CH179" s="134" cm="1">
        <f t="array" ref="CH179">IF(CG179="","",INDEX(imePrezime_id,CG179,0))</f>
        <v>1181</v>
      </c>
      <c r="CI179" s="106" t="str">
        <f>IF(OR(CD179="",CE179&lt;&gt;"NEMA"),"",IFERROR(INDEX(imeprezimealias_imeprezimeid,MATCH(BA179&amp;" "&amp;BB179,imeprezimealias_alias,0)),""))</f>
        <v/>
      </c>
      <c r="CJ179" t="s">
        <v>1</v>
      </c>
      <c r="CK179" s="29" t="str">
        <f t="shared" si="307"/>
        <v/>
      </c>
      <c r="CL179" t="s">
        <v>1</v>
      </c>
      <c r="CM179" s="90"/>
      <c r="CN179" t="s">
        <v>1</v>
      </c>
      <c r="CO179" s="111" t="str">
        <f>IF(CM179="","",MAX(CO$10:CO178)+1)</f>
        <v/>
      </c>
      <c r="CP179" s="106" t="str">
        <f>IF(CM179="","",INDEX(imePrezime_id,MATCH(IF(IFERROR(SEARCH("–",CM179),0)&lt;&gt;0,CM179,SUBSTITUTE(CM179," "," – ",1)),imePrezime,0)))</f>
        <v/>
      </c>
      <c r="CR179" s="29" t="str">
        <f t="shared" si="308"/>
        <v/>
      </c>
      <c r="CS179" t="s">
        <v>1</v>
      </c>
      <c r="CT179" s="115" t="str">
        <f>IF(AND(CE179="NEMA",CI179=""),MAX(CT$10:CT178)+1,"")</f>
        <v/>
      </c>
      <c r="CU179" t="s">
        <v>1</v>
      </c>
      <c r="CV179" s="120" t="str">
        <f t="shared" si="322"/>
        <v>Ž</v>
      </c>
      <c r="CW179" t="s">
        <v>1</v>
      </c>
      <c r="CX179" s="105" t="str">
        <f>IF(CT179="","",IF(BO179&lt;&gt;"CRO","","INSERT INTO osoba (id,reg_broj,oib,spol_id,dat_rodjenja) VALUES ("&amp;CT179&amp;",(SELECT max(reg_broj)+1 FROM osoba),Null,'"&amp;CV179&amp;"',Null); INSERT INTO osoba_log (id,reg_broj,oib,spol_id,dat_rodjenja,dnevnik_id) SELECT id,reg_broj,oib,spol_id,dat_rodjenja,"&amp;CT$2&amp;" FROM osoba WHERE id = "&amp;CT179&amp;";"))</f>
        <v/>
      </c>
      <c r="CY179" s="125" t="str">
        <f>IF(CT179="","","INSERT INTO imeprezime (id,osoba_id,rbr,ime,prezime,klub_id,identitet_id,sintaksa_id,info,aktivno,dnevnik_id) VALUES ("&amp;CT179&amp;","&amp;IF(CX179="","Null",CT179)&amp;",1,'"&amp;BA179&amp;"','"&amp;BB179&amp;"',(SELECT id FROM klub WHERE naziv = '"&amp;BI179&amp;"'),Null,1,'',1,"&amp;CT$2&amp;");")</f>
        <v/>
      </c>
      <c r="CZ179" t="s">
        <v>1</v>
      </c>
      <c r="DA179" s="29" t="str">
        <f t="shared" si="309"/>
        <v/>
      </c>
      <c r="DB179" t="s">
        <v>1</v>
      </c>
      <c r="DC179" s="105" t="str">
        <f>IF(OR(BP179="",BP179&lt;&gt;"NEMA"),"",BO179)</f>
        <v/>
      </c>
      <c r="DD179" s="125" t="str">
        <f>IF(DC179="","",MAX(DD$10:DD178)+1)</f>
        <v/>
      </c>
      <c r="DE179" t="s">
        <v>1</v>
      </c>
      <c r="DF179" s="90"/>
      <c r="DG179" t="s">
        <v>1</v>
      </c>
      <c r="DH179" s="29" t="str">
        <f t="shared" si="292"/>
        <v/>
      </c>
      <c r="DI179" t="s">
        <v>1</v>
      </c>
      <c r="DJ179" s="166" t="str">
        <f>IF(BJ179&lt;&gt;"NEMA","",IF(IFERROR(MATCH(BI179,BI$10:BI178,0),0)&lt;&gt;0,"",BI179))</f>
        <v/>
      </c>
      <c r="DK179" t="s">
        <v>1</v>
      </c>
      <c r="DL179" s="90"/>
      <c r="DM179" t="s">
        <v>1</v>
      </c>
      <c r="DN179" s="105" t="str">
        <f t="shared" si="310"/>
        <v/>
      </c>
      <c r="DO179" s="73" t="str">
        <f>IF(DN179="","",MAX(DO$10:DO178)+1)</f>
        <v/>
      </c>
      <c r="DP179" s="73" t="str">
        <f>IF(DN179="","",IF(BP179="","",IF(BP179="NEMA",DD179,BP179)))</f>
        <v/>
      </c>
      <c r="DQ179" s="73" t="str">
        <f t="shared" si="311"/>
        <v/>
      </c>
      <c r="DR179" s="73" t="str">
        <f>IF(DL179="","",MAX(DR$10:DR178)+1)</f>
        <v/>
      </c>
      <c r="DS179" s="177" t="str">
        <f t="shared" si="293"/>
        <v/>
      </c>
      <c r="DT179" s="125" t="str">
        <f t="shared" si="312"/>
        <v/>
      </c>
      <c r="DU179" t="s">
        <v>1</v>
      </c>
      <c r="DV179" s="29" t="str">
        <f t="shared" si="313"/>
        <v/>
      </c>
      <c r="DW179" t="s">
        <v>1</v>
      </c>
      <c r="DX179" s="166" t="str">
        <f>IF(BX179="","",IF(BY179&lt;&gt;"NEMA","ime-pre-klu"&amp;IF(BJ179="","","(ali)")&amp;"-kat",IF(CB179&lt;&gt;"NEMA","ime-pre-klu"&amp;IF(BJ179="","","(ali)"),IF(CE179&lt;&gt;"NEMA","ime-pre",IF(CT179&lt;&gt;"","novo",""))))&amp;IF(AND(BE179="0",BD179&gt;max_minuta*60),"-ot",""))</f>
        <v>ime-pre-klu-kat</v>
      </c>
      <c r="DY179" t="s">
        <v>1</v>
      </c>
      <c r="DZ179" s="111"/>
      <c r="EA179" s="134"/>
      <c r="EB179" s="134"/>
      <c r="EC179" s="134"/>
      <c r="ED179" s="134"/>
      <c r="EE179" s="134"/>
      <c r="EF179" s="134"/>
      <c r="EG179" s="134"/>
      <c r="EH179" s="134"/>
      <c r="EI179" s="134"/>
      <c r="EJ179" s="106">
        <f t="shared" si="294"/>
        <v>1</v>
      </c>
      <c r="EK179" t="s">
        <v>1</v>
      </c>
    </row>
    <row r="180" spans="2:141" x14ac:dyDescent="0.25">
      <c r="B180" s="148" t="s">
        <v>1247</v>
      </c>
      <c r="C180" t="s">
        <v>1</v>
      </c>
      <c r="D180" s="159">
        <f t="shared" si="295"/>
        <v>0</v>
      </c>
      <c r="E180" s="160">
        <f t="shared" ref="E180:AW180" si="358">IF($B180="","",FIND(";",$B180,D180+1))</f>
        <v>1</v>
      </c>
      <c r="F180" s="160">
        <f t="shared" si="358"/>
        <v>2</v>
      </c>
      <c r="G180" s="160">
        <f t="shared" si="358"/>
        <v>8</v>
      </c>
      <c r="H180" s="160">
        <f t="shared" si="358"/>
        <v>11</v>
      </c>
      <c r="I180" s="160">
        <f t="shared" si="358"/>
        <v>20</v>
      </c>
      <c r="J180" s="160">
        <f t="shared" si="358"/>
        <v>21</v>
      </c>
      <c r="K180" s="160">
        <f t="shared" si="358"/>
        <v>23</v>
      </c>
      <c r="L180" s="160">
        <f t="shared" si="358"/>
        <v>24</v>
      </c>
      <c r="M180" s="160">
        <f t="shared" si="358"/>
        <v>26</v>
      </c>
      <c r="N180" s="160">
        <f t="shared" si="358"/>
        <v>32</v>
      </c>
      <c r="O180" s="160">
        <f t="shared" si="358"/>
        <v>33</v>
      </c>
      <c r="P180" s="160">
        <f t="shared" si="358"/>
        <v>34</v>
      </c>
      <c r="Q180" s="160">
        <f t="shared" si="358"/>
        <v>36</v>
      </c>
      <c r="R180" s="160">
        <f t="shared" si="358"/>
        <v>37</v>
      </c>
      <c r="S180" s="160">
        <f t="shared" si="358"/>
        <v>40</v>
      </c>
      <c r="T180" s="160">
        <f t="shared" si="358"/>
        <v>43</v>
      </c>
      <c r="U180" s="160">
        <f t="shared" si="358"/>
        <v>46</v>
      </c>
      <c r="V180" s="160">
        <f t="shared" si="358"/>
        <v>48</v>
      </c>
      <c r="W180" s="160">
        <f t="shared" si="358"/>
        <v>55</v>
      </c>
      <c r="X180" s="160">
        <f t="shared" si="358"/>
        <v>62</v>
      </c>
      <c r="Y180" s="160">
        <f t="shared" si="358"/>
        <v>63</v>
      </c>
      <c r="Z180" s="160">
        <f t="shared" si="358"/>
        <v>64</v>
      </c>
      <c r="AA180" s="160">
        <f t="shared" si="358"/>
        <v>65</v>
      </c>
      <c r="AB180" s="160">
        <f t="shared" si="358"/>
        <v>68</v>
      </c>
      <c r="AC180" s="160">
        <f t="shared" si="358"/>
        <v>71</v>
      </c>
      <c r="AD180" s="160">
        <f t="shared" si="358"/>
        <v>74</v>
      </c>
      <c r="AE180" s="160">
        <f t="shared" si="358"/>
        <v>77</v>
      </c>
      <c r="AF180" s="160">
        <f t="shared" si="358"/>
        <v>80</v>
      </c>
      <c r="AG180" s="160">
        <f t="shared" si="358"/>
        <v>83</v>
      </c>
      <c r="AH180" s="160">
        <f t="shared" si="358"/>
        <v>86</v>
      </c>
      <c r="AI180" s="160">
        <f t="shared" si="358"/>
        <v>89</v>
      </c>
      <c r="AJ180" s="160">
        <f t="shared" si="358"/>
        <v>92</v>
      </c>
      <c r="AK180" s="160">
        <f t="shared" si="358"/>
        <v>95</v>
      </c>
      <c r="AL180" s="160">
        <f t="shared" si="358"/>
        <v>98</v>
      </c>
      <c r="AM180" s="160">
        <f t="shared" si="358"/>
        <v>99</v>
      </c>
      <c r="AN180" s="160">
        <f t="shared" si="358"/>
        <v>101</v>
      </c>
      <c r="AO180" s="160">
        <f t="shared" si="358"/>
        <v>107</v>
      </c>
      <c r="AP180" s="160">
        <f t="shared" si="358"/>
        <v>109</v>
      </c>
      <c r="AQ180" s="160">
        <f t="shared" si="358"/>
        <v>111</v>
      </c>
      <c r="AR180" s="160">
        <f t="shared" si="358"/>
        <v>118</v>
      </c>
      <c r="AS180" s="160">
        <f t="shared" si="358"/>
        <v>125</v>
      </c>
      <c r="AT180" s="160">
        <f t="shared" si="358"/>
        <v>131</v>
      </c>
      <c r="AU180" s="160">
        <f t="shared" si="358"/>
        <v>134</v>
      </c>
      <c r="AV180" s="160">
        <f t="shared" si="358"/>
        <v>135</v>
      </c>
      <c r="AW180" s="161">
        <f t="shared" si="358"/>
        <v>136</v>
      </c>
      <c r="AX180" t="s">
        <v>1</v>
      </c>
      <c r="AY180" s="105" t="str">
        <f t="shared" si="297"/>
        <v>Ž21A</v>
      </c>
      <c r="AZ180" s="134">
        <f t="shared" si="276"/>
        <v>102</v>
      </c>
      <c r="BA180" s="73" t="str">
        <f t="shared" si="298"/>
        <v>Vacant</v>
      </c>
      <c r="BB180" s="73" t="str">
        <f t="shared" si="299"/>
        <v/>
      </c>
      <c r="BC180" s="134" t="str">
        <f t="shared" si="300"/>
        <v/>
      </c>
      <c r="BD180" s="134" t="str">
        <f t="shared" si="301"/>
        <v/>
      </c>
      <c r="BE180" s="134" t="str">
        <f t="shared" si="302"/>
        <v>0</v>
      </c>
      <c r="BF180" s="134" t="str">
        <f t="shared" si="328"/>
        <v/>
      </c>
      <c r="BG180" s="134" t="str">
        <f t="shared" si="277"/>
        <v/>
      </c>
      <c r="BH180" s="73" t="str">
        <f t="shared" si="278"/>
        <v/>
      </c>
      <c r="BI180" s="73" t="str">
        <f t="shared" si="324"/>
        <v/>
      </c>
      <c r="BJ180" s="134" t="str">
        <f t="shared" si="303"/>
        <v/>
      </c>
      <c r="BK180" s="73" t="str" cm="1">
        <f t="array" ref="BK180">IF(BJ180="",""&amp;BI180,IF(BJ180="NEMA",BI180,INDEX(klub_naziv,MATCH(INDEX(klubAlias_klubid,BJ180),klub_id,0))))</f>
        <v/>
      </c>
      <c r="BL180" s="73" t="str" cm="1">
        <f t="array" ref="BL180">IFERROR(INDEX(registarNatjecatelji,CE180,4),"")</f>
        <v/>
      </c>
      <c r="BM180" s="179" t="str">
        <f t="shared" si="352"/>
        <v/>
      </c>
      <c r="BN180" s="73" t="str">
        <f t="shared" si="304"/>
        <v/>
      </c>
      <c r="BO180" s="73" t="str">
        <f t="shared" si="317"/>
        <v/>
      </c>
      <c r="BP180" s="134" t="str">
        <f t="shared" si="280"/>
        <v/>
      </c>
      <c r="BQ180" s="73" t="str">
        <f t="shared" si="281"/>
        <v>Ž21A</v>
      </c>
      <c r="BR180" s="73" t="str">
        <f t="shared" si="282"/>
        <v>M20-Ž21A</v>
      </c>
      <c r="BS180" s="134">
        <f t="shared" si="283"/>
        <v>1004</v>
      </c>
      <c r="BT180" s="74" t="str">
        <f t="shared" si="284"/>
        <v>4.18</v>
      </c>
      <c r="BU180" s="74" t="str">
        <f t="shared" si="285"/>
        <v>175</v>
      </c>
      <c r="BV180" s="75" t="str">
        <f t="shared" si="286"/>
        <v>15</v>
      </c>
      <c r="BW180" t="s">
        <v>1</v>
      </c>
      <c r="BX180" s="105" t="str">
        <f t="shared" si="287"/>
        <v/>
      </c>
      <c r="BY180" s="106" t="str">
        <f t="shared" si="288"/>
        <v/>
      </c>
      <c r="BZ180" t="s">
        <v>1</v>
      </c>
      <c r="CA180" s="105" t="str">
        <f t="shared" si="289"/>
        <v/>
      </c>
      <c r="CB180" s="106" t="str">
        <f t="shared" si="290"/>
        <v/>
      </c>
      <c r="CC180" t="s">
        <v>1</v>
      </c>
      <c r="CD180" s="105" t="str">
        <f t="shared" si="291"/>
        <v/>
      </c>
      <c r="CE180" s="106" t="str">
        <f t="shared" si="305"/>
        <v/>
      </c>
      <c r="CF180" t="s">
        <v>1</v>
      </c>
      <c r="CG180" s="111" t="str">
        <f t="shared" si="306"/>
        <v/>
      </c>
      <c r="CH180" s="134" t="str" cm="1">
        <f t="array" ref="CH180">IF(CG180="","",INDEX(imePrezime_id,CG180,0))</f>
        <v/>
      </c>
      <c r="CI180" s="106" t="str">
        <f>IF(OR(CD180="",CE180&lt;&gt;"NEMA"),"",IFERROR(INDEX(imeprezimealias_imeprezimeid,MATCH(BA180&amp;" "&amp;BB180,imeprezimealias_alias,0)),""))</f>
        <v/>
      </c>
      <c r="CJ180" t="s">
        <v>1</v>
      </c>
      <c r="CK180" s="29" t="str">
        <f t="shared" si="307"/>
        <v/>
      </c>
      <c r="CL180" t="s">
        <v>1</v>
      </c>
      <c r="CM180" s="90"/>
      <c r="CN180" t="s">
        <v>1</v>
      </c>
      <c r="CO180" s="111" t="str">
        <f>IF(CM180="","",MAX(CO$10:CO179)+1)</f>
        <v/>
      </c>
      <c r="CP180" s="106" t="str">
        <f>IF(CM180="","",INDEX(imePrezime_id,MATCH(IF(IFERROR(SEARCH("–",CM180),0)&lt;&gt;0,CM180,SUBSTITUTE(CM180," "," – ",1)),imePrezime,0)))</f>
        <v/>
      </c>
      <c r="CR180" s="29" t="str">
        <f t="shared" si="308"/>
        <v/>
      </c>
      <c r="CS180" t="s">
        <v>1</v>
      </c>
      <c r="CT180" s="115" t="str">
        <f>IF(AND(CE180="NEMA",CI180=""),MAX(CT$10:CT179)+1,"")</f>
        <v/>
      </c>
      <c r="CU180" t="s">
        <v>1</v>
      </c>
      <c r="CV180" s="120" t="str">
        <f t="shared" si="322"/>
        <v>Ž</v>
      </c>
      <c r="CW180" t="s">
        <v>1</v>
      </c>
      <c r="CX180" s="105" t="str">
        <f>IF(CT180="","",IF(BO180&lt;&gt;"CRO","","INSERT INTO osoba (id,reg_broj,oib,spol_id,dat_rodjenja) VALUES ("&amp;CT180&amp;",(SELECT max(reg_broj)+1 FROM osoba),Null,'"&amp;CV180&amp;"',Null); INSERT INTO osoba_log (id,reg_broj,oib,spol_id,dat_rodjenja,dnevnik_id) SELECT id,reg_broj,oib,spol_id,dat_rodjenja,"&amp;CT$2&amp;" FROM osoba WHERE id = "&amp;CT180&amp;";"))</f>
        <v/>
      </c>
      <c r="CY180" s="125" t="str">
        <f>IF(CT180="","","INSERT INTO imeprezime (id,osoba_id,rbr,ime,prezime,klub_id,identitet_id,sintaksa_id,info,aktivno,dnevnik_id) VALUES ("&amp;CT180&amp;","&amp;IF(CX180="","Null",CT180)&amp;",1,'"&amp;BA180&amp;"','"&amp;BB180&amp;"',(SELECT id FROM klub WHERE naziv = '"&amp;BI180&amp;"'),Null,1,'',1,"&amp;CT$2&amp;");")</f>
        <v/>
      </c>
      <c r="CZ180" t="s">
        <v>1</v>
      </c>
      <c r="DA180" s="29" t="str">
        <f t="shared" si="309"/>
        <v/>
      </c>
      <c r="DB180" t="s">
        <v>1</v>
      </c>
      <c r="DC180" s="105" t="str">
        <f>IF(OR(BP180="",BP180&lt;&gt;"NEMA"),"",BO180)</f>
        <v/>
      </c>
      <c r="DD180" s="125" t="str">
        <f>IF(DC180="","",MAX(DD$10:DD179)+1)</f>
        <v/>
      </c>
      <c r="DE180" t="s">
        <v>1</v>
      </c>
      <c r="DF180" s="90"/>
      <c r="DG180" t="s">
        <v>1</v>
      </c>
      <c r="DH180" s="29" t="str">
        <f t="shared" si="292"/>
        <v/>
      </c>
      <c r="DI180" t="s">
        <v>1</v>
      </c>
      <c r="DJ180" s="166" t="str">
        <f>IF(BJ180&lt;&gt;"NEMA","",IF(IFERROR(MATCH(BI180,BI$10:BI179,0),0)&lt;&gt;0,"",BI180))</f>
        <v/>
      </c>
      <c r="DK180" t="s">
        <v>1</v>
      </c>
      <c r="DL180" s="90"/>
      <c r="DM180" t="s">
        <v>1</v>
      </c>
      <c r="DN180" s="105" t="str">
        <f t="shared" si="310"/>
        <v/>
      </c>
      <c r="DO180" s="73" t="str">
        <f>IF(DN180="","",MAX(DO$10:DO179)+1)</f>
        <v/>
      </c>
      <c r="DP180" s="73" t="str">
        <f>IF(DN180="","",IF(BP180="","",IF(BP180="NEMA",DD180,BP180)))</f>
        <v/>
      </c>
      <c r="DQ180" s="73" t="str">
        <f t="shared" si="311"/>
        <v/>
      </c>
      <c r="DR180" s="73" t="str">
        <f>IF(DL180="","",MAX(DR$10:DR179)+1)</f>
        <v/>
      </c>
      <c r="DS180" s="177" t="str">
        <f t="shared" si="293"/>
        <v/>
      </c>
      <c r="DT180" s="125" t="str">
        <f t="shared" si="312"/>
        <v/>
      </c>
      <c r="DU180" t="s">
        <v>1</v>
      </c>
      <c r="DV180" s="29" t="str">
        <f t="shared" si="313"/>
        <v/>
      </c>
      <c r="DW180" t="s">
        <v>1</v>
      </c>
      <c r="DX180" s="166" t="str">
        <f>IF(BX180="","",IF(BY180&lt;&gt;"NEMA","ime-pre-klu"&amp;IF(BJ180="","","(ali)")&amp;"-kat",IF(CB180&lt;&gt;"NEMA","ime-pre-klu"&amp;IF(BJ180="","","(ali)"),IF(CE180&lt;&gt;"NEMA","ime-pre",IF(CT180&lt;&gt;"","novo",""))))&amp;IF(AND(BE180="0",BD180&gt;max_minuta*60),"-ot",""))</f>
        <v/>
      </c>
      <c r="DY180" t="s">
        <v>1</v>
      </c>
      <c r="DZ180" s="111"/>
      <c r="EA180" s="134"/>
      <c r="EB180" s="134"/>
      <c r="EC180" s="134"/>
      <c r="ED180" s="134"/>
      <c r="EE180" s="134"/>
      <c r="EF180" s="134"/>
      <c r="EG180" s="134"/>
      <c r="EH180" s="134"/>
      <c r="EI180" s="134"/>
      <c r="EJ180" s="106" t="str">
        <f t="shared" si="294"/>
        <v/>
      </c>
      <c r="EK180" t="s">
        <v>1</v>
      </c>
    </row>
    <row r="181" spans="2:141" x14ac:dyDescent="0.25">
      <c r="B181" s="148" t="s">
        <v>1248</v>
      </c>
      <c r="C181" t="s">
        <v>1</v>
      </c>
      <c r="D181" s="159">
        <f t="shared" si="295"/>
        <v>0</v>
      </c>
      <c r="E181" s="160">
        <f t="shared" ref="E181:AW181" si="359">IF($B181="","",FIND(";",$B181,D181+1))</f>
        <v>1</v>
      </c>
      <c r="F181" s="160">
        <f t="shared" si="359"/>
        <v>2</v>
      </c>
      <c r="G181" s="160">
        <f t="shared" si="359"/>
        <v>8</v>
      </c>
      <c r="H181" s="160">
        <f t="shared" si="359"/>
        <v>11</v>
      </c>
      <c r="I181" s="160">
        <f t="shared" si="359"/>
        <v>20</v>
      </c>
      <c r="J181" s="160">
        <f t="shared" si="359"/>
        <v>21</v>
      </c>
      <c r="K181" s="160">
        <f t="shared" si="359"/>
        <v>23</v>
      </c>
      <c r="L181" s="160">
        <f t="shared" si="359"/>
        <v>24</v>
      </c>
      <c r="M181" s="160">
        <f t="shared" si="359"/>
        <v>26</v>
      </c>
      <c r="N181" s="160">
        <f t="shared" si="359"/>
        <v>32</v>
      </c>
      <c r="O181" s="160">
        <f t="shared" si="359"/>
        <v>33</v>
      </c>
      <c r="P181" s="160">
        <f t="shared" si="359"/>
        <v>34</v>
      </c>
      <c r="Q181" s="160">
        <f t="shared" si="359"/>
        <v>36</v>
      </c>
      <c r="R181" s="160">
        <f t="shared" si="359"/>
        <v>37</v>
      </c>
      <c r="S181" s="160">
        <f t="shared" si="359"/>
        <v>40</v>
      </c>
      <c r="T181" s="160">
        <f t="shared" si="359"/>
        <v>43</v>
      </c>
      <c r="U181" s="160">
        <f t="shared" si="359"/>
        <v>46</v>
      </c>
      <c r="V181" s="160">
        <f t="shared" si="359"/>
        <v>48</v>
      </c>
      <c r="W181" s="160">
        <f t="shared" si="359"/>
        <v>55</v>
      </c>
      <c r="X181" s="160">
        <f t="shared" si="359"/>
        <v>62</v>
      </c>
      <c r="Y181" s="160">
        <f t="shared" si="359"/>
        <v>63</v>
      </c>
      <c r="Z181" s="160">
        <f t="shared" si="359"/>
        <v>64</v>
      </c>
      <c r="AA181" s="160">
        <f t="shared" si="359"/>
        <v>65</v>
      </c>
      <c r="AB181" s="160">
        <f t="shared" si="359"/>
        <v>68</v>
      </c>
      <c r="AC181" s="160">
        <f t="shared" si="359"/>
        <v>71</v>
      </c>
      <c r="AD181" s="160">
        <f t="shared" si="359"/>
        <v>74</v>
      </c>
      <c r="AE181" s="160">
        <f t="shared" si="359"/>
        <v>77</v>
      </c>
      <c r="AF181" s="160">
        <f t="shared" si="359"/>
        <v>80</v>
      </c>
      <c r="AG181" s="160">
        <f t="shared" si="359"/>
        <v>83</v>
      </c>
      <c r="AH181" s="160">
        <f t="shared" si="359"/>
        <v>86</v>
      </c>
      <c r="AI181" s="160">
        <f t="shared" si="359"/>
        <v>89</v>
      </c>
      <c r="AJ181" s="160">
        <f t="shared" si="359"/>
        <v>92</v>
      </c>
      <c r="AK181" s="160">
        <f t="shared" si="359"/>
        <v>95</v>
      </c>
      <c r="AL181" s="160">
        <f t="shared" si="359"/>
        <v>98</v>
      </c>
      <c r="AM181" s="160">
        <f t="shared" si="359"/>
        <v>99</v>
      </c>
      <c r="AN181" s="160">
        <f t="shared" si="359"/>
        <v>101</v>
      </c>
      <c r="AO181" s="160">
        <f t="shared" si="359"/>
        <v>107</v>
      </c>
      <c r="AP181" s="160">
        <f t="shared" si="359"/>
        <v>109</v>
      </c>
      <c r="AQ181" s="160">
        <f t="shared" si="359"/>
        <v>111</v>
      </c>
      <c r="AR181" s="160">
        <f t="shared" si="359"/>
        <v>118</v>
      </c>
      <c r="AS181" s="160">
        <f t="shared" si="359"/>
        <v>125</v>
      </c>
      <c r="AT181" s="160">
        <f t="shared" si="359"/>
        <v>131</v>
      </c>
      <c r="AU181" s="160">
        <f t="shared" si="359"/>
        <v>134</v>
      </c>
      <c r="AV181" s="160">
        <f t="shared" si="359"/>
        <v>135</v>
      </c>
      <c r="AW181" s="161">
        <f t="shared" si="359"/>
        <v>136</v>
      </c>
      <c r="AX181" t="s">
        <v>1</v>
      </c>
      <c r="AY181" s="105" t="str">
        <f t="shared" si="297"/>
        <v>Ž21A</v>
      </c>
      <c r="AZ181" s="134">
        <f t="shared" si="276"/>
        <v>102</v>
      </c>
      <c r="BA181" s="73" t="str">
        <f t="shared" si="298"/>
        <v>Vacant</v>
      </c>
      <c r="BB181" s="73" t="str">
        <f t="shared" si="299"/>
        <v/>
      </c>
      <c r="BC181" s="134" t="str">
        <f t="shared" si="300"/>
        <v/>
      </c>
      <c r="BD181" s="134" t="str">
        <f t="shared" si="301"/>
        <v/>
      </c>
      <c r="BE181" s="134" t="str">
        <f t="shared" si="302"/>
        <v>0</v>
      </c>
      <c r="BF181" s="134" t="str">
        <f t="shared" si="328"/>
        <v/>
      </c>
      <c r="BG181" s="134" t="str">
        <f t="shared" si="277"/>
        <v/>
      </c>
      <c r="BH181" s="73" t="str">
        <f t="shared" si="278"/>
        <v/>
      </c>
      <c r="BI181" s="73" t="str">
        <f t="shared" si="324"/>
        <v/>
      </c>
      <c r="BJ181" s="134" t="str">
        <f t="shared" si="303"/>
        <v/>
      </c>
      <c r="BK181" s="73" t="str" cm="1">
        <f t="array" ref="BK181">IF(BJ181="",""&amp;BI181,IF(BJ181="NEMA",BI181,INDEX(klub_naziv,MATCH(INDEX(klubAlias_klubid,BJ181),klub_id,0))))</f>
        <v/>
      </c>
      <c r="BL181" s="73" t="str" cm="1">
        <f t="array" ref="BL181">IFERROR(INDEX(registarNatjecatelji,CE181,4),"")</f>
        <v/>
      </c>
      <c r="BM181" s="179" t="str">
        <f t="shared" si="352"/>
        <v/>
      </c>
      <c r="BN181" s="73" t="str">
        <f t="shared" si="304"/>
        <v/>
      </c>
      <c r="BO181" s="73" t="str">
        <f t="shared" si="317"/>
        <v/>
      </c>
      <c r="BP181" s="134" t="str">
        <f t="shared" si="280"/>
        <v/>
      </c>
      <c r="BQ181" s="73" t="str">
        <f t="shared" si="281"/>
        <v>Ž21A</v>
      </c>
      <c r="BR181" s="73" t="str">
        <f t="shared" si="282"/>
        <v>M20-Ž21A</v>
      </c>
      <c r="BS181" s="134">
        <f t="shared" si="283"/>
        <v>1004</v>
      </c>
      <c r="BT181" s="74" t="str">
        <f t="shared" si="284"/>
        <v>4.18</v>
      </c>
      <c r="BU181" s="74" t="str">
        <f t="shared" si="285"/>
        <v>175</v>
      </c>
      <c r="BV181" s="75" t="str">
        <f t="shared" si="286"/>
        <v>15</v>
      </c>
      <c r="BW181" t="s">
        <v>1</v>
      </c>
      <c r="BX181" s="105" t="str">
        <f t="shared" si="287"/>
        <v/>
      </c>
      <c r="BY181" s="106" t="str">
        <f t="shared" si="288"/>
        <v/>
      </c>
      <c r="BZ181" t="s">
        <v>1</v>
      </c>
      <c r="CA181" s="105" t="str">
        <f t="shared" si="289"/>
        <v/>
      </c>
      <c r="CB181" s="106" t="str">
        <f t="shared" si="290"/>
        <v/>
      </c>
      <c r="CC181" t="s">
        <v>1</v>
      </c>
      <c r="CD181" s="105" t="str">
        <f t="shared" si="291"/>
        <v/>
      </c>
      <c r="CE181" s="106" t="str">
        <f t="shared" si="305"/>
        <v/>
      </c>
      <c r="CF181" t="s">
        <v>1</v>
      </c>
      <c r="CG181" s="111" t="str">
        <f t="shared" si="306"/>
        <v/>
      </c>
      <c r="CH181" s="134" t="str" cm="1">
        <f t="array" ref="CH181">IF(CG181="","",INDEX(imePrezime_id,CG181,0))</f>
        <v/>
      </c>
      <c r="CI181" s="106" t="str">
        <f>IF(OR(CD181="",CE181&lt;&gt;"NEMA"),"",IFERROR(INDEX(imeprezimealias_imeprezimeid,MATCH(BA181&amp;" "&amp;BB181,imeprezimealias_alias,0)),""))</f>
        <v/>
      </c>
      <c r="CJ181" t="s">
        <v>1</v>
      </c>
      <c r="CK181" s="29" t="str">
        <f t="shared" si="307"/>
        <v/>
      </c>
      <c r="CL181" t="s">
        <v>1</v>
      </c>
      <c r="CM181" s="90"/>
      <c r="CN181" t="s">
        <v>1</v>
      </c>
      <c r="CO181" s="111" t="str">
        <f>IF(CM181="","",MAX(CO$10:CO180)+1)</f>
        <v/>
      </c>
      <c r="CP181" s="106" t="str">
        <f>IF(CM181="","",INDEX(imePrezime_id,MATCH(IF(IFERROR(SEARCH("–",CM181),0)&lt;&gt;0,CM181,SUBSTITUTE(CM181," "," – ",1)),imePrezime,0)))</f>
        <v/>
      </c>
      <c r="CR181" s="29" t="str">
        <f t="shared" si="308"/>
        <v/>
      </c>
      <c r="CS181" t="s">
        <v>1</v>
      </c>
      <c r="CT181" s="115" t="str">
        <f>IF(AND(CE181="NEMA",CI181=""),MAX(CT$10:CT180)+1,"")</f>
        <v/>
      </c>
      <c r="CU181" t="s">
        <v>1</v>
      </c>
      <c r="CV181" s="120" t="str">
        <f t="shared" si="322"/>
        <v>Ž</v>
      </c>
      <c r="CW181" t="s">
        <v>1</v>
      </c>
      <c r="CX181" s="105" t="str">
        <f>IF(CT181="","",IF(BO181&lt;&gt;"CRO","","INSERT INTO osoba (id,reg_broj,oib,spol_id,dat_rodjenja) VALUES ("&amp;CT181&amp;",(SELECT max(reg_broj)+1 FROM osoba),Null,'"&amp;CV181&amp;"',Null); INSERT INTO osoba_log (id,reg_broj,oib,spol_id,dat_rodjenja,dnevnik_id) SELECT id,reg_broj,oib,spol_id,dat_rodjenja,"&amp;CT$2&amp;" FROM osoba WHERE id = "&amp;CT181&amp;";"))</f>
        <v/>
      </c>
      <c r="CY181" s="125" t="str">
        <f>IF(CT181="","","INSERT INTO imeprezime (id,osoba_id,rbr,ime,prezime,klub_id,identitet_id,sintaksa_id,info,aktivno,dnevnik_id) VALUES ("&amp;CT181&amp;","&amp;IF(CX181="","Null",CT181)&amp;",1,'"&amp;BA181&amp;"','"&amp;BB181&amp;"',(SELECT id FROM klub WHERE naziv = '"&amp;BI181&amp;"'),Null,1,'',1,"&amp;CT$2&amp;");")</f>
        <v/>
      </c>
      <c r="CZ181" t="s">
        <v>1</v>
      </c>
      <c r="DA181" s="29" t="str">
        <f t="shared" si="309"/>
        <v/>
      </c>
      <c r="DB181" t="s">
        <v>1</v>
      </c>
      <c r="DC181" s="105" t="str">
        <f>IF(OR(BP181="",BP181&lt;&gt;"NEMA"),"",BO181)</f>
        <v/>
      </c>
      <c r="DD181" s="125" t="str">
        <f>IF(DC181="","",MAX(DD$10:DD180)+1)</f>
        <v/>
      </c>
      <c r="DE181" t="s">
        <v>1</v>
      </c>
      <c r="DF181" s="90"/>
      <c r="DG181" t="s">
        <v>1</v>
      </c>
      <c r="DH181" s="29" t="str">
        <f t="shared" si="292"/>
        <v/>
      </c>
      <c r="DI181" t="s">
        <v>1</v>
      </c>
      <c r="DJ181" s="166" t="str">
        <f>IF(BJ181&lt;&gt;"NEMA","",IF(IFERROR(MATCH(BI181,BI$10:BI180,0),0)&lt;&gt;0,"",BI181))</f>
        <v/>
      </c>
      <c r="DK181" t="s">
        <v>1</v>
      </c>
      <c r="DL181" s="90"/>
      <c r="DM181" t="s">
        <v>1</v>
      </c>
      <c r="DN181" s="105" t="str">
        <f t="shared" si="310"/>
        <v/>
      </c>
      <c r="DO181" s="73" t="str">
        <f>IF(DN181="","",MAX(DO$10:DO180)+1)</f>
        <v/>
      </c>
      <c r="DP181" s="73" t="str">
        <f>IF(DN181="","",IF(BP181="","",IF(BP181="NEMA",DD181,BP181)))</f>
        <v/>
      </c>
      <c r="DQ181" s="73" t="str">
        <f t="shared" si="311"/>
        <v/>
      </c>
      <c r="DR181" s="73" t="str">
        <f>IF(DL181="","",MAX(DR$10:DR180)+1)</f>
        <v/>
      </c>
      <c r="DS181" s="177" t="str">
        <f t="shared" si="293"/>
        <v/>
      </c>
      <c r="DT181" s="125" t="str">
        <f t="shared" si="312"/>
        <v/>
      </c>
      <c r="DU181" t="s">
        <v>1</v>
      </c>
      <c r="DV181" s="29" t="str">
        <f t="shared" si="313"/>
        <v/>
      </c>
      <c r="DW181" t="s">
        <v>1</v>
      </c>
      <c r="DX181" s="166" t="str">
        <f>IF(BX181="","",IF(BY181&lt;&gt;"NEMA","ime-pre-klu"&amp;IF(BJ181="","","(ali)")&amp;"-kat",IF(CB181&lt;&gt;"NEMA","ime-pre-klu"&amp;IF(BJ181="","","(ali)"),IF(CE181&lt;&gt;"NEMA","ime-pre",IF(CT181&lt;&gt;"","novo",""))))&amp;IF(AND(BE181="0",BD181&gt;max_minuta*60),"-ot",""))</f>
        <v/>
      </c>
      <c r="DY181" t="s">
        <v>1</v>
      </c>
      <c r="DZ181" s="111"/>
      <c r="EA181" s="134"/>
      <c r="EB181" s="134"/>
      <c r="EC181" s="134"/>
      <c r="ED181" s="134"/>
      <c r="EE181" s="134"/>
      <c r="EF181" s="134"/>
      <c r="EG181" s="134"/>
      <c r="EH181" s="134"/>
      <c r="EI181" s="134"/>
      <c r="EJ181" s="106" t="str">
        <f t="shared" si="294"/>
        <v/>
      </c>
      <c r="EK181" t="s">
        <v>1</v>
      </c>
    </row>
    <row r="182" spans="2:141" x14ac:dyDescent="0.25">
      <c r="B182" s="148" t="s">
        <v>1249</v>
      </c>
      <c r="C182" t="s">
        <v>1</v>
      </c>
      <c r="D182" s="159">
        <f t="shared" si="295"/>
        <v>0</v>
      </c>
      <c r="E182" s="160">
        <f t="shared" ref="E182:AW182" si="360">IF($B182="","",FIND(";",$B182,D182+1))</f>
        <v>1</v>
      </c>
      <c r="F182" s="160">
        <f t="shared" si="360"/>
        <v>9</v>
      </c>
      <c r="G182" s="160">
        <f t="shared" si="360"/>
        <v>15</v>
      </c>
      <c r="H182" s="160">
        <f t="shared" si="360"/>
        <v>24</v>
      </c>
      <c r="I182" s="160">
        <f t="shared" si="360"/>
        <v>31</v>
      </c>
      <c r="J182" s="160">
        <f t="shared" si="360"/>
        <v>32</v>
      </c>
      <c r="K182" s="160">
        <f t="shared" si="360"/>
        <v>34</v>
      </c>
      <c r="L182" s="160">
        <f t="shared" si="360"/>
        <v>35</v>
      </c>
      <c r="M182" s="160">
        <f t="shared" si="360"/>
        <v>37</v>
      </c>
      <c r="N182" s="160">
        <f t="shared" si="360"/>
        <v>43</v>
      </c>
      <c r="O182" s="160">
        <f t="shared" si="360"/>
        <v>49</v>
      </c>
      <c r="P182" s="160">
        <f t="shared" si="360"/>
        <v>55</v>
      </c>
      <c r="Q182" s="160">
        <f t="shared" si="360"/>
        <v>57</v>
      </c>
      <c r="R182" s="160">
        <f t="shared" si="360"/>
        <v>59</v>
      </c>
      <c r="S182" s="160">
        <f t="shared" si="360"/>
        <v>65</v>
      </c>
      <c r="T182" s="160">
        <f t="shared" si="360"/>
        <v>77</v>
      </c>
      <c r="U182" s="160">
        <f t="shared" si="360"/>
        <v>83</v>
      </c>
      <c r="V182" s="160">
        <f t="shared" si="360"/>
        <v>86</v>
      </c>
      <c r="W182" s="160">
        <f t="shared" si="360"/>
        <v>93</v>
      </c>
      <c r="X182" s="160">
        <f t="shared" si="360"/>
        <v>100</v>
      </c>
      <c r="Y182" s="160">
        <f t="shared" si="360"/>
        <v>101</v>
      </c>
      <c r="Z182" s="160">
        <f t="shared" si="360"/>
        <v>102</v>
      </c>
      <c r="AA182" s="160">
        <f t="shared" si="360"/>
        <v>103</v>
      </c>
      <c r="AB182" s="160">
        <f t="shared" si="360"/>
        <v>106</v>
      </c>
      <c r="AC182" s="160">
        <f t="shared" si="360"/>
        <v>109</v>
      </c>
      <c r="AD182" s="160">
        <f t="shared" si="360"/>
        <v>112</v>
      </c>
      <c r="AE182" s="160">
        <f t="shared" si="360"/>
        <v>115</v>
      </c>
      <c r="AF182" s="160">
        <f t="shared" si="360"/>
        <v>118</v>
      </c>
      <c r="AG182" s="160">
        <f t="shared" si="360"/>
        <v>121</v>
      </c>
      <c r="AH182" s="160">
        <f t="shared" si="360"/>
        <v>124</v>
      </c>
      <c r="AI182" s="160">
        <f t="shared" si="360"/>
        <v>127</v>
      </c>
      <c r="AJ182" s="160">
        <f t="shared" si="360"/>
        <v>130</v>
      </c>
      <c r="AK182" s="160">
        <f t="shared" si="360"/>
        <v>133</v>
      </c>
      <c r="AL182" s="160">
        <f t="shared" si="360"/>
        <v>136</v>
      </c>
      <c r="AM182" s="160">
        <f t="shared" si="360"/>
        <v>137</v>
      </c>
      <c r="AN182" s="160">
        <f t="shared" si="360"/>
        <v>139</v>
      </c>
      <c r="AO182" s="160">
        <f t="shared" si="360"/>
        <v>145</v>
      </c>
      <c r="AP182" s="160">
        <f t="shared" si="360"/>
        <v>147</v>
      </c>
      <c r="AQ182" s="160">
        <f t="shared" si="360"/>
        <v>150</v>
      </c>
      <c r="AR182" s="160">
        <f t="shared" si="360"/>
        <v>157</v>
      </c>
      <c r="AS182" s="160">
        <f t="shared" si="360"/>
        <v>164</v>
      </c>
      <c r="AT182" s="160">
        <f t="shared" si="360"/>
        <v>170</v>
      </c>
      <c r="AU182" s="160">
        <f t="shared" si="360"/>
        <v>173</v>
      </c>
      <c r="AV182" s="160">
        <f t="shared" si="360"/>
        <v>175</v>
      </c>
      <c r="AW182" s="161">
        <f t="shared" si="360"/>
        <v>176</v>
      </c>
      <c r="AX182" t="s">
        <v>1</v>
      </c>
      <c r="AY182" s="105" t="str">
        <f t="shared" si="297"/>
        <v>Ž21B</v>
      </c>
      <c r="AZ182" s="134">
        <f t="shared" si="276"/>
        <v>118</v>
      </c>
      <c r="BA182" s="73" t="str">
        <f t="shared" si="298"/>
        <v>Olga</v>
      </c>
      <c r="BB182" s="73" t="str">
        <f t="shared" si="299"/>
        <v>Pajnić</v>
      </c>
      <c r="BC182" s="134" t="str">
        <f t="shared" si="300"/>
        <v>37:48</v>
      </c>
      <c r="BD182" s="134">
        <f t="shared" si="301"/>
        <v>2268</v>
      </c>
      <c r="BE182" s="134" t="str">
        <f t="shared" si="302"/>
        <v>0</v>
      </c>
      <c r="BF182" s="175" t="str">
        <f t="shared" si="328"/>
        <v>0</v>
      </c>
      <c r="BG182" s="175">
        <f t="shared" si="277"/>
        <v>1</v>
      </c>
      <c r="BH182" s="177" t="str">
        <f t="shared" si="278"/>
        <v>KAP</v>
      </c>
      <c r="BI182" s="73" t="str">
        <f t="shared" si="324"/>
        <v>OK Kapela</v>
      </c>
      <c r="BJ182" s="178" t="str">
        <f t="shared" si="303"/>
        <v/>
      </c>
      <c r="BK182" s="73" t="str" cm="1">
        <f t="array" ref="BK182">IF(BJ182="",""&amp;BI182,IF(BJ182="NEMA",BI182,INDEX(klub_naziv,MATCH(INDEX(klubAlias_klubid,BJ182),klub_id,0))))</f>
        <v>OK Kapela</v>
      </c>
      <c r="BL182" s="73" t="str" cm="1">
        <f t="array" ref="BL182">IFERROR(INDEX(registarNatjecatelji,CE182,4),"")</f>
        <v>OK Kapela</v>
      </c>
      <c r="BM182" s="179" t="str">
        <f t="shared" si="352"/>
        <v/>
      </c>
      <c r="BN182" s="73" t="str">
        <f t="shared" si="304"/>
        <v>OK Kapela</v>
      </c>
      <c r="BO182" s="73" t="str">
        <f t="shared" si="317"/>
        <v>CRO</v>
      </c>
      <c r="BP182" s="178">
        <f t="shared" si="280"/>
        <v>1</v>
      </c>
      <c r="BQ182" s="73" t="str">
        <f t="shared" si="281"/>
        <v>Ž21B</v>
      </c>
      <c r="BR182" s="73" t="str">
        <f t="shared" si="282"/>
        <v>Ž16-Ž21B</v>
      </c>
      <c r="BS182" s="134">
        <f t="shared" si="283"/>
        <v>1011</v>
      </c>
      <c r="BT182" s="74" t="str">
        <f t="shared" si="284"/>
        <v>2.66</v>
      </c>
      <c r="BU182" s="74" t="str">
        <f t="shared" si="285"/>
        <v>100</v>
      </c>
      <c r="BV182" s="75" t="str">
        <f t="shared" si="286"/>
        <v>10</v>
      </c>
      <c r="BW182" t="s">
        <v>1</v>
      </c>
      <c r="BX182" s="105" t="str">
        <f t="shared" si="287"/>
        <v>Olga – Pajnić – OK Kapela – Ž21B</v>
      </c>
      <c r="BY182" s="106">
        <f t="shared" si="288"/>
        <v>283</v>
      </c>
      <c r="BZ182" t="s">
        <v>1</v>
      </c>
      <c r="CA182" s="105" t="str">
        <f t="shared" si="289"/>
        <v>Olga – Pajnić – OK Kapela</v>
      </c>
      <c r="CB182" s="106">
        <f t="shared" si="290"/>
        <v>283</v>
      </c>
      <c r="CC182" t="s">
        <v>1</v>
      </c>
      <c r="CD182" s="105" t="str">
        <f t="shared" si="291"/>
        <v>Olga – Pajnić</v>
      </c>
      <c r="CE182" s="106">
        <f t="shared" si="305"/>
        <v>283</v>
      </c>
      <c r="CF182" t="s">
        <v>1</v>
      </c>
      <c r="CG182" s="111">
        <f t="shared" si="306"/>
        <v>283</v>
      </c>
      <c r="CH182" s="134" cm="1">
        <f t="array" ref="CH182">IF(CG182="","",INDEX(imePrezime_id,CG182,0))</f>
        <v>1212</v>
      </c>
      <c r="CI182" s="106" t="str">
        <f>IF(OR(CD182="",CE182&lt;&gt;"NEMA"),"",IFERROR(INDEX(imeprezimealias_imeprezimeid,MATCH(BA182&amp;" "&amp;BB182,imeprezimealias_alias,0)),""))</f>
        <v/>
      </c>
      <c r="CJ182" t="s">
        <v>1</v>
      </c>
      <c r="CK182" s="29" t="str">
        <f t="shared" si="307"/>
        <v/>
      </c>
      <c r="CL182" t="s">
        <v>1</v>
      </c>
      <c r="CM182" s="90"/>
      <c r="CN182" t="s">
        <v>1</v>
      </c>
      <c r="CO182" s="111" t="str">
        <f>IF(CM182="","",MAX(CO$10:CO181)+1)</f>
        <v/>
      </c>
      <c r="CP182" s="106" t="str">
        <f>IF(CM182="","",INDEX(imePrezime_id,MATCH(IF(IFERROR(SEARCH("–",CM182),0)&lt;&gt;0,CM182,SUBSTITUTE(CM182," "," – ",1)),imePrezime,0)))</f>
        <v/>
      </c>
      <c r="CR182" s="29" t="str">
        <f t="shared" si="308"/>
        <v/>
      </c>
      <c r="CS182" t="s">
        <v>1</v>
      </c>
      <c r="CT182" s="115" t="str">
        <f>IF(AND(CE182="NEMA",CI182=""),MAX(CT$10:CT181)+1,"")</f>
        <v/>
      </c>
      <c r="CU182" t="s">
        <v>1</v>
      </c>
      <c r="CV182" s="120" t="str">
        <f t="shared" si="322"/>
        <v>Ž</v>
      </c>
      <c r="CW182" t="s">
        <v>1</v>
      </c>
      <c r="CX182" s="105" t="str">
        <f>IF(CT182="","",IF(BO182&lt;&gt;"CRO","","INSERT INTO osoba (id,reg_broj,oib,spol_id,dat_rodjenja) VALUES ("&amp;CT182&amp;",(SELECT max(reg_broj)+1 FROM osoba),Null,'"&amp;CV182&amp;"',Null); INSERT INTO osoba_log (id,reg_broj,oib,spol_id,dat_rodjenja,dnevnik_id) SELECT id,reg_broj,oib,spol_id,dat_rodjenja,"&amp;CT$2&amp;" FROM osoba WHERE id = "&amp;CT182&amp;";"))</f>
        <v/>
      </c>
      <c r="CY182" s="125" t="str">
        <f>IF(CT182="","","INSERT INTO imeprezime (id,osoba_id,rbr,ime,prezime,klub_id,identitet_id,sintaksa_id,info,aktivno,dnevnik_id) VALUES ("&amp;CT182&amp;","&amp;IF(CX182="","Null",CT182)&amp;",1,'"&amp;BA182&amp;"','"&amp;BB182&amp;"',(SELECT id FROM klub WHERE naziv = '"&amp;BI182&amp;"'),Null,1,'',1,"&amp;CT$2&amp;");")</f>
        <v/>
      </c>
      <c r="CZ182" t="s">
        <v>1</v>
      </c>
      <c r="DA182" s="29" t="str">
        <f t="shared" si="309"/>
        <v/>
      </c>
      <c r="DB182" t="s">
        <v>1</v>
      </c>
      <c r="DC182" s="105" t="str">
        <f>IF(OR(BP182="",BP182&lt;&gt;"NEMA"),"",BO182)</f>
        <v/>
      </c>
      <c r="DD182" s="125" t="str">
        <f>IF(DC182="","",MAX(DD$10:DD181)+1)</f>
        <v/>
      </c>
      <c r="DE182" t="s">
        <v>1</v>
      </c>
      <c r="DF182" s="90"/>
      <c r="DG182" t="s">
        <v>1</v>
      </c>
      <c r="DH182" s="29" t="str">
        <f t="shared" si="292"/>
        <v/>
      </c>
      <c r="DI182" t="s">
        <v>1</v>
      </c>
      <c r="DJ182" s="166" t="str">
        <f>IF(BJ182&lt;&gt;"NEMA","",IF(IFERROR(MATCH(BI182,BI$10:BI181,0),0)&lt;&gt;0,"",BI182))</f>
        <v/>
      </c>
      <c r="DK182" t="s">
        <v>1</v>
      </c>
      <c r="DL182" s="90"/>
      <c r="DM182" t="s">
        <v>1</v>
      </c>
      <c r="DN182" s="105" t="str">
        <f t="shared" si="310"/>
        <v/>
      </c>
      <c r="DO182" s="73" t="str">
        <f>IF(DN182="","",MAX(DO$10:DO181)+1)</f>
        <v/>
      </c>
      <c r="DP182" s="73" t="str">
        <f>IF(DN182="","",IF(BP182="","",IF(BP182="NEMA",DD182,BP182)))</f>
        <v/>
      </c>
      <c r="DQ182" s="73" t="str">
        <f t="shared" si="311"/>
        <v/>
      </c>
      <c r="DR182" s="73" t="str">
        <f>IF(DL182="","",MAX(DR$10:DR181)+1)</f>
        <v/>
      </c>
      <c r="DS182" s="177" t="str">
        <f t="shared" si="293"/>
        <v/>
      </c>
      <c r="DT182" s="125" t="str">
        <f t="shared" si="312"/>
        <v/>
      </c>
      <c r="DU182" t="s">
        <v>1</v>
      </c>
      <c r="DV182" s="29" t="str">
        <f t="shared" si="313"/>
        <v/>
      </c>
      <c r="DW182" t="s">
        <v>1</v>
      </c>
      <c r="DX182" s="166" t="str">
        <f>IF(BX182="","",IF(BY182&lt;&gt;"NEMA","ime-pre-klu"&amp;IF(BJ182="","","(ali)")&amp;"-kat",IF(CB182&lt;&gt;"NEMA","ime-pre-klu"&amp;IF(BJ182="","","(ali)"),IF(CE182&lt;&gt;"NEMA","ime-pre",IF(CT182&lt;&gt;"","novo",""))))&amp;IF(AND(BE182="0",BD182&gt;max_minuta*60),"-ot",""))</f>
        <v>ime-pre-klu-kat</v>
      </c>
      <c r="DY182" t="s">
        <v>1</v>
      </c>
      <c r="DZ182" s="111"/>
      <c r="EA182" s="134"/>
      <c r="EB182" s="134"/>
      <c r="EC182" s="134"/>
      <c r="ED182" s="134"/>
      <c r="EE182" s="134"/>
      <c r="EF182" s="134"/>
      <c r="EG182" s="134"/>
      <c r="EH182" s="134"/>
      <c r="EI182" s="134"/>
      <c r="EJ182" s="106">
        <f t="shared" si="294"/>
        <v>1</v>
      </c>
      <c r="EK182" t="s">
        <v>1</v>
      </c>
    </row>
    <row r="183" spans="2:141" x14ac:dyDescent="0.25">
      <c r="B183" s="148" t="s">
        <v>1250</v>
      </c>
      <c r="C183" t="s">
        <v>1</v>
      </c>
      <c r="D183" s="159">
        <f t="shared" si="295"/>
        <v>0</v>
      </c>
      <c r="E183" s="160">
        <f t="shared" ref="E183:AW183" si="361">IF($B183="","",FIND(";",$B183,D183+1))</f>
        <v>1</v>
      </c>
      <c r="F183" s="160">
        <f t="shared" si="361"/>
        <v>9</v>
      </c>
      <c r="G183" s="160">
        <f t="shared" si="361"/>
        <v>15</v>
      </c>
      <c r="H183" s="160">
        <f t="shared" si="361"/>
        <v>25</v>
      </c>
      <c r="I183" s="160">
        <f t="shared" si="361"/>
        <v>35</v>
      </c>
      <c r="J183" s="160">
        <f t="shared" si="361"/>
        <v>36</v>
      </c>
      <c r="K183" s="160">
        <f t="shared" si="361"/>
        <v>38</v>
      </c>
      <c r="L183" s="160">
        <f t="shared" si="361"/>
        <v>39</v>
      </c>
      <c r="M183" s="160">
        <f t="shared" si="361"/>
        <v>41</v>
      </c>
      <c r="N183" s="160">
        <f t="shared" si="361"/>
        <v>47</v>
      </c>
      <c r="O183" s="160">
        <f t="shared" si="361"/>
        <v>53</v>
      </c>
      <c r="P183" s="160">
        <f t="shared" si="361"/>
        <v>59</v>
      </c>
      <c r="Q183" s="160">
        <f t="shared" si="361"/>
        <v>61</v>
      </c>
      <c r="R183" s="160">
        <f t="shared" si="361"/>
        <v>63</v>
      </c>
      <c r="S183" s="160">
        <f t="shared" si="361"/>
        <v>69</v>
      </c>
      <c r="T183" s="160">
        <f t="shared" si="361"/>
        <v>81</v>
      </c>
      <c r="U183" s="160">
        <f t="shared" si="361"/>
        <v>87</v>
      </c>
      <c r="V183" s="160">
        <f t="shared" si="361"/>
        <v>90</v>
      </c>
      <c r="W183" s="160">
        <f t="shared" si="361"/>
        <v>97</v>
      </c>
      <c r="X183" s="160">
        <f t="shared" si="361"/>
        <v>104</v>
      </c>
      <c r="Y183" s="160">
        <f t="shared" si="361"/>
        <v>105</v>
      </c>
      <c r="Z183" s="160">
        <f t="shared" si="361"/>
        <v>106</v>
      </c>
      <c r="AA183" s="160">
        <f t="shared" si="361"/>
        <v>107</v>
      </c>
      <c r="AB183" s="160">
        <f t="shared" si="361"/>
        <v>110</v>
      </c>
      <c r="AC183" s="160">
        <f t="shared" si="361"/>
        <v>113</v>
      </c>
      <c r="AD183" s="160">
        <f t="shared" si="361"/>
        <v>116</v>
      </c>
      <c r="AE183" s="160">
        <f t="shared" si="361"/>
        <v>119</v>
      </c>
      <c r="AF183" s="160">
        <f t="shared" si="361"/>
        <v>122</v>
      </c>
      <c r="AG183" s="160">
        <f t="shared" si="361"/>
        <v>125</v>
      </c>
      <c r="AH183" s="160">
        <f t="shared" si="361"/>
        <v>128</v>
      </c>
      <c r="AI183" s="160">
        <f t="shared" si="361"/>
        <v>131</v>
      </c>
      <c r="AJ183" s="160">
        <f t="shared" si="361"/>
        <v>134</v>
      </c>
      <c r="AK183" s="160">
        <f t="shared" si="361"/>
        <v>137</v>
      </c>
      <c r="AL183" s="160">
        <f t="shared" si="361"/>
        <v>140</v>
      </c>
      <c r="AM183" s="160">
        <f t="shared" si="361"/>
        <v>141</v>
      </c>
      <c r="AN183" s="160">
        <f t="shared" si="361"/>
        <v>143</v>
      </c>
      <c r="AO183" s="160">
        <f t="shared" si="361"/>
        <v>149</v>
      </c>
      <c r="AP183" s="160">
        <f t="shared" si="361"/>
        <v>151</v>
      </c>
      <c r="AQ183" s="160">
        <f t="shared" si="361"/>
        <v>154</v>
      </c>
      <c r="AR183" s="160">
        <f t="shared" si="361"/>
        <v>161</v>
      </c>
      <c r="AS183" s="160">
        <f t="shared" si="361"/>
        <v>168</v>
      </c>
      <c r="AT183" s="160">
        <f t="shared" si="361"/>
        <v>174</v>
      </c>
      <c r="AU183" s="160">
        <f t="shared" si="361"/>
        <v>177</v>
      </c>
      <c r="AV183" s="160">
        <f t="shared" si="361"/>
        <v>179</v>
      </c>
      <c r="AW183" s="161">
        <f t="shared" si="361"/>
        <v>180</v>
      </c>
      <c r="AX183" t="s">
        <v>1</v>
      </c>
      <c r="AY183" s="105" t="str">
        <f t="shared" si="297"/>
        <v>Ž21B</v>
      </c>
      <c r="AZ183" s="134">
        <f t="shared" si="276"/>
        <v>118</v>
      </c>
      <c r="BA183" s="73" t="str">
        <f t="shared" si="298"/>
        <v>Barbara</v>
      </c>
      <c r="BB183" s="73" t="str">
        <f t="shared" si="299"/>
        <v>Arbanas</v>
      </c>
      <c r="BC183" s="134" t="str">
        <f t="shared" si="300"/>
        <v>39:14</v>
      </c>
      <c r="BD183" s="134">
        <f t="shared" si="301"/>
        <v>2354</v>
      </c>
      <c r="BE183" s="134" t="str">
        <f t="shared" si="302"/>
        <v>0</v>
      </c>
      <c r="BF183" s="134" t="str">
        <f t="shared" si="328"/>
        <v>0</v>
      </c>
      <c r="BG183" s="134">
        <f t="shared" si="277"/>
        <v>1</v>
      </c>
      <c r="BH183" s="73" t="str">
        <f t="shared" si="278"/>
        <v>KAP</v>
      </c>
      <c r="BI183" s="73" t="str">
        <f t="shared" si="324"/>
        <v>OK Kapela</v>
      </c>
      <c r="BJ183" s="175" t="str">
        <f t="shared" si="303"/>
        <v/>
      </c>
      <c r="BK183" s="73" t="str" cm="1">
        <f t="array" ref="BK183">IF(BJ183="",""&amp;BI183,IF(BJ183="NEMA",BI183,INDEX(klub_naziv,MATCH(INDEX(klubAlias_klubid,BJ183),klub_id,0))))</f>
        <v>OK Kapela</v>
      </c>
      <c r="BL183" s="73" t="str" cm="1">
        <f t="array" ref="BL183">IFERROR(INDEX(registarNatjecatelji,CE183,4),"")</f>
        <v>OK Vihor</v>
      </c>
      <c r="BM183" s="179">
        <f t="shared" si="352"/>
        <v>1</v>
      </c>
      <c r="BN183" s="73" t="str">
        <f t="shared" si="304"/>
        <v>OK Vihor</v>
      </c>
      <c r="BO183" s="176" t="str">
        <f t="shared" si="317"/>
        <v>CRO</v>
      </c>
      <c r="BP183" s="175">
        <f t="shared" si="280"/>
        <v>1</v>
      </c>
      <c r="BQ183" s="73" t="str">
        <f t="shared" si="281"/>
        <v>Ž21B</v>
      </c>
      <c r="BR183" s="73" t="str">
        <f t="shared" si="282"/>
        <v>Ž16-Ž21B</v>
      </c>
      <c r="BS183" s="134">
        <f t="shared" si="283"/>
        <v>1011</v>
      </c>
      <c r="BT183" s="74" t="str">
        <f t="shared" si="284"/>
        <v>2.66</v>
      </c>
      <c r="BU183" s="74" t="str">
        <f t="shared" si="285"/>
        <v>100</v>
      </c>
      <c r="BV183" s="75" t="str">
        <f t="shared" si="286"/>
        <v>10</v>
      </c>
      <c r="BW183" t="s">
        <v>1</v>
      </c>
      <c r="BX183" s="105" t="str">
        <f t="shared" si="287"/>
        <v>Barbara – Arbanas – OK Vihor – Ž21B</v>
      </c>
      <c r="BY183" s="106">
        <f t="shared" si="288"/>
        <v>598</v>
      </c>
      <c r="BZ183" t="s">
        <v>1</v>
      </c>
      <c r="CA183" s="105" t="str">
        <f t="shared" si="289"/>
        <v>Barbara – Arbanas – OK Vihor</v>
      </c>
      <c r="CB183" s="106">
        <f t="shared" si="290"/>
        <v>598</v>
      </c>
      <c r="CC183" t="s">
        <v>1</v>
      </c>
      <c r="CD183" s="105" t="str">
        <f t="shared" si="291"/>
        <v>Barbara – Arbanas</v>
      </c>
      <c r="CE183" s="106">
        <f t="shared" si="305"/>
        <v>598</v>
      </c>
      <c r="CF183" t="s">
        <v>1</v>
      </c>
      <c r="CG183" s="111">
        <f t="shared" si="306"/>
        <v>598</v>
      </c>
      <c r="CH183" s="134" cm="1">
        <f t="array" ref="CH183">IF(CG183="","",INDEX(imePrezime_id,CG183,0))</f>
        <v>1113</v>
      </c>
      <c r="CI183" s="106" t="str">
        <f>IF(OR(CD183="",CE183&lt;&gt;"NEMA"),"",IFERROR(INDEX(imeprezimealias_imeprezimeid,MATCH(BA183&amp;" "&amp;BB183,imeprezimealias_alias,0)),""))</f>
        <v/>
      </c>
      <c r="CJ183" t="s">
        <v>1</v>
      </c>
      <c r="CK183" s="29" t="str">
        <f t="shared" si="307"/>
        <v/>
      </c>
      <c r="CL183" t="s">
        <v>1</v>
      </c>
      <c r="CM183" s="90"/>
      <c r="CN183" t="s">
        <v>1</v>
      </c>
      <c r="CO183" s="111" t="str">
        <f>IF(CM183="","",MAX(CO$10:CO182)+1)</f>
        <v/>
      </c>
      <c r="CP183" s="106" t="str">
        <f>IF(CM183="","",INDEX(imePrezime_id,MATCH(IF(IFERROR(SEARCH("–",CM183),0)&lt;&gt;0,CM183,SUBSTITUTE(CM183," "," – ",1)),imePrezime,0)))</f>
        <v/>
      </c>
      <c r="CR183" s="29" t="str">
        <f t="shared" si="308"/>
        <v/>
      </c>
      <c r="CS183" t="s">
        <v>1</v>
      </c>
      <c r="CT183" s="115" t="str">
        <f>IF(AND(CE183="NEMA",CI183=""),MAX(CT$10:CT182)+1,"")</f>
        <v/>
      </c>
      <c r="CU183" t="s">
        <v>1</v>
      </c>
      <c r="CV183" s="120" t="str">
        <f t="shared" si="322"/>
        <v>Ž</v>
      </c>
      <c r="CW183" t="s">
        <v>1</v>
      </c>
      <c r="CX183" s="105" t="str">
        <f>IF(CT183="","",IF(BO183&lt;&gt;"CRO","","INSERT INTO osoba (id,reg_broj,oib,spol_id,dat_rodjenja) VALUES ("&amp;CT183&amp;",(SELECT max(reg_broj)+1 FROM osoba),Null,'"&amp;CV183&amp;"',Null); INSERT INTO osoba_log (id,reg_broj,oib,spol_id,dat_rodjenja,dnevnik_id) SELECT id,reg_broj,oib,spol_id,dat_rodjenja,"&amp;CT$2&amp;" FROM osoba WHERE id = "&amp;CT183&amp;";"))</f>
        <v/>
      </c>
      <c r="CY183" s="125" t="str">
        <f>IF(CT183="","","INSERT INTO imeprezime (id,osoba_id,rbr,ime,prezime,klub_id,identitet_id,sintaksa_id,info,aktivno,dnevnik_id) VALUES ("&amp;CT183&amp;","&amp;IF(CX183="","Null",CT183)&amp;",1,'"&amp;BA183&amp;"','"&amp;BB183&amp;"',(SELECT id FROM klub WHERE naziv = '"&amp;BI183&amp;"'),Null,1,'',1,"&amp;CT$2&amp;");")</f>
        <v/>
      </c>
      <c r="CZ183" t="s">
        <v>1</v>
      </c>
      <c r="DA183" s="29" t="str">
        <f t="shared" si="309"/>
        <v/>
      </c>
      <c r="DB183" t="s">
        <v>1</v>
      </c>
      <c r="DC183" s="105" t="str">
        <f>IF(OR(BP183="",BP183&lt;&gt;"NEMA"),"",BO183)</f>
        <v/>
      </c>
      <c r="DD183" s="125" t="str">
        <f>IF(DC183="","",MAX(DD$10:DD182)+1)</f>
        <v/>
      </c>
      <c r="DE183" t="s">
        <v>1</v>
      </c>
      <c r="DF183" s="90"/>
      <c r="DG183" t="s">
        <v>1</v>
      </c>
      <c r="DH183" s="29" t="str">
        <f t="shared" si="292"/>
        <v/>
      </c>
      <c r="DI183" t="s">
        <v>1</v>
      </c>
      <c r="DJ183" s="166" t="str">
        <f>IF(BJ183&lt;&gt;"NEMA","",IF(IFERROR(MATCH(BI183,BI$10:BI182,0),0)&lt;&gt;0,"",BI183))</f>
        <v/>
      </c>
      <c r="DK183" t="s">
        <v>1</v>
      </c>
      <c r="DL183" s="90"/>
      <c r="DM183" t="s">
        <v>1</v>
      </c>
      <c r="DN183" s="105" t="str">
        <f t="shared" si="310"/>
        <v/>
      </c>
      <c r="DO183" s="73" t="str">
        <f>IF(DN183="","",MAX(DO$10:DO182)+1)</f>
        <v/>
      </c>
      <c r="DP183" s="73" t="str">
        <f>IF(DN183="","",IF(BP183="","",IF(BP183="NEMA",DD183,BP183)))</f>
        <v/>
      </c>
      <c r="DQ183" s="73" t="str">
        <f t="shared" si="311"/>
        <v/>
      </c>
      <c r="DR183" s="73" t="str">
        <f>IF(DL183="","",MAX(DR$10:DR182)+1)</f>
        <v/>
      </c>
      <c r="DS183" s="177" t="str">
        <f t="shared" si="293"/>
        <v/>
      </c>
      <c r="DT183" s="125" t="str">
        <f t="shared" si="312"/>
        <v/>
      </c>
      <c r="DU183" t="s">
        <v>1</v>
      </c>
      <c r="DV183" s="29" t="str">
        <f t="shared" si="313"/>
        <v/>
      </c>
      <c r="DW183" t="s">
        <v>1</v>
      </c>
      <c r="DX183" s="166" t="str">
        <f>IF(BX183="","",IF(BY183&lt;&gt;"NEMA","ime-pre-klu"&amp;IF(BJ183="","","(ali)")&amp;"-kat",IF(CB183&lt;&gt;"NEMA","ime-pre-klu"&amp;IF(BJ183="","","(ali)"),IF(CE183&lt;&gt;"NEMA","ime-pre",IF(CT183&lt;&gt;"","novo",""))))&amp;IF(AND(BE183="0",BD183&gt;max_minuta*60),"-ot",""))</f>
        <v>ime-pre-klu-kat</v>
      </c>
      <c r="DY183" t="s">
        <v>1</v>
      </c>
      <c r="DZ183" s="111"/>
      <c r="EA183" s="134"/>
      <c r="EB183" s="134"/>
      <c r="EC183" s="134"/>
      <c r="ED183" s="134"/>
      <c r="EE183" s="134"/>
      <c r="EF183" s="134"/>
      <c r="EG183" s="134"/>
      <c r="EH183" s="134"/>
      <c r="EI183" s="134"/>
      <c r="EJ183" s="106">
        <f t="shared" si="294"/>
        <v>1</v>
      </c>
      <c r="EK183" t="s">
        <v>1</v>
      </c>
    </row>
    <row r="184" spans="2:141" x14ac:dyDescent="0.25">
      <c r="B184" s="148" t="s">
        <v>1251</v>
      </c>
      <c r="C184" t="s">
        <v>1</v>
      </c>
      <c r="D184" s="159">
        <f t="shared" si="295"/>
        <v>0</v>
      </c>
      <c r="E184" s="160">
        <f t="shared" ref="E184:AW184" si="362">IF($B184="","",FIND(";",$B184,D184+1))</f>
        <v>1</v>
      </c>
      <c r="F184" s="160">
        <f t="shared" si="362"/>
        <v>9</v>
      </c>
      <c r="G184" s="160">
        <f t="shared" si="362"/>
        <v>15</v>
      </c>
      <c r="H184" s="160">
        <f t="shared" si="362"/>
        <v>23</v>
      </c>
      <c r="I184" s="160">
        <f t="shared" si="362"/>
        <v>36</v>
      </c>
      <c r="J184" s="160">
        <f t="shared" si="362"/>
        <v>37</v>
      </c>
      <c r="K184" s="160">
        <f t="shared" si="362"/>
        <v>39</v>
      </c>
      <c r="L184" s="160">
        <f t="shared" si="362"/>
        <v>40</v>
      </c>
      <c r="M184" s="160">
        <f t="shared" si="362"/>
        <v>42</v>
      </c>
      <c r="N184" s="160">
        <f t="shared" si="362"/>
        <v>48</v>
      </c>
      <c r="O184" s="160">
        <f t="shared" si="362"/>
        <v>54</v>
      </c>
      <c r="P184" s="160">
        <f t="shared" si="362"/>
        <v>60</v>
      </c>
      <c r="Q184" s="160">
        <f t="shared" si="362"/>
        <v>62</v>
      </c>
      <c r="R184" s="160">
        <f t="shared" si="362"/>
        <v>64</v>
      </c>
      <c r="S184" s="160">
        <f t="shared" si="362"/>
        <v>72</v>
      </c>
      <c r="T184" s="160">
        <f t="shared" si="362"/>
        <v>83</v>
      </c>
      <c r="U184" s="160">
        <f t="shared" si="362"/>
        <v>89</v>
      </c>
      <c r="V184" s="160">
        <f t="shared" si="362"/>
        <v>92</v>
      </c>
      <c r="W184" s="160">
        <f t="shared" si="362"/>
        <v>99</v>
      </c>
      <c r="X184" s="160">
        <f t="shared" si="362"/>
        <v>106</v>
      </c>
      <c r="Y184" s="160">
        <f t="shared" si="362"/>
        <v>107</v>
      </c>
      <c r="Z184" s="160">
        <f t="shared" si="362"/>
        <v>108</v>
      </c>
      <c r="AA184" s="160">
        <f t="shared" si="362"/>
        <v>109</v>
      </c>
      <c r="AB184" s="160">
        <f t="shared" si="362"/>
        <v>112</v>
      </c>
      <c r="AC184" s="160">
        <f t="shared" si="362"/>
        <v>115</v>
      </c>
      <c r="AD184" s="160">
        <f t="shared" si="362"/>
        <v>118</v>
      </c>
      <c r="AE184" s="160">
        <f t="shared" si="362"/>
        <v>121</v>
      </c>
      <c r="AF184" s="160">
        <f t="shared" si="362"/>
        <v>124</v>
      </c>
      <c r="AG184" s="160">
        <f t="shared" si="362"/>
        <v>127</v>
      </c>
      <c r="AH184" s="160">
        <f t="shared" si="362"/>
        <v>130</v>
      </c>
      <c r="AI184" s="160">
        <f t="shared" si="362"/>
        <v>133</v>
      </c>
      <c r="AJ184" s="160">
        <f t="shared" si="362"/>
        <v>136</v>
      </c>
      <c r="AK184" s="160">
        <f t="shared" si="362"/>
        <v>139</v>
      </c>
      <c r="AL184" s="160">
        <f t="shared" si="362"/>
        <v>142</v>
      </c>
      <c r="AM184" s="160">
        <f t="shared" si="362"/>
        <v>143</v>
      </c>
      <c r="AN184" s="160">
        <f t="shared" si="362"/>
        <v>145</v>
      </c>
      <c r="AO184" s="160">
        <f t="shared" si="362"/>
        <v>151</v>
      </c>
      <c r="AP184" s="160">
        <f t="shared" si="362"/>
        <v>153</v>
      </c>
      <c r="AQ184" s="160">
        <f t="shared" si="362"/>
        <v>156</v>
      </c>
      <c r="AR184" s="160">
        <f t="shared" si="362"/>
        <v>163</v>
      </c>
      <c r="AS184" s="160">
        <f t="shared" si="362"/>
        <v>170</v>
      </c>
      <c r="AT184" s="160">
        <f t="shared" si="362"/>
        <v>176</v>
      </c>
      <c r="AU184" s="160">
        <f t="shared" si="362"/>
        <v>179</v>
      </c>
      <c r="AV184" s="160">
        <f t="shared" si="362"/>
        <v>181</v>
      </c>
      <c r="AW184" s="161">
        <f t="shared" si="362"/>
        <v>182</v>
      </c>
      <c r="AX184" t="s">
        <v>1</v>
      </c>
      <c r="AY184" s="105" t="str">
        <f t="shared" si="297"/>
        <v>Ž21B</v>
      </c>
      <c r="AZ184" s="134">
        <f t="shared" si="276"/>
        <v>118</v>
      </c>
      <c r="BA184" s="177" t="str">
        <f t="shared" si="298"/>
        <v>Ana-Marija</v>
      </c>
      <c r="BB184" s="73" t="str">
        <f t="shared" si="299"/>
        <v>Pavić</v>
      </c>
      <c r="BC184" s="178" t="str">
        <f t="shared" si="300"/>
        <v>46:01</v>
      </c>
      <c r="BD184" s="134">
        <f t="shared" si="301"/>
        <v>2761</v>
      </c>
      <c r="BE184" s="134" t="str">
        <f t="shared" si="302"/>
        <v>0</v>
      </c>
      <c r="BF184" s="175" t="str">
        <f t="shared" si="328"/>
        <v>0</v>
      </c>
      <c r="BG184" s="175">
        <f t="shared" si="277"/>
        <v>1</v>
      </c>
      <c r="BH184" s="177" t="str">
        <f t="shared" si="278"/>
        <v>Vihor</v>
      </c>
      <c r="BI184" s="73" t="str">
        <f t="shared" si="324"/>
        <v>OK Vihor</v>
      </c>
      <c r="BJ184" s="178" t="str">
        <f t="shared" si="303"/>
        <v/>
      </c>
      <c r="BK184" s="73" t="str" cm="1">
        <f t="array" ref="BK184">IF(BJ184="",""&amp;BI184,IF(BJ184="NEMA",BI184,INDEX(klub_naziv,MATCH(INDEX(klubAlias_klubid,BJ184),klub_id,0))))</f>
        <v>OK Vihor</v>
      </c>
      <c r="BL184" s="73" t="str" cm="1">
        <f t="array" ref="BL184">IFERROR(INDEX(registarNatjecatelji,CE184,4),"")</f>
        <v>OK Vihor</v>
      </c>
      <c r="BM184" s="179" t="str">
        <f t="shared" si="352"/>
        <v/>
      </c>
      <c r="BN184" s="73" t="str">
        <f t="shared" si="304"/>
        <v>OK Vihor</v>
      </c>
      <c r="BO184" s="73" t="str">
        <f t="shared" si="317"/>
        <v>CRO</v>
      </c>
      <c r="BP184" s="178">
        <f t="shared" si="280"/>
        <v>1</v>
      </c>
      <c r="BQ184" s="73" t="str">
        <f t="shared" si="281"/>
        <v>Ž21B</v>
      </c>
      <c r="BR184" s="73" t="str">
        <f t="shared" si="282"/>
        <v>Ž16-Ž21B</v>
      </c>
      <c r="BS184" s="134">
        <f t="shared" si="283"/>
        <v>1011</v>
      </c>
      <c r="BT184" s="74" t="str">
        <f t="shared" si="284"/>
        <v>2.66</v>
      </c>
      <c r="BU184" s="74" t="str">
        <f t="shared" si="285"/>
        <v>100</v>
      </c>
      <c r="BV184" s="75" t="str">
        <f t="shared" si="286"/>
        <v>10</v>
      </c>
      <c r="BW184" t="s">
        <v>1</v>
      </c>
      <c r="BX184" s="105" t="str">
        <f t="shared" si="287"/>
        <v>Ana-Marija – Pavić – OK Vihor – Ž21B</v>
      </c>
      <c r="BY184" s="106">
        <f t="shared" si="288"/>
        <v>825</v>
      </c>
      <c r="BZ184" t="s">
        <v>1</v>
      </c>
      <c r="CA184" s="105" t="str">
        <f t="shared" si="289"/>
        <v>Ana-Marija – Pavić – OK Vihor</v>
      </c>
      <c r="CB184" s="106">
        <f t="shared" si="290"/>
        <v>825</v>
      </c>
      <c r="CC184" t="s">
        <v>1</v>
      </c>
      <c r="CD184" s="105" t="str">
        <f t="shared" si="291"/>
        <v>Ana-Marija – Pavić</v>
      </c>
      <c r="CE184" s="106">
        <f t="shared" si="305"/>
        <v>825</v>
      </c>
      <c r="CF184" t="s">
        <v>1</v>
      </c>
      <c r="CG184" s="111">
        <f t="shared" si="306"/>
        <v>825</v>
      </c>
      <c r="CH184" s="134" cm="1">
        <f t="array" ref="CH184">IF(CG184="","",INDEX(imePrezime_id,CG184,0))</f>
        <v>1189</v>
      </c>
      <c r="CI184" s="106" t="str">
        <f>IF(OR(CD184="",CE184&lt;&gt;"NEMA"),"",IFERROR(INDEX(imeprezimealias_imeprezimeid,MATCH(BA184&amp;" "&amp;BB184,imeprezimealias_alias,0)),""))</f>
        <v/>
      </c>
      <c r="CJ184" t="s">
        <v>1</v>
      </c>
      <c r="CK184" s="29" t="str">
        <f t="shared" si="307"/>
        <v/>
      </c>
      <c r="CL184" t="s">
        <v>1</v>
      </c>
      <c r="CM184" s="90"/>
      <c r="CN184" t="s">
        <v>1</v>
      </c>
      <c r="CO184" s="111" t="str">
        <f>IF(CM184="","",MAX(CO$10:CO183)+1)</f>
        <v/>
      </c>
      <c r="CP184" s="106" t="str">
        <f>IF(CM184="","",INDEX(imePrezime_id,MATCH(IF(IFERROR(SEARCH("–",CM184),0)&lt;&gt;0,CM184,SUBSTITUTE(CM184," "," – ",1)),imePrezime,0)))</f>
        <v/>
      </c>
      <c r="CR184" s="29" t="str">
        <f t="shared" si="308"/>
        <v/>
      </c>
      <c r="CS184" t="s">
        <v>1</v>
      </c>
      <c r="CT184" s="115" t="str">
        <f>IF(AND(CE184="NEMA",CI184=""),MAX(CT$10:CT183)+1,"")</f>
        <v/>
      </c>
      <c r="CU184" t="s">
        <v>1</v>
      </c>
      <c r="CV184" s="120" t="str">
        <f t="shared" si="322"/>
        <v>Ž</v>
      </c>
      <c r="CW184" t="s">
        <v>1</v>
      </c>
      <c r="CX184" s="105" t="str">
        <f>IF(CT184="","",IF(BO184&lt;&gt;"CRO","","INSERT INTO osoba (id,reg_broj,oib,spol_id,dat_rodjenja) VALUES ("&amp;CT184&amp;",(SELECT max(reg_broj)+1 FROM osoba),Null,'"&amp;CV184&amp;"',Null); INSERT INTO osoba_log (id,reg_broj,oib,spol_id,dat_rodjenja,dnevnik_id) SELECT id,reg_broj,oib,spol_id,dat_rodjenja,"&amp;CT$2&amp;" FROM osoba WHERE id = "&amp;CT184&amp;";"))</f>
        <v/>
      </c>
      <c r="CY184" s="125" t="str">
        <f>IF(CT184="","","INSERT INTO imeprezime (id,osoba_id,rbr,ime,prezime,klub_id,identitet_id,sintaksa_id,info,aktivno,dnevnik_id) VALUES ("&amp;CT184&amp;","&amp;IF(CX184="","Null",CT184)&amp;",1,'"&amp;BA184&amp;"','"&amp;BB184&amp;"',(SELECT id FROM klub WHERE naziv = '"&amp;BI184&amp;"'),Null,1,'',1,"&amp;CT$2&amp;");")</f>
        <v/>
      </c>
      <c r="CZ184" t="s">
        <v>1</v>
      </c>
      <c r="DA184" s="29" t="str">
        <f t="shared" si="309"/>
        <v/>
      </c>
      <c r="DB184" t="s">
        <v>1</v>
      </c>
      <c r="DC184" s="105" t="str">
        <f>IF(OR(BP184="",BP184&lt;&gt;"NEMA"),"",BO184)</f>
        <v/>
      </c>
      <c r="DD184" s="125" t="str">
        <f>IF(DC184="","",MAX(DD$10:DD183)+1)</f>
        <v/>
      </c>
      <c r="DE184" t="s">
        <v>1</v>
      </c>
      <c r="DF184" s="90"/>
      <c r="DG184" t="s">
        <v>1</v>
      </c>
      <c r="DH184" s="29" t="str">
        <f t="shared" si="292"/>
        <v/>
      </c>
      <c r="DI184" t="s">
        <v>1</v>
      </c>
      <c r="DJ184" s="166" t="str">
        <f>IF(BJ184&lt;&gt;"NEMA","",IF(IFERROR(MATCH(BI184,BI$10:BI183,0),0)&lt;&gt;0,"",BI184))</f>
        <v/>
      </c>
      <c r="DK184" t="s">
        <v>1</v>
      </c>
      <c r="DL184" s="90"/>
      <c r="DM184" t="s">
        <v>1</v>
      </c>
      <c r="DN184" s="105" t="str">
        <f t="shared" si="310"/>
        <v/>
      </c>
      <c r="DO184" s="73" t="str">
        <f>IF(DN184="","",MAX(DO$10:DO183)+1)</f>
        <v/>
      </c>
      <c r="DP184" s="73" t="str">
        <f>IF(DN184="","",IF(BP184="","",IF(BP184="NEMA",DD184,BP184)))</f>
        <v/>
      </c>
      <c r="DQ184" s="73" t="str">
        <f t="shared" si="311"/>
        <v/>
      </c>
      <c r="DR184" s="73" t="str">
        <f>IF(DL184="","",MAX(DR$10:DR183)+1)</f>
        <v/>
      </c>
      <c r="DS184" s="177" t="str">
        <f t="shared" si="293"/>
        <v/>
      </c>
      <c r="DT184" s="125" t="str">
        <f t="shared" si="312"/>
        <v/>
      </c>
      <c r="DU184" t="s">
        <v>1</v>
      </c>
      <c r="DV184" s="29" t="str">
        <f t="shared" si="313"/>
        <v/>
      </c>
      <c r="DW184" t="s">
        <v>1</v>
      </c>
      <c r="DX184" s="166" t="str">
        <f>IF(BX184="","",IF(BY184&lt;&gt;"NEMA","ime-pre-klu"&amp;IF(BJ184="","","(ali)")&amp;"-kat",IF(CB184&lt;&gt;"NEMA","ime-pre-klu"&amp;IF(BJ184="","","(ali)"),IF(CE184&lt;&gt;"NEMA","ime-pre",IF(CT184&lt;&gt;"","novo",""))))&amp;IF(AND(BE184="0",BD184&gt;max_minuta*60),"-ot",""))</f>
        <v>ime-pre-klu-kat</v>
      </c>
      <c r="DY184" t="s">
        <v>1</v>
      </c>
      <c r="DZ184" s="111"/>
      <c r="EA184" s="134"/>
      <c r="EB184" s="134"/>
      <c r="EC184" s="134"/>
      <c r="ED184" s="134"/>
      <c r="EE184" s="134"/>
      <c r="EF184" s="134"/>
      <c r="EG184" s="134"/>
      <c r="EH184" s="134"/>
      <c r="EI184" s="134"/>
      <c r="EJ184" s="106">
        <f t="shared" si="294"/>
        <v>1</v>
      </c>
      <c r="EK184" t="s">
        <v>1</v>
      </c>
    </row>
    <row r="185" spans="2:141" x14ac:dyDescent="0.25">
      <c r="B185" s="148" t="s">
        <v>1252</v>
      </c>
      <c r="C185" t="s">
        <v>1</v>
      </c>
      <c r="D185" s="159">
        <f t="shared" si="295"/>
        <v>0</v>
      </c>
      <c r="E185" s="160">
        <f t="shared" ref="E185:AW185" si="363">IF($B185="","",FIND(";",$B185,D185+1))</f>
        <v>1</v>
      </c>
      <c r="F185" s="160">
        <f t="shared" si="363"/>
        <v>9</v>
      </c>
      <c r="G185" s="160">
        <f t="shared" si="363"/>
        <v>15</v>
      </c>
      <c r="H185" s="160">
        <f t="shared" si="363"/>
        <v>23</v>
      </c>
      <c r="I185" s="160">
        <f t="shared" si="363"/>
        <v>32</v>
      </c>
      <c r="J185" s="160">
        <f t="shared" si="363"/>
        <v>33</v>
      </c>
      <c r="K185" s="160">
        <f t="shared" si="363"/>
        <v>35</v>
      </c>
      <c r="L185" s="160">
        <f t="shared" si="363"/>
        <v>36</v>
      </c>
      <c r="M185" s="160">
        <f t="shared" si="363"/>
        <v>38</v>
      </c>
      <c r="N185" s="160">
        <f t="shared" si="363"/>
        <v>44</v>
      </c>
      <c r="O185" s="160">
        <f t="shared" si="363"/>
        <v>51</v>
      </c>
      <c r="P185" s="160">
        <f t="shared" si="363"/>
        <v>57</v>
      </c>
      <c r="Q185" s="160">
        <f t="shared" si="363"/>
        <v>59</v>
      </c>
      <c r="R185" s="160">
        <f t="shared" si="363"/>
        <v>61</v>
      </c>
      <c r="S185" s="160">
        <f t="shared" si="363"/>
        <v>67</v>
      </c>
      <c r="T185" s="160">
        <f t="shared" si="363"/>
        <v>79</v>
      </c>
      <c r="U185" s="160">
        <f t="shared" si="363"/>
        <v>85</v>
      </c>
      <c r="V185" s="160">
        <f t="shared" si="363"/>
        <v>88</v>
      </c>
      <c r="W185" s="160">
        <f t="shared" si="363"/>
        <v>95</v>
      </c>
      <c r="X185" s="160">
        <f t="shared" si="363"/>
        <v>102</v>
      </c>
      <c r="Y185" s="160">
        <f t="shared" si="363"/>
        <v>103</v>
      </c>
      <c r="Z185" s="160">
        <f t="shared" si="363"/>
        <v>104</v>
      </c>
      <c r="AA185" s="160">
        <f t="shared" si="363"/>
        <v>105</v>
      </c>
      <c r="AB185" s="160">
        <f t="shared" si="363"/>
        <v>108</v>
      </c>
      <c r="AC185" s="160">
        <f t="shared" si="363"/>
        <v>111</v>
      </c>
      <c r="AD185" s="160">
        <f t="shared" si="363"/>
        <v>114</v>
      </c>
      <c r="AE185" s="160">
        <f t="shared" si="363"/>
        <v>117</v>
      </c>
      <c r="AF185" s="160">
        <f t="shared" si="363"/>
        <v>120</v>
      </c>
      <c r="AG185" s="160">
        <f t="shared" si="363"/>
        <v>123</v>
      </c>
      <c r="AH185" s="160">
        <f t="shared" si="363"/>
        <v>126</v>
      </c>
      <c r="AI185" s="160">
        <f t="shared" si="363"/>
        <v>129</v>
      </c>
      <c r="AJ185" s="160">
        <f t="shared" si="363"/>
        <v>132</v>
      </c>
      <c r="AK185" s="160">
        <f t="shared" si="363"/>
        <v>135</v>
      </c>
      <c r="AL185" s="160">
        <f t="shared" si="363"/>
        <v>138</v>
      </c>
      <c r="AM185" s="160">
        <f t="shared" si="363"/>
        <v>139</v>
      </c>
      <c r="AN185" s="160">
        <f t="shared" si="363"/>
        <v>141</v>
      </c>
      <c r="AO185" s="160">
        <f t="shared" si="363"/>
        <v>147</v>
      </c>
      <c r="AP185" s="160">
        <f t="shared" si="363"/>
        <v>149</v>
      </c>
      <c r="AQ185" s="160">
        <f t="shared" si="363"/>
        <v>152</v>
      </c>
      <c r="AR185" s="160">
        <f t="shared" si="363"/>
        <v>159</v>
      </c>
      <c r="AS185" s="160">
        <f t="shared" si="363"/>
        <v>166</v>
      </c>
      <c r="AT185" s="160">
        <f t="shared" si="363"/>
        <v>172</v>
      </c>
      <c r="AU185" s="160">
        <f t="shared" si="363"/>
        <v>175</v>
      </c>
      <c r="AV185" s="160">
        <f t="shared" si="363"/>
        <v>177</v>
      </c>
      <c r="AW185" s="161">
        <f t="shared" si="363"/>
        <v>178</v>
      </c>
      <c r="AX185" t="s">
        <v>1</v>
      </c>
      <c r="AY185" s="105" t="str">
        <f t="shared" si="297"/>
        <v>Ž21B</v>
      </c>
      <c r="AZ185" s="134">
        <f t="shared" si="276"/>
        <v>118</v>
      </c>
      <c r="BA185" s="73" t="str">
        <f t="shared" si="298"/>
        <v>Višnja</v>
      </c>
      <c r="BB185" s="73" t="str">
        <f t="shared" si="299"/>
        <v>Dukić</v>
      </c>
      <c r="BC185" s="134" t="str">
        <f t="shared" si="300"/>
        <v>54:18</v>
      </c>
      <c r="BD185" s="134">
        <f t="shared" si="301"/>
        <v>3258</v>
      </c>
      <c r="BE185" s="134" t="str">
        <f t="shared" si="302"/>
        <v>0</v>
      </c>
      <c r="BF185" s="134" t="str">
        <f t="shared" si="328"/>
        <v>0</v>
      </c>
      <c r="BG185" s="134">
        <f t="shared" si="277"/>
        <v>1</v>
      </c>
      <c r="BH185" s="73" t="str">
        <f t="shared" si="278"/>
        <v>KAP</v>
      </c>
      <c r="BI185" s="73" t="str">
        <f t="shared" si="324"/>
        <v>OK Kapela</v>
      </c>
      <c r="BJ185" s="134" t="str">
        <f t="shared" si="303"/>
        <v/>
      </c>
      <c r="BK185" s="73" t="str" cm="1">
        <f t="array" ref="BK185">IF(BJ185="",""&amp;BI185,IF(BJ185="NEMA",BI185,INDEX(klub_naziv,MATCH(INDEX(klubAlias_klubid,BJ185),klub_id,0))))</f>
        <v>OK Kapela</v>
      </c>
      <c r="BL185" s="73" t="str" cm="1">
        <f t="array" ref="BL185">IFERROR(INDEX(registarNatjecatelji,CE185,4),"")</f>
        <v>OK Kapela</v>
      </c>
      <c r="BM185" s="179" t="str">
        <f t="shared" si="352"/>
        <v/>
      </c>
      <c r="BN185" s="73" t="str">
        <f t="shared" si="304"/>
        <v>OK Kapela</v>
      </c>
      <c r="BO185" s="73" t="str">
        <f t="shared" si="317"/>
        <v>CRO</v>
      </c>
      <c r="BP185" s="134">
        <f t="shared" si="280"/>
        <v>1</v>
      </c>
      <c r="BQ185" s="73" t="str">
        <f t="shared" si="281"/>
        <v>Ž21B</v>
      </c>
      <c r="BR185" s="73" t="str">
        <f t="shared" si="282"/>
        <v>Ž16-Ž21B</v>
      </c>
      <c r="BS185" s="134">
        <f t="shared" si="283"/>
        <v>1011</v>
      </c>
      <c r="BT185" s="74" t="str">
        <f t="shared" si="284"/>
        <v>2.66</v>
      </c>
      <c r="BU185" s="74" t="str">
        <f t="shared" si="285"/>
        <v>100</v>
      </c>
      <c r="BV185" s="75" t="str">
        <f t="shared" si="286"/>
        <v>10</v>
      </c>
      <c r="BW185" t="s">
        <v>1</v>
      </c>
      <c r="BX185" s="105" t="str">
        <f t="shared" si="287"/>
        <v>Višnja – Dukić – OK Kapela – Ž21B</v>
      </c>
      <c r="BY185" s="106">
        <f t="shared" si="288"/>
        <v>228</v>
      </c>
      <c r="BZ185" t="s">
        <v>1</v>
      </c>
      <c r="CA185" s="105" t="str">
        <f t="shared" si="289"/>
        <v>Višnja – Dukić – OK Kapela</v>
      </c>
      <c r="CB185" s="106">
        <f t="shared" si="290"/>
        <v>228</v>
      </c>
      <c r="CC185" t="s">
        <v>1</v>
      </c>
      <c r="CD185" s="105" t="str">
        <f t="shared" si="291"/>
        <v>Višnja – Dukić</v>
      </c>
      <c r="CE185" s="106">
        <f t="shared" si="305"/>
        <v>228</v>
      </c>
      <c r="CF185" t="s">
        <v>1</v>
      </c>
      <c r="CG185" s="111">
        <f t="shared" si="306"/>
        <v>228</v>
      </c>
      <c r="CH185" s="134" cm="1">
        <f t="array" ref="CH185">IF(CG185="","",INDEX(imePrezime_id,CG185,0))</f>
        <v>1059</v>
      </c>
      <c r="CI185" s="106" t="str">
        <f>IF(OR(CD185="",CE185&lt;&gt;"NEMA"),"",IFERROR(INDEX(imeprezimealias_imeprezimeid,MATCH(BA185&amp;" "&amp;BB185,imeprezimealias_alias,0)),""))</f>
        <v/>
      </c>
      <c r="CJ185" t="s">
        <v>1</v>
      </c>
      <c r="CK185" s="29" t="str">
        <f t="shared" si="307"/>
        <v/>
      </c>
      <c r="CL185" t="s">
        <v>1</v>
      </c>
      <c r="CM185" s="90"/>
      <c r="CN185" t="s">
        <v>1</v>
      </c>
      <c r="CO185" s="111" t="str">
        <f>IF(CM185="","",MAX(CO$10:CO184)+1)</f>
        <v/>
      </c>
      <c r="CP185" s="106" t="str">
        <f>IF(CM185="","",INDEX(imePrezime_id,MATCH(IF(IFERROR(SEARCH("–",CM185),0)&lt;&gt;0,CM185,SUBSTITUTE(CM185," "," – ",1)),imePrezime,0)))</f>
        <v/>
      </c>
      <c r="CR185" s="29" t="str">
        <f t="shared" si="308"/>
        <v/>
      </c>
      <c r="CS185" t="s">
        <v>1</v>
      </c>
      <c r="CT185" s="115" t="str">
        <f>IF(AND(CE185="NEMA",CI185=""),MAX(CT$10:CT184)+1,"")</f>
        <v/>
      </c>
      <c r="CU185" t="s">
        <v>1</v>
      </c>
      <c r="CV185" s="120" t="str">
        <f t="shared" si="322"/>
        <v>Ž</v>
      </c>
      <c r="CW185" t="s">
        <v>1</v>
      </c>
      <c r="CX185" s="105" t="str">
        <f>IF(CT185="","",IF(BO185&lt;&gt;"CRO","","INSERT INTO osoba (id,reg_broj,oib,spol_id,dat_rodjenja) VALUES ("&amp;CT185&amp;",(SELECT max(reg_broj)+1 FROM osoba),Null,'"&amp;CV185&amp;"',Null); INSERT INTO osoba_log (id,reg_broj,oib,spol_id,dat_rodjenja,dnevnik_id) SELECT id,reg_broj,oib,spol_id,dat_rodjenja,"&amp;CT$2&amp;" FROM osoba WHERE id = "&amp;CT185&amp;";"))</f>
        <v/>
      </c>
      <c r="CY185" s="125" t="str">
        <f>IF(CT185="","","INSERT INTO imeprezime (id,osoba_id,rbr,ime,prezime,klub_id,identitet_id,sintaksa_id,info,aktivno,dnevnik_id) VALUES ("&amp;CT185&amp;","&amp;IF(CX185="","Null",CT185)&amp;",1,'"&amp;BA185&amp;"','"&amp;BB185&amp;"',(SELECT id FROM klub WHERE naziv = '"&amp;BI185&amp;"'),Null,1,'',1,"&amp;CT$2&amp;");")</f>
        <v/>
      </c>
      <c r="CZ185" t="s">
        <v>1</v>
      </c>
      <c r="DA185" s="29" t="str">
        <f t="shared" si="309"/>
        <v/>
      </c>
      <c r="DB185" t="s">
        <v>1</v>
      </c>
      <c r="DC185" s="105" t="str">
        <f>IF(OR(BP185="",BP185&lt;&gt;"NEMA"),"",BO185)</f>
        <v/>
      </c>
      <c r="DD185" s="125" t="str">
        <f>IF(DC185="","",MAX(DD$10:DD184)+1)</f>
        <v/>
      </c>
      <c r="DE185" t="s">
        <v>1</v>
      </c>
      <c r="DF185" s="90"/>
      <c r="DG185" t="s">
        <v>1</v>
      </c>
      <c r="DH185" s="29" t="str">
        <f t="shared" si="292"/>
        <v/>
      </c>
      <c r="DI185" t="s">
        <v>1</v>
      </c>
      <c r="DJ185" s="166" t="str">
        <f>IF(BJ185&lt;&gt;"NEMA","",IF(IFERROR(MATCH(BI185,BI$10:BI184,0),0)&lt;&gt;0,"",BI185))</f>
        <v/>
      </c>
      <c r="DK185" t="s">
        <v>1</v>
      </c>
      <c r="DL185" s="90"/>
      <c r="DM185" t="s">
        <v>1</v>
      </c>
      <c r="DN185" s="105" t="str">
        <f t="shared" si="310"/>
        <v/>
      </c>
      <c r="DO185" s="73" t="str">
        <f>IF(DN185="","",MAX(DO$10:DO184)+1)</f>
        <v/>
      </c>
      <c r="DP185" s="73" t="str">
        <f>IF(DN185="","",IF(BP185="","",IF(BP185="NEMA",DD185,BP185)))</f>
        <v/>
      </c>
      <c r="DQ185" s="73" t="str">
        <f t="shared" si="311"/>
        <v/>
      </c>
      <c r="DR185" s="73" t="str">
        <f>IF(DL185="","",MAX(DR$10:DR184)+1)</f>
        <v/>
      </c>
      <c r="DS185" s="177" t="str">
        <f t="shared" si="293"/>
        <v/>
      </c>
      <c r="DT185" s="125" t="str">
        <f t="shared" si="312"/>
        <v/>
      </c>
      <c r="DU185" t="s">
        <v>1</v>
      </c>
      <c r="DV185" s="29" t="str">
        <f t="shared" si="313"/>
        <v/>
      </c>
      <c r="DW185" t="s">
        <v>1</v>
      </c>
      <c r="DX185" s="166" t="str">
        <f>IF(BX185="","",IF(BY185&lt;&gt;"NEMA","ime-pre-klu"&amp;IF(BJ185="","","(ali)")&amp;"-kat",IF(CB185&lt;&gt;"NEMA","ime-pre-klu"&amp;IF(BJ185="","","(ali)"),IF(CE185&lt;&gt;"NEMA","ime-pre",IF(CT185&lt;&gt;"","novo",""))))&amp;IF(AND(BE185="0",BD185&gt;max_minuta*60),"-ot",""))</f>
        <v>ime-pre-klu-kat</v>
      </c>
      <c r="DY185" t="s">
        <v>1</v>
      </c>
      <c r="DZ185" s="111"/>
      <c r="EA185" s="134"/>
      <c r="EB185" s="134"/>
      <c r="EC185" s="134"/>
      <c r="ED185" s="134"/>
      <c r="EE185" s="134"/>
      <c r="EF185" s="134"/>
      <c r="EG185" s="134"/>
      <c r="EH185" s="134"/>
      <c r="EI185" s="134"/>
      <c r="EJ185" s="106">
        <f t="shared" si="294"/>
        <v>1</v>
      </c>
      <c r="EK185" t="s">
        <v>1</v>
      </c>
    </row>
    <row r="186" spans="2:141" x14ac:dyDescent="0.25">
      <c r="B186" s="148" t="s">
        <v>1253</v>
      </c>
      <c r="C186" t="s">
        <v>1</v>
      </c>
      <c r="D186" s="159">
        <f t="shared" si="295"/>
        <v>0</v>
      </c>
      <c r="E186" s="160">
        <f t="shared" ref="E186:AW186" si="364">IF($B186="","",FIND(";",$B186,D186+1))</f>
        <v>1</v>
      </c>
      <c r="F186" s="160">
        <f t="shared" si="364"/>
        <v>8</v>
      </c>
      <c r="G186" s="160">
        <f t="shared" si="364"/>
        <v>13</v>
      </c>
      <c r="H186" s="160">
        <f t="shared" si="364"/>
        <v>19</v>
      </c>
      <c r="I186" s="160">
        <f t="shared" si="364"/>
        <v>27</v>
      </c>
      <c r="J186" s="160">
        <f t="shared" si="364"/>
        <v>28</v>
      </c>
      <c r="K186" s="160">
        <f t="shared" si="364"/>
        <v>30</v>
      </c>
      <c r="L186" s="160">
        <f t="shared" si="364"/>
        <v>31</v>
      </c>
      <c r="M186" s="160">
        <f t="shared" si="364"/>
        <v>33</v>
      </c>
      <c r="N186" s="160">
        <f t="shared" si="364"/>
        <v>39</v>
      </c>
      <c r="O186" s="160">
        <f t="shared" si="364"/>
        <v>46</v>
      </c>
      <c r="P186" s="160">
        <f t="shared" si="364"/>
        <v>52</v>
      </c>
      <c r="Q186" s="160">
        <f t="shared" si="364"/>
        <v>54</v>
      </c>
      <c r="R186" s="160">
        <f t="shared" si="364"/>
        <v>56</v>
      </c>
      <c r="S186" s="160">
        <f t="shared" si="364"/>
        <v>64</v>
      </c>
      <c r="T186" s="160">
        <f t="shared" si="364"/>
        <v>75</v>
      </c>
      <c r="U186" s="160">
        <f t="shared" si="364"/>
        <v>81</v>
      </c>
      <c r="V186" s="160">
        <f t="shared" si="364"/>
        <v>84</v>
      </c>
      <c r="W186" s="160">
        <f t="shared" si="364"/>
        <v>91</v>
      </c>
      <c r="X186" s="160">
        <f t="shared" si="364"/>
        <v>98</v>
      </c>
      <c r="Y186" s="160">
        <f t="shared" si="364"/>
        <v>99</v>
      </c>
      <c r="Z186" s="160">
        <f t="shared" si="364"/>
        <v>100</v>
      </c>
      <c r="AA186" s="160">
        <f t="shared" si="364"/>
        <v>101</v>
      </c>
      <c r="AB186" s="160">
        <f t="shared" si="364"/>
        <v>104</v>
      </c>
      <c r="AC186" s="160">
        <f t="shared" si="364"/>
        <v>107</v>
      </c>
      <c r="AD186" s="160">
        <f t="shared" si="364"/>
        <v>110</v>
      </c>
      <c r="AE186" s="160">
        <f t="shared" si="364"/>
        <v>113</v>
      </c>
      <c r="AF186" s="160">
        <f t="shared" si="364"/>
        <v>116</v>
      </c>
      <c r="AG186" s="160">
        <f t="shared" si="364"/>
        <v>119</v>
      </c>
      <c r="AH186" s="160">
        <f t="shared" si="364"/>
        <v>122</v>
      </c>
      <c r="AI186" s="160">
        <f t="shared" si="364"/>
        <v>125</v>
      </c>
      <c r="AJ186" s="160">
        <f t="shared" si="364"/>
        <v>128</v>
      </c>
      <c r="AK186" s="160">
        <f t="shared" si="364"/>
        <v>131</v>
      </c>
      <c r="AL186" s="160">
        <f t="shared" si="364"/>
        <v>134</v>
      </c>
      <c r="AM186" s="160">
        <f t="shared" si="364"/>
        <v>135</v>
      </c>
      <c r="AN186" s="160">
        <f t="shared" si="364"/>
        <v>137</v>
      </c>
      <c r="AO186" s="160">
        <f t="shared" si="364"/>
        <v>143</v>
      </c>
      <c r="AP186" s="160">
        <f t="shared" si="364"/>
        <v>145</v>
      </c>
      <c r="AQ186" s="160">
        <f t="shared" si="364"/>
        <v>148</v>
      </c>
      <c r="AR186" s="160">
        <f t="shared" si="364"/>
        <v>155</v>
      </c>
      <c r="AS186" s="160">
        <f t="shared" si="364"/>
        <v>162</v>
      </c>
      <c r="AT186" s="160">
        <f t="shared" si="364"/>
        <v>168</v>
      </c>
      <c r="AU186" s="160">
        <f t="shared" si="364"/>
        <v>171</v>
      </c>
      <c r="AV186" s="160">
        <f t="shared" si="364"/>
        <v>173</v>
      </c>
      <c r="AW186" s="161">
        <f t="shared" si="364"/>
        <v>174</v>
      </c>
      <c r="AX186" t="s">
        <v>1</v>
      </c>
      <c r="AY186" s="105" t="str">
        <f t="shared" si="297"/>
        <v>Ž21B</v>
      </c>
      <c r="AZ186" s="134">
        <f t="shared" si="276"/>
        <v>118</v>
      </c>
      <c r="BA186" s="73" t="str">
        <f t="shared" si="298"/>
        <v>Petra</v>
      </c>
      <c r="BB186" s="73" t="str">
        <f t="shared" si="299"/>
        <v>Kos</v>
      </c>
      <c r="BC186" s="134" t="str">
        <f t="shared" si="300"/>
        <v>59:04</v>
      </c>
      <c r="BD186" s="134">
        <f t="shared" si="301"/>
        <v>3544</v>
      </c>
      <c r="BE186" s="134" t="str">
        <f t="shared" si="302"/>
        <v>0</v>
      </c>
      <c r="BF186" s="134" t="str">
        <f t="shared" si="328"/>
        <v>0</v>
      </c>
      <c r="BG186" s="134">
        <f t="shared" si="277"/>
        <v>1</v>
      </c>
      <c r="BH186" s="73" t="str">
        <f t="shared" si="278"/>
        <v>Vihor</v>
      </c>
      <c r="BI186" s="73" t="str">
        <f t="shared" si="324"/>
        <v>OK Vihor</v>
      </c>
      <c r="BJ186" s="134" t="str">
        <f t="shared" si="303"/>
        <v/>
      </c>
      <c r="BK186" s="73" t="str" cm="1">
        <f t="array" ref="BK186">IF(BJ186="",""&amp;BI186,IF(BJ186="NEMA",BI186,INDEX(klub_naziv,MATCH(INDEX(klubAlias_klubid,BJ186),klub_id,0))))</f>
        <v>OK Vihor</v>
      </c>
      <c r="BL186" s="73" t="str" cm="1">
        <f t="array" ref="BL186">IFERROR(INDEX(registarNatjecatelji,CE186,4),"")</f>
        <v>OK Vihor</v>
      </c>
      <c r="BM186" s="179" t="str">
        <f t="shared" si="352"/>
        <v/>
      </c>
      <c r="BN186" s="73" t="str">
        <f t="shared" si="304"/>
        <v>OK Vihor</v>
      </c>
      <c r="BO186" s="73" t="str">
        <f t="shared" si="317"/>
        <v>CRO</v>
      </c>
      <c r="BP186" s="134">
        <f t="shared" si="280"/>
        <v>1</v>
      </c>
      <c r="BQ186" s="73" t="str">
        <f t="shared" si="281"/>
        <v>Ž21B</v>
      </c>
      <c r="BR186" s="73" t="str">
        <f t="shared" si="282"/>
        <v>Ž16-Ž21B</v>
      </c>
      <c r="BS186" s="134">
        <f t="shared" si="283"/>
        <v>1011</v>
      </c>
      <c r="BT186" s="74" t="str">
        <f t="shared" si="284"/>
        <v>2.66</v>
      </c>
      <c r="BU186" s="74" t="str">
        <f t="shared" si="285"/>
        <v>100</v>
      </c>
      <c r="BV186" s="75" t="str">
        <f t="shared" si="286"/>
        <v>10</v>
      </c>
      <c r="BW186" t="s">
        <v>1</v>
      </c>
      <c r="BX186" s="105" t="str">
        <f t="shared" si="287"/>
        <v>Petra – Kos – OK Vihor – Ž21B</v>
      </c>
      <c r="BY186" s="106">
        <f t="shared" si="288"/>
        <v>736</v>
      </c>
      <c r="BZ186" t="s">
        <v>1</v>
      </c>
      <c r="CA186" s="105" t="str">
        <f t="shared" si="289"/>
        <v>Petra – Kos – OK Vihor</v>
      </c>
      <c r="CB186" s="106">
        <f t="shared" si="290"/>
        <v>736</v>
      </c>
      <c r="CC186" t="s">
        <v>1</v>
      </c>
      <c r="CD186" s="105" t="str">
        <f t="shared" si="291"/>
        <v>Petra – Kos</v>
      </c>
      <c r="CE186" s="106">
        <f t="shared" si="305"/>
        <v>736</v>
      </c>
      <c r="CF186" t="s">
        <v>1</v>
      </c>
      <c r="CG186" s="111">
        <f t="shared" si="306"/>
        <v>736</v>
      </c>
      <c r="CH186" s="134" cm="1">
        <f t="array" ref="CH186">IF(CG186="","",INDEX(imePrezime_id,CG186,0))</f>
        <v>1895</v>
      </c>
      <c r="CI186" s="106" t="str">
        <f>IF(OR(CD186="",CE186&lt;&gt;"NEMA"),"",IFERROR(INDEX(imeprezimealias_imeprezimeid,MATCH(BA186&amp;" "&amp;BB186,imeprezimealias_alias,0)),""))</f>
        <v/>
      </c>
      <c r="CJ186" t="s">
        <v>1</v>
      </c>
      <c r="CK186" s="29" t="str">
        <f t="shared" si="307"/>
        <v/>
      </c>
      <c r="CL186" t="s">
        <v>1</v>
      </c>
      <c r="CM186" s="90"/>
      <c r="CN186" t="s">
        <v>1</v>
      </c>
      <c r="CO186" s="111" t="str">
        <f>IF(CM186="","",MAX(CO$10:CO185)+1)</f>
        <v/>
      </c>
      <c r="CP186" s="106" t="str">
        <f>IF(CM186="","",INDEX(imePrezime_id,MATCH(IF(IFERROR(SEARCH("–",CM186),0)&lt;&gt;0,CM186,SUBSTITUTE(CM186," "," – ",1)),imePrezime,0)))</f>
        <v/>
      </c>
      <c r="CR186" s="29" t="str">
        <f t="shared" si="308"/>
        <v/>
      </c>
      <c r="CS186" t="s">
        <v>1</v>
      </c>
      <c r="CT186" s="115" t="str">
        <f>IF(AND(CE186="NEMA",CI186=""),MAX(CT$10:CT185)+1,"")</f>
        <v/>
      </c>
      <c r="CU186" t="s">
        <v>1</v>
      </c>
      <c r="CV186" s="120" t="str">
        <f t="shared" si="322"/>
        <v>Ž</v>
      </c>
      <c r="CW186" t="s">
        <v>1</v>
      </c>
      <c r="CX186" s="105" t="str">
        <f>IF(CT186="","",IF(BO186&lt;&gt;"CRO","","INSERT INTO osoba (id,reg_broj,oib,spol_id,dat_rodjenja) VALUES ("&amp;CT186&amp;",(SELECT max(reg_broj)+1 FROM osoba),Null,'"&amp;CV186&amp;"',Null); INSERT INTO osoba_log (id,reg_broj,oib,spol_id,dat_rodjenja,dnevnik_id) SELECT id,reg_broj,oib,spol_id,dat_rodjenja,"&amp;CT$2&amp;" FROM osoba WHERE id = "&amp;CT186&amp;";"))</f>
        <v/>
      </c>
      <c r="CY186" s="125" t="str">
        <f>IF(CT186="","","INSERT INTO imeprezime (id,osoba_id,rbr,ime,prezime,klub_id,identitet_id,sintaksa_id,info,aktivno,dnevnik_id) VALUES ("&amp;CT186&amp;","&amp;IF(CX186="","Null",CT186)&amp;",1,'"&amp;BA186&amp;"','"&amp;BB186&amp;"',(SELECT id FROM klub WHERE naziv = '"&amp;BI186&amp;"'),Null,1,'',1,"&amp;CT$2&amp;");")</f>
        <v/>
      </c>
      <c r="CZ186" t="s">
        <v>1</v>
      </c>
      <c r="DA186" s="29" t="str">
        <f t="shared" si="309"/>
        <v/>
      </c>
      <c r="DB186" t="s">
        <v>1</v>
      </c>
      <c r="DC186" s="105" t="str">
        <f>IF(OR(BP186="",BP186&lt;&gt;"NEMA"),"",BO186)</f>
        <v/>
      </c>
      <c r="DD186" s="125" t="str">
        <f>IF(DC186="","",MAX(DD$10:DD185)+1)</f>
        <v/>
      </c>
      <c r="DE186" t="s">
        <v>1</v>
      </c>
      <c r="DF186" s="90"/>
      <c r="DG186" t="s">
        <v>1</v>
      </c>
      <c r="DH186" s="29" t="str">
        <f t="shared" si="292"/>
        <v/>
      </c>
      <c r="DI186" t="s">
        <v>1</v>
      </c>
      <c r="DJ186" s="166" t="str">
        <f>IF(BJ186&lt;&gt;"NEMA","",IF(IFERROR(MATCH(BI186,BI$10:BI185,0),0)&lt;&gt;0,"",BI186))</f>
        <v/>
      </c>
      <c r="DK186" t="s">
        <v>1</v>
      </c>
      <c r="DL186" s="90"/>
      <c r="DM186" t="s">
        <v>1</v>
      </c>
      <c r="DN186" s="105" t="str">
        <f t="shared" si="310"/>
        <v/>
      </c>
      <c r="DO186" s="73" t="str">
        <f>IF(DN186="","",MAX(DO$10:DO185)+1)</f>
        <v/>
      </c>
      <c r="DP186" s="73" t="str">
        <f>IF(DN186="","",IF(BP186="","",IF(BP186="NEMA",DD186,BP186)))</f>
        <v/>
      </c>
      <c r="DQ186" s="73" t="str">
        <f t="shared" si="311"/>
        <v/>
      </c>
      <c r="DR186" s="73" t="str">
        <f>IF(DL186="","",MAX(DR$10:DR185)+1)</f>
        <v/>
      </c>
      <c r="DS186" s="177" t="str">
        <f t="shared" si="293"/>
        <v/>
      </c>
      <c r="DT186" s="125" t="str">
        <f t="shared" si="312"/>
        <v/>
      </c>
      <c r="DU186" t="s">
        <v>1</v>
      </c>
      <c r="DV186" s="29" t="str">
        <f t="shared" si="313"/>
        <v/>
      </c>
      <c r="DW186" t="s">
        <v>1</v>
      </c>
      <c r="DX186" s="166" t="str">
        <f>IF(BX186="","",IF(BY186&lt;&gt;"NEMA","ime-pre-klu"&amp;IF(BJ186="","","(ali)")&amp;"-kat",IF(CB186&lt;&gt;"NEMA","ime-pre-klu"&amp;IF(BJ186="","","(ali)"),IF(CE186&lt;&gt;"NEMA","ime-pre",IF(CT186&lt;&gt;"","novo",""))))&amp;IF(AND(BE186="0",BD186&gt;max_minuta*60),"-ot",""))</f>
        <v>ime-pre-klu-kat</v>
      </c>
      <c r="DY186" t="s">
        <v>1</v>
      </c>
      <c r="DZ186" s="111"/>
      <c r="EA186" s="134"/>
      <c r="EB186" s="134"/>
      <c r="EC186" s="134"/>
      <c r="ED186" s="134"/>
      <c r="EE186" s="134"/>
      <c r="EF186" s="134"/>
      <c r="EG186" s="134"/>
      <c r="EH186" s="134"/>
      <c r="EI186" s="134"/>
      <c r="EJ186" s="106">
        <f t="shared" si="294"/>
        <v>1</v>
      </c>
      <c r="EK186" t="s">
        <v>1</v>
      </c>
    </row>
    <row r="187" spans="2:141" x14ac:dyDescent="0.25">
      <c r="B187" s="148" t="s">
        <v>1254</v>
      </c>
      <c r="C187" t="s">
        <v>1</v>
      </c>
      <c r="D187" s="159">
        <f t="shared" si="295"/>
        <v>0</v>
      </c>
      <c r="E187" s="160">
        <f t="shared" ref="E187:AW187" si="365">IF($B187="","",FIND(";",$B187,D187+1))</f>
        <v>1</v>
      </c>
      <c r="F187" s="160">
        <f t="shared" si="365"/>
        <v>9</v>
      </c>
      <c r="G187" s="160">
        <f t="shared" si="365"/>
        <v>14</v>
      </c>
      <c r="H187" s="160">
        <f t="shared" si="365"/>
        <v>23</v>
      </c>
      <c r="I187" s="160">
        <f t="shared" si="365"/>
        <v>32</v>
      </c>
      <c r="J187" s="160">
        <f t="shared" si="365"/>
        <v>33</v>
      </c>
      <c r="K187" s="160">
        <f t="shared" si="365"/>
        <v>35</v>
      </c>
      <c r="L187" s="160">
        <f t="shared" si="365"/>
        <v>36</v>
      </c>
      <c r="M187" s="160">
        <f t="shared" si="365"/>
        <v>38</v>
      </c>
      <c r="N187" s="160">
        <f t="shared" si="365"/>
        <v>44</v>
      </c>
      <c r="O187" s="160">
        <f t="shared" si="365"/>
        <v>51</v>
      </c>
      <c r="P187" s="160">
        <f t="shared" si="365"/>
        <v>57</v>
      </c>
      <c r="Q187" s="160">
        <f t="shared" si="365"/>
        <v>59</v>
      </c>
      <c r="R187" s="160">
        <f t="shared" si="365"/>
        <v>61</v>
      </c>
      <c r="S187" s="160">
        <f t="shared" si="365"/>
        <v>69</v>
      </c>
      <c r="T187" s="160">
        <f t="shared" si="365"/>
        <v>80</v>
      </c>
      <c r="U187" s="160">
        <f t="shared" si="365"/>
        <v>86</v>
      </c>
      <c r="V187" s="160">
        <f t="shared" si="365"/>
        <v>89</v>
      </c>
      <c r="W187" s="160">
        <f t="shared" si="365"/>
        <v>96</v>
      </c>
      <c r="X187" s="160">
        <f t="shared" si="365"/>
        <v>103</v>
      </c>
      <c r="Y187" s="160">
        <f t="shared" si="365"/>
        <v>104</v>
      </c>
      <c r="Z187" s="160">
        <f t="shared" si="365"/>
        <v>105</v>
      </c>
      <c r="AA187" s="160">
        <f t="shared" si="365"/>
        <v>106</v>
      </c>
      <c r="AB187" s="160">
        <f t="shared" si="365"/>
        <v>109</v>
      </c>
      <c r="AC187" s="160">
        <f t="shared" si="365"/>
        <v>112</v>
      </c>
      <c r="AD187" s="160">
        <f t="shared" si="365"/>
        <v>115</v>
      </c>
      <c r="AE187" s="160">
        <f t="shared" si="365"/>
        <v>118</v>
      </c>
      <c r="AF187" s="160">
        <f t="shared" si="365"/>
        <v>121</v>
      </c>
      <c r="AG187" s="160">
        <f t="shared" si="365"/>
        <v>124</v>
      </c>
      <c r="AH187" s="160">
        <f t="shared" si="365"/>
        <v>127</v>
      </c>
      <c r="AI187" s="160">
        <f t="shared" si="365"/>
        <v>130</v>
      </c>
      <c r="AJ187" s="160">
        <f t="shared" si="365"/>
        <v>133</v>
      </c>
      <c r="AK187" s="160">
        <f t="shared" si="365"/>
        <v>136</v>
      </c>
      <c r="AL187" s="160">
        <f t="shared" si="365"/>
        <v>139</v>
      </c>
      <c r="AM187" s="160">
        <f t="shared" si="365"/>
        <v>140</v>
      </c>
      <c r="AN187" s="160">
        <f t="shared" si="365"/>
        <v>142</v>
      </c>
      <c r="AO187" s="160">
        <f t="shared" si="365"/>
        <v>148</v>
      </c>
      <c r="AP187" s="160">
        <f t="shared" si="365"/>
        <v>150</v>
      </c>
      <c r="AQ187" s="160">
        <f t="shared" si="365"/>
        <v>153</v>
      </c>
      <c r="AR187" s="160">
        <f t="shared" si="365"/>
        <v>160</v>
      </c>
      <c r="AS187" s="160">
        <f t="shared" si="365"/>
        <v>167</v>
      </c>
      <c r="AT187" s="160">
        <f t="shared" si="365"/>
        <v>173</v>
      </c>
      <c r="AU187" s="160">
        <f t="shared" si="365"/>
        <v>176</v>
      </c>
      <c r="AV187" s="160">
        <f t="shared" si="365"/>
        <v>178</v>
      </c>
      <c r="AW187" s="161">
        <f t="shared" si="365"/>
        <v>179</v>
      </c>
      <c r="AX187" t="s">
        <v>1</v>
      </c>
      <c r="AY187" s="105" t="str">
        <f t="shared" si="297"/>
        <v>Ž21B</v>
      </c>
      <c r="AZ187" s="134">
        <f t="shared" si="276"/>
        <v>118</v>
      </c>
      <c r="BA187" s="73" t="str">
        <f t="shared" si="298"/>
        <v>Andrea</v>
      </c>
      <c r="BB187" s="73" t="str">
        <f t="shared" si="299"/>
        <v>Hribar</v>
      </c>
      <c r="BC187" s="134" t="str">
        <f t="shared" si="300"/>
        <v>62:40</v>
      </c>
      <c r="BD187" s="134">
        <f t="shared" si="301"/>
        <v>3760</v>
      </c>
      <c r="BE187" s="134" t="str">
        <f t="shared" si="302"/>
        <v>0</v>
      </c>
      <c r="BF187" s="134" t="str">
        <f t="shared" si="328"/>
        <v>0</v>
      </c>
      <c r="BG187" s="134">
        <f t="shared" si="277"/>
        <v>1</v>
      </c>
      <c r="BH187" s="73" t="str">
        <f t="shared" si="278"/>
        <v>Vihor</v>
      </c>
      <c r="BI187" s="73" t="str">
        <f t="shared" si="324"/>
        <v>OK Vihor</v>
      </c>
      <c r="BJ187" s="134" t="str">
        <f t="shared" si="303"/>
        <v/>
      </c>
      <c r="BK187" s="73" t="str" cm="1">
        <f t="array" ref="BK187">IF(BJ187="",""&amp;BI187,IF(BJ187="NEMA",BI187,INDEX(klub_naziv,MATCH(INDEX(klubAlias_klubid,BJ187),klub_id,0))))</f>
        <v>OK Vihor</v>
      </c>
      <c r="BL187" s="73" t="str" cm="1">
        <f t="array" ref="BL187">IFERROR(INDEX(registarNatjecatelji,CE187,4),"")</f>
        <v>OK Vihor</v>
      </c>
      <c r="BM187" s="179" t="str">
        <f t="shared" si="352"/>
        <v/>
      </c>
      <c r="BN187" s="73" t="str">
        <f t="shared" si="304"/>
        <v>OK Vihor</v>
      </c>
      <c r="BO187" s="73" t="str">
        <f t="shared" si="317"/>
        <v>CRO</v>
      </c>
      <c r="BP187" s="134">
        <f t="shared" si="280"/>
        <v>1</v>
      </c>
      <c r="BQ187" s="73" t="str">
        <f t="shared" si="281"/>
        <v>Ž21B</v>
      </c>
      <c r="BR187" s="73" t="str">
        <f t="shared" si="282"/>
        <v>Ž16-Ž21B</v>
      </c>
      <c r="BS187" s="134">
        <f t="shared" si="283"/>
        <v>1011</v>
      </c>
      <c r="BT187" s="74" t="str">
        <f t="shared" si="284"/>
        <v>2.66</v>
      </c>
      <c r="BU187" s="74" t="str">
        <f t="shared" si="285"/>
        <v>100</v>
      </c>
      <c r="BV187" s="75" t="str">
        <f t="shared" si="286"/>
        <v>10</v>
      </c>
      <c r="BW187" t="s">
        <v>1</v>
      </c>
      <c r="BX187" s="105" t="str">
        <f t="shared" si="287"/>
        <v>Andrea – Hribar – OK Vihor – Ž21B</v>
      </c>
      <c r="BY187" s="106">
        <f t="shared" si="288"/>
        <v>689</v>
      </c>
      <c r="BZ187" t="s">
        <v>1</v>
      </c>
      <c r="CA187" s="105" t="str">
        <f t="shared" si="289"/>
        <v>Andrea – Hribar – OK Vihor</v>
      </c>
      <c r="CB187" s="106">
        <f t="shared" si="290"/>
        <v>689</v>
      </c>
      <c r="CC187" t="s">
        <v>1</v>
      </c>
      <c r="CD187" s="105" t="str">
        <f t="shared" si="291"/>
        <v>Andrea – Hribar</v>
      </c>
      <c r="CE187" s="106">
        <f t="shared" si="305"/>
        <v>689</v>
      </c>
      <c r="CF187" t="s">
        <v>1</v>
      </c>
      <c r="CG187" s="111">
        <f t="shared" si="306"/>
        <v>689</v>
      </c>
      <c r="CH187" s="134" cm="1">
        <f t="array" ref="CH187">IF(CG187="","",INDEX(imePrezime_id,CG187,0))</f>
        <v>1943</v>
      </c>
      <c r="CI187" s="106" t="str">
        <f>IF(OR(CD187="",CE187&lt;&gt;"NEMA"),"",IFERROR(INDEX(imeprezimealias_imeprezimeid,MATCH(BA187&amp;" "&amp;BB187,imeprezimealias_alias,0)),""))</f>
        <v/>
      </c>
      <c r="CJ187" t="s">
        <v>1</v>
      </c>
      <c r="CK187" s="29" t="str">
        <f t="shared" si="307"/>
        <v/>
      </c>
      <c r="CL187" t="s">
        <v>1</v>
      </c>
      <c r="CM187" s="90"/>
      <c r="CN187" t="s">
        <v>1</v>
      </c>
      <c r="CO187" s="111" t="str">
        <f>IF(CM187="","",MAX(CO$10:CO186)+1)</f>
        <v/>
      </c>
      <c r="CP187" s="106" t="str">
        <f>IF(CM187="","",INDEX(imePrezime_id,MATCH(IF(IFERROR(SEARCH("–",CM187),0)&lt;&gt;0,CM187,SUBSTITUTE(CM187," "," – ",1)),imePrezime,0)))</f>
        <v/>
      </c>
      <c r="CR187" s="29" t="str">
        <f t="shared" si="308"/>
        <v/>
      </c>
      <c r="CS187" t="s">
        <v>1</v>
      </c>
      <c r="CT187" s="115" t="str">
        <f>IF(AND(CE187="NEMA",CI187=""),MAX(CT$10:CT186)+1,"")</f>
        <v/>
      </c>
      <c r="CU187" t="s">
        <v>1</v>
      </c>
      <c r="CV187" s="120" t="str">
        <f t="shared" si="322"/>
        <v>Ž</v>
      </c>
      <c r="CW187" t="s">
        <v>1</v>
      </c>
      <c r="CX187" s="105" t="str">
        <f>IF(CT187="","",IF(BO187&lt;&gt;"CRO","","INSERT INTO osoba (id,reg_broj,oib,spol_id,dat_rodjenja) VALUES ("&amp;CT187&amp;",(SELECT max(reg_broj)+1 FROM osoba),Null,'"&amp;CV187&amp;"',Null); INSERT INTO osoba_log (id,reg_broj,oib,spol_id,dat_rodjenja,dnevnik_id) SELECT id,reg_broj,oib,spol_id,dat_rodjenja,"&amp;CT$2&amp;" FROM osoba WHERE id = "&amp;CT187&amp;";"))</f>
        <v/>
      </c>
      <c r="CY187" s="125" t="str">
        <f>IF(CT187="","","INSERT INTO imeprezime (id,osoba_id,rbr,ime,prezime,klub_id,identitet_id,sintaksa_id,info,aktivno,dnevnik_id) VALUES ("&amp;CT187&amp;","&amp;IF(CX187="","Null",CT187)&amp;",1,'"&amp;BA187&amp;"','"&amp;BB187&amp;"',(SELECT id FROM klub WHERE naziv = '"&amp;BI187&amp;"'),Null,1,'',1,"&amp;CT$2&amp;");")</f>
        <v/>
      </c>
      <c r="CZ187" t="s">
        <v>1</v>
      </c>
      <c r="DA187" s="29" t="str">
        <f t="shared" si="309"/>
        <v/>
      </c>
      <c r="DB187" t="s">
        <v>1</v>
      </c>
      <c r="DC187" s="105" t="str">
        <f>IF(OR(BP187="",BP187&lt;&gt;"NEMA"),"",BO187)</f>
        <v/>
      </c>
      <c r="DD187" s="125" t="str">
        <f>IF(DC187="","",MAX(DD$10:DD186)+1)</f>
        <v/>
      </c>
      <c r="DE187" t="s">
        <v>1</v>
      </c>
      <c r="DF187" s="90"/>
      <c r="DG187" t="s">
        <v>1</v>
      </c>
      <c r="DH187" s="29" t="str">
        <f t="shared" si="292"/>
        <v/>
      </c>
      <c r="DI187" t="s">
        <v>1</v>
      </c>
      <c r="DJ187" s="166" t="str">
        <f>IF(BJ187&lt;&gt;"NEMA","",IF(IFERROR(MATCH(BI187,BI$10:BI186,0),0)&lt;&gt;0,"",BI187))</f>
        <v/>
      </c>
      <c r="DK187" t="s">
        <v>1</v>
      </c>
      <c r="DL187" s="90"/>
      <c r="DM187" t="s">
        <v>1</v>
      </c>
      <c r="DN187" s="105" t="str">
        <f t="shared" si="310"/>
        <v/>
      </c>
      <c r="DO187" s="73" t="str">
        <f>IF(DN187="","",MAX(DO$10:DO186)+1)</f>
        <v/>
      </c>
      <c r="DP187" s="73" t="str">
        <f>IF(DN187="","",IF(BP187="","",IF(BP187="NEMA",DD187,BP187)))</f>
        <v/>
      </c>
      <c r="DQ187" s="73" t="str">
        <f t="shared" si="311"/>
        <v/>
      </c>
      <c r="DR187" s="73" t="str">
        <f>IF(DL187="","",MAX(DR$10:DR186)+1)</f>
        <v/>
      </c>
      <c r="DS187" s="177" t="str">
        <f t="shared" si="293"/>
        <v/>
      </c>
      <c r="DT187" s="125" t="str">
        <f t="shared" si="312"/>
        <v/>
      </c>
      <c r="DU187" t="s">
        <v>1</v>
      </c>
      <c r="DV187" s="29" t="str">
        <f t="shared" si="313"/>
        <v/>
      </c>
      <c r="DW187" t="s">
        <v>1</v>
      </c>
      <c r="DX187" s="166" t="str">
        <f>IF(BX187="","",IF(BY187&lt;&gt;"NEMA","ime-pre-klu"&amp;IF(BJ187="","","(ali)")&amp;"-kat",IF(CB187&lt;&gt;"NEMA","ime-pre-klu"&amp;IF(BJ187="","","(ali)"),IF(CE187&lt;&gt;"NEMA","ime-pre",IF(CT187&lt;&gt;"","novo",""))))&amp;IF(AND(BE187="0",BD187&gt;max_minuta*60),"-ot",""))</f>
        <v>ime-pre-klu-kat</v>
      </c>
      <c r="DY187" t="s">
        <v>1</v>
      </c>
      <c r="DZ187" s="111"/>
      <c r="EA187" s="134"/>
      <c r="EB187" s="134"/>
      <c r="EC187" s="134"/>
      <c r="ED187" s="134"/>
      <c r="EE187" s="134"/>
      <c r="EF187" s="134"/>
      <c r="EG187" s="134"/>
      <c r="EH187" s="134"/>
      <c r="EI187" s="134"/>
      <c r="EJ187" s="106">
        <f t="shared" si="294"/>
        <v>1</v>
      </c>
      <c r="EK187" t="s">
        <v>1</v>
      </c>
    </row>
    <row r="188" spans="2:141" x14ac:dyDescent="0.25">
      <c r="B188" s="148" t="s">
        <v>1255</v>
      </c>
      <c r="C188" t="s">
        <v>1</v>
      </c>
      <c r="D188" s="159">
        <f t="shared" si="295"/>
        <v>0</v>
      </c>
      <c r="E188" s="160">
        <f t="shared" ref="E188:AW188" si="366">IF($B188="","",FIND(";",$B188,D188+1))</f>
        <v>1</v>
      </c>
      <c r="F188" s="160">
        <f t="shared" si="366"/>
        <v>9</v>
      </c>
      <c r="G188" s="160">
        <f t="shared" si="366"/>
        <v>15</v>
      </c>
      <c r="H188" s="160">
        <f t="shared" si="366"/>
        <v>25</v>
      </c>
      <c r="I188" s="160">
        <f t="shared" si="366"/>
        <v>32</v>
      </c>
      <c r="J188" s="160">
        <f t="shared" si="366"/>
        <v>33</v>
      </c>
      <c r="K188" s="160">
        <f t="shared" si="366"/>
        <v>35</v>
      </c>
      <c r="L188" s="160">
        <f t="shared" si="366"/>
        <v>36</v>
      </c>
      <c r="M188" s="160">
        <f t="shared" si="366"/>
        <v>38</v>
      </c>
      <c r="N188" s="160">
        <f t="shared" si="366"/>
        <v>44</v>
      </c>
      <c r="O188" s="160">
        <f t="shared" si="366"/>
        <v>51</v>
      </c>
      <c r="P188" s="160">
        <f t="shared" si="366"/>
        <v>57</v>
      </c>
      <c r="Q188" s="160">
        <f t="shared" si="366"/>
        <v>59</v>
      </c>
      <c r="R188" s="160">
        <f t="shared" si="366"/>
        <v>61</v>
      </c>
      <c r="S188" s="160">
        <f t="shared" si="366"/>
        <v>67</v>
      </c>
      <c r="T188" s="160">
        <f t="shared" si="366"/>
        <v>79</v>
      </c>
      <c r="U188" s="160">
        <f t="shared" si="366"/>
        <v>85</v>
      </c>
      <c r="V188" s="160">
        <f t="shared" si="366"/>
        <v>88</v>
      </c>
      <c r="W188" s="160">
        <f t="shared" si="366"/>
        <v>95</v>
      </c>
      <c r="X188" s="160">
        <f t="shared" si="366"/>
        <v>102</v>
      </c>
      <c r="Y188" s="160">
        <f t="shared" si="366"/>
        <v>103</v>
      </c>
      <c r="Z188" s="160">
        <f t="shared" si="366"/>
        <v>104</v>
      </c>
      <c r="AA188" s="160">
        <f t="shared" si="366"/>
        <v>105</v>
      </c>
      <c r="AB188" s="160">
        <f t="shared" si="366"/>
        <v>108</v>
      </c>
      <c r="AC188" s="160">
        <f t="shared" si="366"/>
        <v>111</v>
      </c>
      <c r="AD188" s="160">
        <f t="shared" si="366"/>
        <v>114</v>
      </c>
      <c r="AE188" s="160">
        <f t="shared" si="366"/>
        <v>117</v>
      </c>
      <c r="AF188" s="160">
        <f t="shared" si="366"/>
        <v>120</v>
      </c>
      <c r="AG188" s="160">
        <f t="shared" si="366"/>
        <v>123</v>
      </c>
      <c r="AH188" s="160">
        <f t="shared" si="366"/>
        <v>126</v>
      </c>
      <c r="AI188" s="160">
        <f t="shared" si="366"/>
        <v>129</v>
      </c>
      <c r="AJ188" s="160">
        <f t="shared" si="366"/>
        <v>132</v>
      </c>
      <c r="AK188" s="160">
        <f t="shared" si="366"/>
        <v>135</v>
      </c>
      <c r="AL188" s="160">
        <f t="shared" si="366"/>
        <v>138</v>
      </c>
      <c r="AM188" s="160">
        <f t="shared" si="366"/>
        <v>139</v>
      </c>
      <c r="AN188" s="160">
        <f t="shared" si="366"/>
        <v>141</v>
      </c>
      <c r="AO188" s="160">
        <f t="shared" si="366"/>
        <v>147</v>
      </c>
      <c r="AP188" s="160">
        <f t="shared" si="366"/>
        <v>149</v>
      </c>
      <c r="AQ188" s="160">
        <f t="shared" si="366"/>
        <v>152</v>
      </c>
      <c r="AR188" s="160">
        <f t="shared" si="366"/>
        <v>159</v>
      </c>
      <c r="AS188" s="160">
        <f t="shared" si="366"/>
        <v>166</v>
      </c>
      <c r="AT188" s="160">
        <f t="shared" si="366"/>
        <v>172</v>
      </c>
      <c r="AU188" s="160">
        <f t="shared" si="366"/>
        <v>175</v>
      </c>
      <c r="AV188" s="160">
        <f t="shared" si="366"/>
        <v>177</v>
      </c>
      <c r="AW188" s="161">
        <f t="shared" si="366"/>
        <v>178</v>
      </c>
      <c r="AX188" t="s">
        <v>1</v>
      </c>
      <c r="AY188" s="105" t="str">
        <f t="shared" si="297"/>
        <v>Ž21B</v>
      </c>
      <c r="AZ188" s="134">
        <f t="shared" si="276"/>
        <v>118</v>
      </c>
      <c r="BA188" s="73" t="str">
        <f t="shared" si="298"/>
        <v>Hana</v>
      </c>
      <c r="BB188" s="73" t="str">
        <f t="shared" si="299"/>
        <v>Glušica</v>
      </c>
      <c r="BC188" s="134" t="str">
        <f t="shared" si="300"/>
        <v>63:58</v>
      </c>
      <c r="BD188" s="134">
        <f t="shared" si="301"/>
        <v>3838</v>
      </c>
      <c r="BE188" s="134" t="str">
        <f t="shared" si="302"/>
        <v>0</v>
      </c>
      <c r="BF188" s="134" t="str">
        <f t="shared" si="328"/>
        <v>0</v>
      </c>
      <c r="BG188" s="134">
        <f t="shared" si="277"/>
        <v>1</v>
      </c>
      <c r="BH188" s="73" t="str">
        <f t="shared" si="278"/>
        <v>KAP</v>
      </c>
      <c r="BI188" s="73" t="str">
        <f t="shared" si="324"/>
        <v>OK Kapela</v>
      </c>
      <c r="BJ188" s="134" t="str">
        <f t="shared" si="303"/>
        <v/>
      </c>
      <c r="BK188" s="73" t="str" cm="1">
        <f t="array" ref="BK188">IF(BJ188="",""&amp;BI188,IF(BJ188="NEMA",BI188,INDEX(klub_naziv,MATCH(INDEX(klubAlias_klubid,BJ188),klub_id,0))))</f>
        <v>OK Kapela</v>
      </c>
      <c r="BL188" s="73" t="str" cm="1">
        <f t="array" ref="BL188">IFERROR(INDEX(registarNatjecatelji,CE188,4),"")</f>
        <v>OK Kapela</v>
      </c>
      <c r="BM188" s="179" t="str">
        <f t="shared" si="352"/>
        <v/>
      </c>
      <c r="BN188" s="73" t="str">
        <f t="shared" si="304"/>
        <v>OK Kapela</v>
      </c>
      <c r="BO188" s="73" t="str">
        <f t="shared" si="317"/>
        <v>CRO</v>
      </c>
      <c r="BP188" s="134">
        <f t="shared" si="280"/>
        <v>1</v>
      </c>
      <c r="BQ188" s="73" t="str">
        <f t="shared" si="281"/>
        <v>Ž21B</v>
      </c>
      <c r="BR188" s="73" t="str">
        <f t="shared" si="282"/>
        <v>Ž16-Ž21B</v>
      </c>
      <c r="BS188" s="134">
        <f t="shared" si="283"/>
        <v>1011</v>
      </c>
      <c r="BT188" s="74" t="str">
        <f t="shared" si="284"/>
        <v>2.66</v>
      </c>
      <c r="BU188" s="74" t="str">
        <f t="shared" si="285"/>
        <v>100</v>
      </c>
      <c r="BV188" s="75" t="str">
        <f t="shared" si="286"/>
        <v>10</v>
      </c>
      <c r="BW188" t="s">
        <v>1</v>
      </c>
      <c r="BX188" s="105" t="str">
        <f t="shared" si="287"/>
        <v>Hana – Glušica – OK Kapela – Ž21B</v>
      </c>
      <c r="BY188" s="106">
        <f t="shared" si="288"/>
        <v>241</v>
      </c>
      <c r="BZ188" t="s">
        <v>1</v>
      </c>
      <c r="CA188" s="105" t="str">
        <f t="shared" si="289"/>
        <v>Hana – Glušica – OK Kapela</v>
      </c>
      <c r="CB188" s="106">
        <f t="shared" si="290"/>
        <v>241</v>
      </c>
      <c r="CC188" t="s">
        <v>1</v>
      </c>
      <c r="CD188" s="105" t="str">
        <f t="shared" si="291"/>
        <v>Hana – Glušica</v>
      </c>
      <c r="CE188" s="106">
        <f t="shared" si="305"/>
        <v>241</v>
      </c>
      <c r="CF188" t="s">
        <v>1</v>
      </c>
      <c r="CG188" s="111">
        <f t="shared" si="306"/>
        <v>241</v>
      </c>
      <c r="CH188" s="134" cm="1">
        <f t="array" ref="CH188">IF(CG188="","",INDEX(imePrezime_id,CG188,0))</f>
        <v>1857</v>
      </c>
      <c r="CI188" s="106" t="str">
        <f>IF(OR(CD188="",CE188&lt;&gt;"NEMA"),"",IFERROR(INDEX(imeprezimealias_imeprezimeid,MATCH(BA188&amp;" "&amp;BB188,imeprezimealias_alias,0)),""))</f>
        <v/>
      </c>
      <c r="CJ188" t="s">
        <v>1</v>
      </c>
      <c r="CK188" s="29" t="str">
        <f t="shared" si="307"/>
        <v/>
      </c>
      <c r="CL188" t="s">
        <v>1</v>
      </c>
      <c r="CM188" s="90"/>
      <c r="CN188" t="s">
        <v>1</v>
      </c>
      <c r="CO188" s="111" t="str">
        <f>IF(CM188="","",MAX(CO$10:CO187)+1)</f>
        <v/>
      </c>
      <c r="CP188" s="106" t="str">
        <f>IF(CM188="","",INDEX(imePrezime_id,MATCH(IF(IFERROR(SEARCH("–",CM188),0)&lt;&gt;0,CM188,SUBSTITUTE(CM188," "," – ",1)),imePrezime,0)))</f>
        <v/>
      </c>
      <c r="CR188" s="29" t="str">
        <f t="shared" si="308"/>
        <v/>
      </c>
      <c r="CS188" t="s">
        <v>1</v>
      </c>
      <c r="CT188" s="115" t="str">
        <f>IF(AND(CE188="NEMA",CI188=""),MAX(CT$10:CT187)+1,"")</f>
        <v/>
      </c>
      <c r="CU188" t="s">
        <v>1</v>
      </c>
      <c r="CV188" s="120" t="str">
        <f t="shared" si="322"/>
        <v>Ž</v>
      </c>
      <c r="CW188" t="s">
        <v>1</v>
      </c>
      <c r="CX188" s="105" t="str">
        <f>IF(CT188="","",IF(BO188&lt;&gt;"CRO","","INSERT INTO osoba (id,reg_broj,oib,spol_id,dat_rodjenja) VALUES ("&amp;CT188&amp;",(SELECT max(reg_broj)+1 FROM osoba),Null,'"&amp;CV188&amp;"',Null); INSERT INTO osoba_log (id,reg_broj,oib,spol_id,dat_rodjenja,dnevnik_id) SELECT id,reg_broj,oib,spol_id,dat_rodjenja,"&amp;CT$2&amp;" FROM osoba WHERE id = "&amp;CT188&amp;";"))</f>
        <v/>
      </c>
      <c r="CY188" s="125" t="str">
        <f>IF(CT188="","","INSERT INTO imeprezime (id,osoba_id,rbr,ime,prezime,klub_id,identitet_id,sintaksa_id,info,aktivno,dnevnik_id) VALUES ("&amp;CT188&amp;","&amp;IF(CX188="","Null",CT188)&amp;",1,'"&amp;BA188&amp;"','"&amp;BB188&amp;"',(SELECT id FROM klub WHERE naziv = '"&amp;BI188&amp;"'),Null,1,'',1,"&amp;CT$2&amp;");")</f>
        <v/>
      </c>
      <c r="CZ188" t="s">
        <v>1</v>
      </c>
      <c r="DA188" s="29" t="str">
        <f t="shared" si="309"/>
        <v/>
      </c>
      <c r="DB188" t="s">
        <v>1</v>
      </c>
      <c r="DC188" s="105" t="str">
        <f>IF(OR(BP188="",BP188&lt;&gt;"NEMA"),"",BO188)</f>
        <v/>
      </c>
      <c r="DD188" s="125" t="str">
        <f>IF(DC188="","",MAX(DD$10:DD187)+1)</f>
        <v/>
      </c>
      <c r="DE188" t="s">
        <v>1</v>
      </c>
      <c r="DF188" s="90"/>
      <c r="DG188" t="s">
        <v>1</v>
      </c>
      <c r="DH188" s="29" t="str">
        <f t="shared" si="292"/>
        <v/>
      </c>
      <c r="DI188" t="s">
        <v>1</v>
      </c>
      <c r="DJ188" s="166" t="str">
        <f>IF(BJ188&lt;&gt;"NEMA","",IF(IFERROR(MATCH(BI188,BI$10:BI187,0),0)&lt;&gt;0,"",BI188))</f>
        <v/>
      </c>
      <c r="DK188" t="s">
        <v>1</v>
      </c>
      <c r="DL188" s="90"/>
      <c r="DM188" t="s">
        <v>1</v>
      </c>
      <c r="DN188" s="105" t="str">
        <f t="shared" si="310"/>
        <v/>
      </c>
      <c r="DO188" s="73" t="str">
        <f>IF(DN188="","",MAX(DO$10:DO187)+1)</f>
        <v/>
      </c>
      <c r="DP188" s="73" t="str">
        <f>IF(DN188="","",IF(BP188="","",IF(BP188="NEMA",DD188,BP188)))</f>
        <v/>
      </c>
      <c r="DQ188" s="73" t="str">
        <f t="shared" si="311"/>
        <v/>
      </c>
      <c r="DR188" s="73" t="str">
        <f>IF(DL188="","",MAX(DR$10:DR187)+1)</f>
        <v/>
      </c>
      <c r="DS188" s="177" t="str">
        <f t="shared" si="293"/>
        <v/>
      </c>
      <c r="DT188" s="125" t="str">
        <f t="shared" si="312"/>
        <v/>
      </c>
      <c r="DU188" t="s">
        <v>1</v>
      </c>
      <c r="DV188" s="29" t="str">
        <f t="shared" si="313"/>
        <v/>
      </c>
      <c r="DW188" t="s">
        <v>1</v>
      </c>
      <c r="DX188" s="166" t="str">
        <f>IF(BX188="","",IF(BY188&lt;&gt;"NEMA","ime-pre-klu"&amp;IF(BJ188="","","(ali)")&amp;"-kat",IF(CB188&lt;&gt;"NEMA","ime-pre-klu"&amp;IF(BJ188="","","(ali)"),IF(CE188&lt;&gt;"NEMA","ime-pre",IF(CT188&lt;&gt;"","novo",""))))&amp;IF(AND(BE188="0",BD188&gt;max_minuta*60),"-ot",""))</f>
        <v>ime-pre-klu-kat</v>
      </c>
      <c r="DY188" t="s">
        <v>1</v>
      </c>
      <c r="DZ188" s="111"/>
      <c r="EA188" s="134"/>
      <c r="EB188" s="134"/>
      <c r="EC188" s="134"/>
      <c r="ED188" s="134"/>
      <c r="EE188" s="134"/>
      <c r="EF188" s="134"/>
      <c r="EG188" s="134"/>
      <c r="EH188" s="134"/>
      <c r="EI188" s="134"/>
      <c r="EJ188" s="106">
        <f t="shared" si="294"/>
        <v>1</v>
      </c>
      <c r="EK188" t="s">
        <v>1</v>
      </c>
    </row>
    <row r="189" spans="2:141" x14ac:dyDescent="0.25">
      <c r="B189" s="148" t="s">
        <v>1256</v>
      </c>
      <c r="C189" t="s">
        <v>1</v>
      </c>
      <c r="D189" s="159">
        <f t="shared" si="295"/>
        <v>0</v>
      </c>
      <c r="E189" s="160">
        <f t="shared" ref="E189:AW189" si="367">IF($B189="","",FIND(";",$B189,D189+1))</f>
        <v>1</v>
      </c>
      <c r="F189" s="160">
        <f t="shared" si="367"/>
        <v>8</v>
      </c>
      <c r="G189" s="160">
        <f t="shared" si="367"/>
        <v>13</v>
      </c>
      <c r="H189" s="160">
        <f t="shared" si="367"/>
        <v>24</v>
      </c>
      <c r="I189" s="160">
        <f t="shared" si="367"/>
        <v>31</v>
      </c>
      <c r="J189" s="160">
        <f t="shared" si="367"/>
        <v>32</v>
      </c>
      <c r="K189" s="160">
        <f t="shared" si="367"/>
        <v>34</v>
      </c>
      <c r="L189" s="160">
        <f t="shared" si="367"/>
        <v>35</v>
      </c>
      <c r="M189" s="160">
        <f t="shared" si="367"/>
        <v>37</v>
      </c>
      <c r="N189" s="160">
        <f t="shared" si="367"/>
        <v>43</v>
      </c>
      <c r="O189" s="160">
        <f t="shared" si="367"/>
        <v>50</v>
      </c>
      <c r="P189" s="160">
        <f t="shared" si="367"/>
        <v>56</v>
      </c>
      <c r="Q189" s="160">
        <f t="shared" si="367"/>
        <v>58</v>
      </c>
      <c r="R189" s="160">
        <f t="shared" si="367"/>
        <v>60</v>
      </c>
      <c r="S189" s="160">
        <f t="shared" si="367"/>
        <v>68</v>
      </c>
      <c r="T189" s="160">
        <f t="shared" si="367"/>
        <v>79</v>
      </c>
      <c r="U189" s="160">
        <f t="shared" si="367"/>
        <v>85</v>
      </c>
      <c r="V189" s="160">
        <f t="shared" si="367"/>
        <v>88</v>
      </c>
      <c r="W189" s="160">
        <f t="shared" si="367"/>
        <v>95</v>
      </c>
      <c r="X189" s="160">
        <f t="shared" si="367"/>
        <v>102</v>
      </c>
      <c r="Y189" s="160">
        <f t="shared" si="367"/>
        <v>103</v>
      </c>
      <c r="Z189" s="160">
        <f t="shared" si="367"/>
        <v>104</v>
      </c>
      <c r="AA189" s="160">
        <f t="shared" si="367"/>
        <v>105</v>
      </c>
      <c r="AB189" s="160">
        <f t="shared" si="367"/>
        <v>108</v>
      </c>
      <c r="AC189" s="160">
        <f t="shared" si="367"/>
        <v>111</v>
      </c>
      <c r="AD189" s="160">
        <f t="shared" si="367"/>
        <v>114</v>
      </c>
      <c r="AE189" s="160">
        <f t="shared" si="367"/>
        <v>117</v>
      </c>
      <c r="AF189" s="160">
        <f t="shared" si="367"/>
        <v>120</v>
      </c>
      <c r="AG189" s="160">
        <f t="shared" si="367"/>
        <v>123</v>
      </c>
      <c r="AH189" s="160">
        <f t="shared" si="367"/>
        <v>126</v>
      </c>
      <c r="AI189" s="160">
        <f t="shared" si="367"/>
        <v>129</v>
      </c>
      <c r="AJ189" s="160">
        <f t="shared" si="367"/>
        <v>132</v>
      </c>
      <c r="AK189" s="160">
        <f t="shared" si="367"/>
        <v>135</v>
      </c>
      <c r="AL189" s="160">
        <f t="shared" si="367"/>
        <v>138</v>
      </c>
      <c r="AM189" s="160">
        <f t="shared" si="367"/>
        <v>139</v>
      </c>
      <c r="AN189" s="160">
        <f t="shared" si="367"/>
        <v>141</v>
      </c>
      <c r="AO189" s="160">
        <f t="shared" si="367"/>
        <v>147</v>
      </c>
      <c r="AP189" s="160">
        <f t="shared" si="367"/>
        <v>149</v>
      </c>
      <c r="AQ189" s="160">
        <f t="shared" si="367"/>
        <v>152</v>
      </c>
      <c r="AR189" s="160">
        <f t="shared" si="367"/>
        <v>159</v>
      </c>
      <c r="AS189" s="160">
        <f t="shared" si="367"/>
        <v>166</v>
      </c>
      <c r="AT189" s="160">
        <f t="shared" si="367"/>
        <v>172</v>
      </c>
      <c r="AU189" s="160">
        <f t="shared" si="367"/>
        <v>175</v>
      </c>
      <c r="AV189" s="160">
        <f t="shared" si="367"/>
        <v>177</v>
      </c>
      <c r="AW189" s="161">
        <f t="shared" si="367"/>
        <v>178</v>
      </c>
      <c r="AX189" t="s">
        <v>1</v>
      </c>
      <c r="AY189" s="105" t="str">
        <f t="shared" si="297"/>
        <v>Ž21B</v>
      </c>
      <c r="AZ189" s="134">
        <f t="shared" si="276"/>
        <v>118</v>
      </c>
      <c r="BA189" s="73" t="str">
        <f t="shared" si="298"/>
        <v>Olga</v>
      </c>
      <c r="BB189" s="73" t="str">
        <f t="shared" si="299"/>
        <v>Zaitseva</v>
      </c>
      <c r="BC189" s="134" t="str">
        <f t="shared" si="300"/>
        <v>64:39</v>
      </c>
      <c r="BD189" s="134">
        <f t="shared" si="301"/>
        <v>3879</v>
      </c>
      <c r="BE189" s="134" t="str">
        <f t="shared" si="302"/>
        <v>0</v>
      </c>
      <c r="BF189" s="134" t="str">
        <f t="shared" si="328"/>
        <v>0</v>
      </c>
      <c r="BG189" s="134">
        <f t="shared" si="277"/>
        <v>1</v>
      </c>
      <c r="BH189" s="73" t="str">
        <f t="shared" si="278"/>
        <v>Vihor</v>
      </c>
      <c r="BI189" s="73" t="str">
        <f t="shared" si="324"/>
        <v>OK Vihor</v>
      </c>
      <c r="BJ189" s="134" t="str">
        <f t="shared" si="303"/>
        <v/>
      </c>
      <c r="BK189" s="73" t="str" cm="1">
        <f t="array" ref="BK189">IF(BJ189="",""&amp;BI189,IF(BJ189="NEMA",BI189,INDEX(klub_naziv,MATCH(INDEX(klubAlias_klubid,BJ189),klub_id,0))))</f>
        <v>OK Vihor</v>
      </c>
      <c r="BL189" s="73" t="str" cm="1">
        <f t="array" ref="BL189">IFERROR(INDEX(registarNatjecatelji,CE189,4),"")</f>
        <v>OK Vihor</v>
      </c>
      <c r="BM189" s="179" t="str">
        <f t="shared" si="352"/>
        <v/>
      </c>
      <c r="BN189" s="73" t="str">
        <f t="shared" si="304"/>
        <v>OK Vihor</v>
      </c>
      <c r="BO189" s="73" t="str">
        <f t="shared" si="317"/>
        <v>CRO</v>
      </c>
      <c r="BP189" s="134">
        <f t="shared" si="280"/>
        <v>1</v>
      </c>
      <c r="BQ189" s="73" t="str">
        <f t="shared" si="281"/>
        <v>Ž21B</v>
      </c>
      <c r="BR189" s="73" t="str">
        <f t="shared" si="282"/>
        <v>Ž16-Ž21B</v>
      </c>
      <c r="BS189" s="134">
        <f t="shared" si="283"/>
        <v>1011</v>
      </c>
      <c r="BT189" s="74" t="str">
        <f t="shared" si="284"/>
        <v>2.66</v>
      </c>
      <c r="BU189" s="74" t="str">
        <f t="shared" si="285"/>
        <v>100</v>
      </c>
      <c r="BV189" s="75" t="str">
        <f t="shared" si="286"/>
        <v>10</v>
      </c>
      <c r="BW189" t="s">
        <v>1</v>
      </c>
      <c r="BX189" s="105" t="str">
        <f t="shared" si="287"/>
        <v>Olga – Zaitseva – OK Vihor – Ž21B</v>
      </c>
      <c r="BY189" s="106">
        <f t="shared" si="288"/>
        <v>936</v>
      </c>
      <c r="BZ189" t="s">
        <v>1</v>
      </c>
      <c r="CA189" s="105" t="str">
        <f t="shared" si="289"/>
        <v>Olga – Zaitseva – OK Vihor</v>
      </c>
      <c r="CB189" s="106">
        <f t="shared" si="290"/>
        <v>936</v>
      </c>
      <c r="CC189" t="s">
        <v>1</v>
      </c>
      <c r="CD189" s="105" t="str">
        <f t="shared" si="291"/>
        <v>Olga – Zaitseva</v>
      </c>
      <c r="CE189" s="106">
        <f t="shared" si="305"/>
        <v>936</v>
      </c>
      <c r="CF189" t="s">
        <v>1</v>
      </c>
      <c r="CG189" s="111">
        <f t="shared" si="306"/>
        <v>936</v>
      </c>
      <c r="CH189" s="134" cm="1">
        <f t="array" ref="CH189">IF(CG189="","",INDEX(imePrezime_id,CG189,0))</f>
        <v>1912</v>
      </c>
      <c r="CI189" s="106" t="str">
        <f>IF(OR(CD189="",CE189&lt;&gt;"NEMA"),"",IFERROR(INDEX(imeprezimealias_imeprezimeid,MATCH(BA189&amp;" "&amp;BB189,imeprezimealias_alias,0)),""))</f>
        <v/>
      </c>
      <c r="CJ189" t="s">
        <v>1</v>
      </c>
      <c r="CK189" s="29" t="str">
        <f t="shared" si="307"/>
        <v/>
      </c>
      <c r="CL189" t="s">
        <v>1</v>
      </c>
      <c r="CM189" s="90"/>
      <c r="CN189" t="s">
        <v>1</v>
      </c>
      <c r="CO189" s="111" t="str">
        <f>IF(CM189="","",MAX(CO$10:CO188)+1)</f>
        <v/>
      </c>
      <c r="CP189" s="106" t="str">
        <f>IF(CM189="","",INDEX(imePrezime_id,MATCH(IF(IFERROR(SEARCH("–",CM189),0)&lt;&gt;0,CM189,SUBSTITUTE(CM189," "," – ",1)),imePrezime,0)))</f>
        <v/>
      </c>
      <c r="CR189" s="29" t="str">
        <f t="shared" si="308"/>
        <v/>
      </c>
      <c r="CS189" t="s">
        <v>1</v>
      </c>
      <c r="CT189" s="115" t="str">
        <f>IF(AND(CE189="NEMA",CI189=""),MAX(CT$10:CT188)+1,"")</f>
        <v/>
      </c>
      <c r="CU189" t="s">
        <v>1</v>
      </c>
      <c r="CV189" s="120" t="str">
        <f t="shared" si="322"/>
        <v>Ž</v>
      </c>
      <c r="CW189" t="s">
        <v>1</v>
      </c>
      <c r="CX189" s="105" t="str">
        <f>IF(CT189="","",IF(BO189&lt;&gt;"CRO","","INSERT INTO osoba (id,reg_broj,oib,spol_id,dat_rodjenja) VALUES ("&amp;CT189&amp;",(SELECT max(reg_broj)+1 FROM osoba),Null,'"&amp;CV189&amp;"',Null); INSERT INTO osoba_log (id,reg_broj,oib,spol_id,dat_rodjenja,dnevnik_id) SELECT id,reg_broj,oib,spol_id,dat_rodjenja,"&amp;CT$2&amp;" FROM osoba WHERE id = "&amp;CT189&amp;";"))</f>
        <v/>
      </c>
      <c r="CY189" s="125" t="str">
        <f>IF(CT189="","","INSERT INTO imeprezime (id,osoba_id,rbr,ime,prezime,klub_id,identitet_id,sintaksa_id,info,aktivno,dnevnik_id) VALUES ("&amp;CT189&amp;","&amp;IF(CX189="","Null",CT189)&amp;",1,'"&amp;BA189&amp;"','"&amp;BB189&amp;"',(SELECT id FROM klub WHERE naziv = '"&amp;BI189&amp;"'),Null,1,'',1,"&amp;CT$2&amp;");")</f>
        <v/>
      </c>
      <c r="CZ189" t="s">
        <v>1</v>
      </c>
      <c r="DA189" s="29" t="str">
        <f t="shared" si="309"/>
        <v/>
      </c>
      <c r="DB189" t="s">
        <v>1</v>
      </c>
      <c r="DC189" s="105" t="str">
        <f>IF(OR(BP189="",BP189&lt;&gt;"NEMA"),"",BO189)</f>
        <v/>
      </c>
      <c r="DD189" s="125" t="str">
        <f>IF(DC189="","",MAX(DD$10:DD188)+1)</f>
        <v/>
      </c>
      <c r="DE189" t="s">
        <v>1</v>
      </c>
      <c r="DF189" s="90"/>
      <c r="DG189" t="s">
        <v>1</v>
      </c>
      <c r="DH189" s="29" t="str">
        <f t="shared" si="292"/>
        <v/>
      </c>
      <c r="DI189" t="s">
        <v>1</v>
      </c>
      <c r="DJ189" s="166" t="str">
        <f>IF(BJ189&lt;&gt;"NEMA","",IF(IFERROR(MATCH(BI189,BI$10:BI188,0),0)&lt;&gt;0,"",BI189))</f>
        <v/>
      </c>
      <c r="DK189" t="s">
        <v>1</v>
      </c>
      <c r="DL189" s="90"/>
      <c r="DM189" t="s">
        <v>1</v>
      </c>
      <c r="DN189" s="105" t="str">
        <f t="shared" si="310"/>
        <v/>
      </c>
      <c r="DO189" s="73" t="str">
        <f>IF(DN189="","",MAX(DO$10:DO188)+1)</f>
        <v/>
      </c>
      <c r="DP189" s="73" t="str">
        <f>IF(DN189="","",IF(BP189="","",IF(BP189="NEMA",DD189,BP189)))</f>
        <v/>
      </c>
      <c r="DQ189" s="73" t="str">
        <f t="shared" si="311"/>
        <v/>
      </c>
      <c r="DR189" s="73" t="str">
        <f>IF(DL189="","",MAX(DR$10:DR188)+1)</f>
        <v/>
      </c>
      <c r="DS189" s="177" t="str">
        <f t="shared" si="293"/>
        <v/>
      </c>
      <c r="DT189" s="125" t="str">
        <f t="shared" si="312"/>
        <v/>
      </c>
      <c r="DU189" t="s">
        <v>1</v>
      </c>
      <c r="DV189" s="29" t="str">
        <f t="shared" si="313"/>
        <v/>
      </c>
      <c r="DW189" t="s">
        <v>1</v>
      </c>
      <c r="DX189" s="166" t="str">
        <f>IF(BX189="","",IF(BY189&lt;&gt;"NEMA","ime-pre-klu"&amp;IF(BJ189="","","(ali)")&amp;"-kat",IF(CB189&lt;&gt;"NEMA","ime-pre-klu"&amp;IF(BJ189="","","(ali)"),IF(CE189&lt;&gt;"NEMA","ime-pre",IF(CT189&lt;&gt;"","novo",""))))&amp;IF(AND(BE189="0",BD189&gt;max_minuta*60),"-ot",""))</f>
        <v>ime-pre-klu-kat</v>
      </c>
      <c r="DY189" t="s">
        <v>1</v>
      </c>
      <c r="DZ189" s="111"/>
      <c r="EA189" s="134"/>
      <c r="EB189" s="134"/>
      <c r="EC189" s="134"/>
      <c r="ED189" s="134"/>
      <c r="EE189" s="134"/>
      <c r="EF189" s="134"/>
      <c r="EG189" s="134"/>
      <c r="EH189" s="134"/>
      <c r="EI189" s="134"/>
      <c r="EJ189" s="106">
        <f t="shared" si="294"/>
        <v>1</v>
      </c>
      <c r="EK189" t="s">
        <v>1</v>
      </c>
    </row>
    <row r="190" spans="2:141" x14ac:dyDescent="0.25">
      <c r="B190" s="148" t="s">
        <v>1257</v>
      </c>
      <c r="C190" t="s">
        <v>1</v>
      </c>
      <c r="D190" s="159">
        <f t="shared" si="295"/>
        <v>0</v>
      </c>
      <c r="E190" s="160">
        <f t="shared" ref="E190:AW190" si="368">IF($B190="","",FIND(";",$B190,D190+1))</f>
        <v>1</v>
      </c>
      <c r="F190" s="160">
        <f t="shared" si="368"/>
        <v>9</v>
      </c>
      <c r="G190" s="160">
        <f t="shared" si="368"/>
        <v>13</v>
      </c>
      <c r="H190" s="160">
        <f t="shared" si="368"/>
        <v>22</v>
      </c>
      <c r="I190" s="160">
        <f t="shared" si="368"/>
        <v>32</v>
      </c>
      <c r="J190" s="160">
        <f t="shared" si="368"/>
        <v>33</v>
      </c>
      <c r="K190" s="160">
        <f t="shared" si="368"/>
        <v>35</v>
      </c>
      <c r="L190" s="160">
        <f t="shared" si="368"/>
        <v>36</v>
      </c>
      <c r="M190" s="160">
        <f t="shared" si="368"/>
        <v>38</v>
      </c>
      <c r="N190" s="160">
        <f t="shared" si="368"/>
        <v>44</v>
      </c>
      <c r="O190" s="160">
        <f t="shared" si="368"/>
        <v>51</v>
      </c>
      <c r="P190" s="160">
        <f t="shared" si="368"/>
        <v>57</v>
      </c>
      <c r="Q190" s="160">
        <f t="shared" si="368"/>
        <v>59</v>
      </c>
      <c r="R190" s="160">
        <f t="shared" si="368"/>
        <v>61</v>
      </c>
      <c r="S190" s="160">
        <f t="shared" si="368"/>
        <v>67</v>
      </c>
      <c r="T190" s="160">
        <f t="shared" si="368"/>
        <v>79</v>
      </c>
      <c r="U190" s="160">
        <f t="shared" si="368"/>
        <v>85</v>
      </c>
      <c r="V190" s="160">
        <f t="shared" si="368"/>
        <v>88</v>
      </c>
      <c r="W190" s="160">
        <f t="shared" si="368"/>
        <v>95</v>
      </c>
      <c r="X190" s="160">
        <f t="shared" si="368"/>
        <v>102</v>
      </c>
      <c r="Y190" s="160">
        <f t="shared" si="368"/>
        <v>103</v>
      </c>
      <c r="Z190" s="160">
        <f t="shared" si="368"/>
        <v>104</v>
      </c>
      <c r="AA190" s="160">
        <f t="shared" si="368"/>
        <v>105</v>
      </c>
      <c r="AB190" s="160">
        <f t="shared" si="368"/>
        <v>108</v>
      </c>
      <c r="AC190" s="160">
        <f t="shared" si="368"/>
        <v>111</v>
      </c>
      <c r="AD190" s="160">
        <f t="shared" si="368"/>
        <v>114</v>
      </c>
      <c r="AE190" s="160">
        <f t="shared" si="368"/>
        <v>117</v>
      </c>
      <c r="AF190" s="160">
        <f t="shared" si="368"/>
        <v>120</v>
      </c>
      <c r="AG190" s="160">
        <f t="shared" si="368"/>
        <v>123</v>
      </c>
      <c r="AH190" s="160">
        <f t="shared" si="368"/>
        <v>126</v>
      </c>
      <c r="AI190" s="160">
        <f t="shared" si="368"/>
        <v>129</v>
      </c>
      <c r="AJ190" s="160">
        <f t="shared" si="368"/>
        <v>132</v>
      </c>
      <c r="AK190" s="160">
        <f t="shared" si="368"/>
        <v>135</v>
      </c>
      <c r="AL190" s="160">
        <f t="shared" si="368"/>
        <v>138</v>
      </c>
      <c r="AM190" s="160">
        <f t="shared" si="368"/>
        <v>139</v>
      </c>
      <c r="AN190" s="160">
        <f t="shared" si="368"/>
        <v>141</v>
      </c>
      <c r="AO190" s="160">
        <f t="shared" si="368"/>
        <v>147</v>
      </c>
      <c r="AP190" s="160">
        <f t="shared" si="368"/>
        <v>149</v>
      </c>
      <c r="AQ190" s="160">
        <f t="shared" si="368"/>
        <v>152</v>
      </c>
      <c r="AR190" s="160">
        <f t="shared" si="368"/>
        <v>159</v>
      </c>
      <c r="AS190" s="160">
        <f t="shared" si="368"/>
        <v>166</v>
      </c>
      <c r="AT190" s="160">
        <f t="shared" si="368"/>
        <v>172</v>
      </c>
      <c r="AU190" s="160">
        <f t="shared" si="368"/>
        <v>175</v>
      </c>
      <c r="AV190" s="160">
        <f t="shared" si="368"/>
        <v>177</v>
      </c>
      <c r="AW190" s="161">
        <f t="shared" si="368"/>
        <v>178</v>
      </c>
      <c r="AX190" t="s">
        <v>1</v>
      </c>
      <c r="AY190" s="105" t="str">
        <f t="shared" si="297"/>
        <v>Ž21B</v>
      </c>
      <c r="AZ190" s="134">
        <f t="shared" si="276"/>
        <v>118</v>
      </c>
      <c r="BA190" s="73" t="str">
        <f t="shared" si="298"/>
        <v>Martina</v>
      </c>
      <c r="BB190" s="73" t="str">
        <f t="shared" si="299"/>
        <v>Martin</v>
      </c>
      <c r="BC190" s="134" t="str">
        <f t="shared" si="300"/>
        <v>65:10</v>
      </c>
      <c r="BD190" s="134">
        <f t="shared" si="301"/>
        <v>3910</v>
      </c>
      <c r="BE190" s="134" t="str">
        <f t="shared" si="302"/>
        <v>0</v>
      </c>
      <c r="BF190" s="134" t="str">
        <f t="shared" si="328"/>
        <v>0</v>
      </c>
      <c r="BG190" s="134">
        <f t="shared" si="277"/>
        <v>1</v>
      </c>
      <c r="BH190" s="73" t="str">
        <f t="shared" si="278"/>
        <v>KAP</v>
      </c>
      <c r="BI190" s="73" t="str">
        <f t="shared" si="324"/>
        <v>OK Kapela</v>
      </c>
      <c r="BJ190" s="134" t="str">
        <f t="shared" si="303"/>
        <v/>
      </c>
      <c r="BK190" s="73" t="str" cm="1">
        <f t="array" ref="BK190">IF(BJ190="",""&amp;BI190,IF(BJ190="NEMA",BI190,INDEX(klub_naziv,MATCH(INDEX(klubAlias_klubid,BJ190),klub_id,0))))</f>
        <v>OK Kapela</v>
      </c>
      <c r="BL190" s="73" t="str" cm="1">
        <f t="array" ref="BL190">IFERROR(INDEX(registarNatjecatelji,CE190,4),"")</f>
        <v>OK Kapela</v>
      </c>
      <c r="BM190" s="179" t="str">
        <f t="shared" si="352"/>
        <v/>
      </c>
      <c r="BN190" s="73" t="str">
        <f t="shared" si="304"/>
        <v>OK Kapela</v>
      </c>
      <c r="BO190" s="73" t="str">
        <f t="shared" si="317"/>
        <v>CRO</v>
      </c>
      <c r="BP190" s="134">
        <f t="shared" si="280"/>
        <v>1</v>
      </c>
      <c r="BQ190" s="73" t="str">
        <f t="shared" si="281"/>
        <v>Ž21B</v>
      </c>
      <c r="BR190" s="73" t="str">
        <f t="shared" si="282"/>
        <v>Ž16-Ž21B</v>
      </c>
      <c r="BS190" s="134">
        <f t="shared" si="283"/>
        <v>1011</v>
      </c>
      <c r="BT190" s="74" t="str">
        <f t="shared" si="284"/>
        <v>2.66</v>
      </c>
      <c r="BU190" s="74" t="str">
        <f t="shared" si="285"/>
        <v>100</v>
      </c>
      <c r="BV190" s="75" t="str">
        <f t="shared" si="286"/>
        <v>10</v>
      </c>
      <c r="BW190" t="s">
        <v>1</v>
      </c>
      <c r="BX190" s="105" t="str">
        <f t="shared" si="287"/>
        <v>Martina – Martin – OK Kapela – Ž21B</v>
      </c>
      <c r="BY190" s="106">
        <f t="shared" si="288"/>
        <v>271</v>
      </c>
      <c r="BZ190" t="s">
        <v>1</v>
      </c>
      <c r="CA190" s="105" t="str">
        <f t="shared" si="289"/>
        <v>Martina – Martin – OK Kapela</v>
      </c>
      <c r="CB190" s="106">
        <f t="shared" si="290"/>
        <v>271</v>
      </c>
      <c r="CC190" t="s">
        <v>1</v>
      </c>
      <c r="CD190" s="105" t="str">
        <f t="shared" si="291"/>
        <v>Martina – Martin</v>
      </c>
      <c r="CE190" s="106">
        <f t="shared" si="305"/>
        <v>271</v>
      </c>
      <c r="CF190" t="s">
        <v>1</v>
      </c>
      <c r="CG190" s="111">
        <f t="shared" si="306"/>
        <v>271</v>
      </c>
      <c r="CH190" s="134" cm="1">
        <f t="array" ref="CH190">IF(CG190="","",INDEX(imePrezime_id,CG190,0))</f>
        <v>1866</v>
      </c>
      <c r="CI190" s="106" t="str">
        <f>IF(OR(CD190="",CE190&lt;&gt;"NEMA"),"",IFERROR(INDEX(imeprezimealias_imeprezimeid,MATCH(BA190&amp;" "&amp;BB190,imeprezimealias_alias,0)),""))</f>
        <v/>
      </c>
      <c r="CJ190" t="s">
        <v>1</v>
      </c>
      <c r="CK190" s="29" t="str">
        <f t="shared" si="307"/>
        <v/>
      </c>
      <c r="CL190" t="s">
        <v>1</v>
      </c>
      <c r="CM190" s="90"/>
      <c r="CN190" t="s">
        <v>1</v>
      </c>
      <c r="CO190" s="111" t="str">
        <f>IF(CM190="","",MAX(CO$10:CO189)+1)</f>
        <v/>
      </c>
      <c r="CP190" s="106" t="str">
        <f>IF(CM190="","",INDEX(imePrezime_id,MATCH(IF(IFERROR(SEARCH("–",CM190),0)&lt;&gt;0,CM190,SUBSTITUTE(CM190," "," – ",1)),imePrezime,0)))</f>
        <v/>
      </c>
      <c r="CR190" s="29" t="str">
        <f t="shared" si="308"/>
        <v/>
      </c>
      <c r="CS190" t="s">
        <v>1</v>
      </c>
      <c r="CT190" s="115" t="str">
        <f>IF(AND(CE190="NEMA",CI190=""),MAX(CT$10:CT189)+1,"")</f>
        <v/>
      </c>
      <c r="CU190" t="s">
        <v>1</v>
      </c>
      <c r="CV190" s="120" t="str">
        <f t="shared" si="322"/>
        <v>Ž</v>
      </c>
      <c r="CW190" t="s">
        <v>1</v>
      </c>
      <c r="CX190" s="105" t="str">
        <f>IF(CT190="","",IF(BO190&lt;&gt;"CRO","","INSERT INTO osoba (id,reg_broj,oib,spol_id,dat_rodjenja) VALUES ("&amp;CT190&amp;",(SELECT max(reg_broj)+1 FROM osoba),Null,'"&amp;CV190&amp;"',Null); INSERT INTO osoba_log (id,reg_broj,oib,spol_id,dat_rodjenja,dnevnik_id) SELECT id,reg_broj,oib,spol_id,dat_rodjenja,"&amp;CT$2&amp;" FROM osoba WHERE id = "&amp;CT190&amp;";"))</f>
        <v/>
      </c>
      <c r="CY190" s="125" t="str">
        <f>IF(CT190="","","INSERT INTO imeprezime (id,osoba_id,rbr,ime,prezime,klub_id,identitet_id,sintaksa_id,info,aktivno,dnevnik_id) VALUES ("&amp;CT190&amp;","&amp;IF(CX190="","Null",CT190)&amp;",1,'"&amp;BA190&amp;"','"&amp;BB190&amp;"',(SELECT id FROM klub WHERE naziv = '"&amp;BI190&amp;"'),Null,1,'',1,"&amp;CT$2&amp;");")</f>
        <v/>
      </c>
      <c r="CZ190" t="s">
        <v>1</v>
      </c>
      <c r="DA190" s="29" t="str">
        <f t="shared" si="309"/>
        <v/>
      </c>
      <c r="DB190" t="s">
        <v>1</v>
      </c>
      <c r="DC190" s="105" t="str">
        <f>IF(OR(BP190="",BP190&lt;&gt;"NEMA"),"",BO190)</f>
        <v/>
      </c>
      <c r="DD190" s="125" t="str">
        <f>IF(DC190="","",MAX(DD$10:DD189)+1)</f>
        <v/>
      </c>
      <c r="DE190" t="s">
        <v>1</v>
      </c>
      <c r="DF190" s="90"/>
      <c r="DG190" t="s">
        <v>1</v>
      </c>
      <c r="DH190" s="29" t="str">
        <f t="shared" si="292"/>
        <v/>
      </c>
      <c r="DI190" t="s">
        <v>1</v>
      </c>
      <c r="DJ190" s="166" t="str">
        <f>IF(BJ190&lt;&gt;"NEMA","",IF(IFERROR(MATCH(BI190,BI$10:BI189,0),0)&lt;&gt;0,"",BI190))</f>
        <v/>
      </c>
      <c r="DK190" t="s">
        <v>1</v>
      </c>
      <c r="DL190" s="90"/>
      <c r="DM190" t="s">
        <v>1</v>
      </c>
      <c r="DN190" s="105" t="str">
        <f t="shared" si="310"/>
        <v/>
      </c>
      <c r="DO190" s="73" t="str">
        <f>IF(DN190="","",MAX(DO$10:DO189)+1)</f>
        <v/>
      </c>
      <c r="DP190" s="73" t="str">
        <f>IF(DN190="","",IF(BP190="","",IF(BP190="NEMA",DD190,BP190)))</f>
        <v/>
      </c>
      <c r="DQ190" s="73" t="str">
        <f t="shared" si="311"/>
        <v/>
      </c>
      <c r="DR190" s="73" t="str">
        <f>IF(DL190="","",MAX(DR$10:DR189)+1)</f>
        <v/>
      </c>
      <c r="DS190" s="177" t="str">
        <f t="shared" si="293"/>
        <v/>
      </c>
      <c r="DT190" s="125" t="str">
        <f t="shared" si="312"/>
        <v/>
      </c>
      <c r="DU190" t="s">
        <v>1</v>
      </c>
      <c r="DV190" s="29" t="str">
        <f t="shared" si="313"/>
        <v/>
      </c>
      <c r="DW190" t="s">
        <v>1</v>
      </c>
      <c r="DX190" s="166" t="str">
        <f>IF(BX190="","",IF(BY190&lt;&gt;"NEMA","ime-pre-klu"&amp;IF(BJ190="","","(ali)")&amp;"-kat",IF(CB190&lt;&gt;"NEMA","ime-pre-klu"&amp;IF(BJ190="","","(ali)"),IF(CE190&lt;&gt;"NEMA","ime-pre",IF(CT190&lt;&gt;"","novo",""))))&amp;IF(AND(BE190="0",BD190&gt;max_minuta*60),"-ot",""))</f>
        <v>ime-pre-klu-kat</v>
      </c>
      <c r="DY190" t="s">
        <v>1</v>
      </c>
      <c r="DZ190" s="111"/>
      <c r="EA190" s="134"/>
      <c r="EB190" s="134"/>
      <c r="EC190" s="134"/>
      <c r="ED190" s="134"/>
      <c r="EE190" s="134"/>
      <c r="EF190" s="134"/>
      <c r="EG190" s="134"/>
      <c r="EH190" s="134"/>
      <c r="EI190" s="134"/>
      <c r="EJ190" s="106">
        <f t="shared" si="294"/>
        <v>1</v>
      </c>
      <c r="EK190" t="s">
        <v>1</v>
      </c>
    </row>
    <row r="191" spans="2:141" x14ac:dyDescent="0.25">
      <c r="B191" s="148" t="s">
        <v>1258</v>
      </c>
      <c r="C191" t="s">
        <v>1</v>
      </c>
      <c r="D191" s="159">
        <f t="shared" si="295"/>
        <v>0</v>
      </c>
      <c r="E191" s="160">
        <f t="shared" ref="E191:AW191" si="369">IF($B191="","",FIND(";",$B191,D191+1))</f>
        <v>1</v>
      </c>
      <c r="F191" s="160">
        <f t="shared" si="369"/>
        <v>9</v>
      </c>
      <c r="G191" s="160">
        <f t="shared" si="369"/>
        <v>13</v>
      </c>
      <c r="H191" s="160">
        <f t="shared" si="369"/>
        <v>24</v>
      </c>
      <c r="I191" s="160">
        <f t="shared" si="369"/>
        <v>33</v>
      </c>
      <c r="J191" s="160">
        <f t="shared" si="369"/>
        <v>34</v>
      </c>
      <c r="K191" s="160">
        <f t="shared" si="369"/>
        <v>36</v>
      </c>
      <c r="L191" s="160">
        <f t="shared" si="369"/>
        <v>37</v>
      </c>
      <c r="M191" s="160">
        <f t="shared" si="369"/>
        <v>39</v>
      </c>
      <c r="N191" s="160">
        <f t="shared" si="369"/>
        <v>45</v>
      </c>
      <c r="O191" s="160">
        <f t="shared" si="369"/>
        <v>52</v>
      </c>
      <c r="P191" s="160">
        <f t="shared" si="369"/>
        <v>58</v>
      </c>
      <c r="Q191" s="160">
        <f t="shared" si="369"/>
        <v>60</v>
      </c>
      <c r="R191" s="160">
        <f t="shared" si="369"/>
        <v>62</v>
      </c>
      <c r="S191" s="160">
        <f t="shared" si="369"/>
        <v>68</v>
      </c>
      <c r="T191" s="160">
        <f t="shared" si="369"/>
        <v>80</v>
      </c>
      <c r="U191" s="160">
        <f t="shared" si="369"/>
        <v>86</v>
      </c>
      <c r="V191" s="160">
        <f t="shared" si="369"/>
        <v>89</v>
      </c>
      <c r="W191" s="160">
        <f t="shared" si="369"/>
        <v>96</v>
      </c>
      <c r="X191" s="160">
        <f t="shared" si="369"/>
        <v>103</v>
      </c>
      <c r="Y191" s="160">
        <f t="shared" si="369"/>
        <v>104</v>
      </c>
      <c r="Z191" s="160">
        <f t="shared" si="369"/>
        <v>105</v>
      </c>
      <c r="AA191" s="160">
        <f t="shared" si="369"/>
        <v>106</v>
      </c>
      <c r="AB191" s="160">
        <f t="shared" si="369"/>
        <v>109</v>
      </c>
      <c r="AC191" s="160">
        <f t="shared" si="369"/>
        <v>112</v>
      </c>
      <c r="AD191" s="160">
        <f t="shared" si="369"/>
        <v>115</v>
      </c>
      <c r="AE191" s="160">
        <f t="shared" si="369"/>
        <v>118</v>
      </c>
      <c r="AF191" s="160">
        <f t="shared" si="369"/>
        <v>121</v>
      </c>
      <c r="AG191" s="160">
        <f t="shared" si="369"/>
        <v>124</v>
      </c>
      <c r="AH191" s="160">
        <f t="shared" si="369"/>
        <v>127</v>
      </c>
      <c r="AI191" s="160">
        <f t="shared" si="369"/>
        <v>130</v>
      </c>
      <c r="AJ191" s="160">
        <f t="shared" si="369"/>
        <v>133</v>
      </c>
      <c r="AK191" s="160">
        <f t="shared" si="369"/>
        <v>136</v>
      </c>
      <c r="AL191" s="160">
        <f t="shared" si="369"/>
        <v>139</v>
      </c>
      <c r="AM191" s="160">
        <f t="shared" si="369"/>
        <v>140</v>
      </c>
      <c r="AN191" s="160">
        <f t="shared" si="369"/>
        <v>142</v>
      </c>
      <c r="AO191" s="160">
        <f t="shared" si="369"/>
        <v>148</v>
      </c>
      <c r="AP191" s="160">
        <f t="shared" si="369"/>
        <v>150</v>
      </c>
      <c r="AQ191" s="160">
        <f t="shared" si="369"/>
        <v>153</v>
      </c>
      <c r="AR191" s="160">
        <f t="shared" si="369"/>
        <v>160</v>
      </c>
      <c r="AS191" s="160">
        <f t="shared" si="369"/>
        <v>167</v>
      </c>
      <c r="AT191" s="160">
        <f t="shared" si="369"/>
        <v>173</v>
      </c>
      <c r="AU191" s="160">
        <f t="shared" si="369"/>
        <v>176</v>
      </c>
      <c r="AV191" s="160">
        <f t="shared" si="369"/>
        <v>179</v>
      </c>
      <c r="AW191" s="161">
        <f t="shared" si="369"/>
        <v>180</v>
      </c>
      <c r="AX191" t="s">
        <v>1</v>
      </c>
      <c r="AY191" s="105" t="str">
        <f t="shared" si="297"/>
        <v>Ž21B</v>
      </c>
      <c r="AZ191" s="134">
        <f t="shared" si="276"/>
        <v>118</v>
      </c>
      <c r="BA191" s="73" t="str">
        <f t="shared" si="298"/>
        <v>Sandra</v>
      </c>
      <c r="BB191" s="73" t="str">
        <f t="shared" si="299"/>
        <v>Latinger</v>
      </c>
      <c r="BC191" s="134" t="str">
        <f t="shared" si="300"/>
        <v>65:22</v>
      </c>
      <c r="BD191" s="134">
        <f t="shared" si="301"/>
        <v>3922</v>
      </c>
      <c r="BE191" s="134" t="str">
        <f t="shared" si="302"/>
        <v>0</v>
      </c>
      <c r="BF191" s="134" t="str">
        <f t="shared" si="328"/>
        <v>0</v>
      </c>
      <c r="BG191" s="134">
        <f t="shared" si="277"/>
        <v>1</v>
      </c>
      <c r="BH191" s="73" t="str">
        <f t="shared" si="278"/>
        <v>KAP</v>
      </c>
      <c r="BI191" s="73" t="str">
        <f t="shared" si="324"/>
        <v>OK Kapela</v>
      </c>
      <c r="BJ191" s="134" t="str">
        <f t="shared" si="303"/>
        <v/>
      </c>
      <c r="BK191" s="73" t="str" cm="1">
        <f t="array" ref="BK191">IF(BJ191="",""&amp;BI191,IF(BJ191="NEMA",BI191,INDEX(klub_naziv,MATCH(INDEX(klubAlias_klubid,BJ191),klub_id,0))))</f>
        <v>OK Kapela</v>
      </c>
      <c r="BL191" s="73" t="str" cm="1">
        <f t="array" ref="BL191">IFERROR(INDEX(registarNatjecatelji,CE191,4),"")</f>
        <v>OK Kapela</v>
      </c>
      <c r="BM191" s="179" t="str">
        <f t="shared" si="352"/>
        <v/>
      </c>
      <c r="BN191" s="73" t="str">
        <f t="shared" si="304"/>
        <v>OK Kapela</v>
      </c>
      <c r="BO191" s="73" t="str">
        <f t="shared" si="317"/>
        <v>CRO</v>
      </c>
      <c r="BP191" s="134">
        <f t="shared" si="280"/>
        <v>1</v>
      </c>
      <c r="BQ191" s="73" t="str">
        <f t="shared" si="281"/>
        <v>Ž21B</v>
      </c>
      <c r="BR191" s="73" t="str">
        <f t="shared" si="282"/>
        <v>Ž16-Ž21B</v>
      </c>
      <c r="BS191" s="134">
        <f t="shared" si="283"/>
        <v>1011</v>
      </c>
      <c r="BT191" s="74" t="str">
        <f t="shared" si="284"/>
        <v>2.66</v>
      </c>
      <c r="BU191" s="74" t="str">
        <f t="shared" si="285"/>
        <v>100</v>
      </c>
      <c r="BV191" s="75" t="str">
        <f t="shared" si="286"/>
        <v>10</v>
      </c>
      <c r="BW191" t="s">
        <v>1</v>
      </c>
      <c r="BX191" s="105" t="str">
        <f t="shared" si="287"/>
        <v>Sandra – Latinger – OK Kapela – Ž21B</v>
      </c>
      <c r="BY191" s="106">
        <f t="shared" si="288"/>
        <v>266</v>
      </c>
      <c r="BZ191" t="s">
        <v>1</v>
      </c>
      <c r="CA191" s="105" t="str">
        <f t="shared" si="289"/>
        <v>Sandra – Latinger – OK Kapela</v>
      </c>
      <c r="CB191" s="106">
        <f t="shared" si="290"/>
        <v>266</v>
      </c>
      <c r="CC191" t="s">
        <v>1</v>
      </c>
      <c r="CD191" s="105" t="str">
        <f t="shared" si="291"/>
        <v>Sandra – Latinger</v>
      </c>
      <c r="CE191" s="106">
        <f t="shared" si="305"/>
        <v>266</v>
      </c>
      <c r="CF191" t="s">
        <v>1</v>
      </c>
      <c r="CG191" s="111">
        <f t="shared" si="306"/>
        <v>266</v>
      </c>
      <c r="CH191" s="134" cm="1">
        <f t="array" ref="CH191">IF(CG191="","",INDEX(imePrezime_id,CG191,0))</f>
        <v>1476</v>
      </c>
      <c r="CI191" s="106" t="str">
        <f>IF(OR(CD191="",CE191&lt;&gt;"NEMA"),"",IFERROR(INDEX(imeprezimealias_imeprezimeid,MATCH(BA191&amp;" "&amp;BB191,imeprezimealias_alias,0)),""))</f>
        <v/>
      </c>
      <c r="CJ191" t="s">
        <v>1</v>
      </c>
      <c r="CK191" s="29" t="str">
        <f t="shared" si="307"/>
        <v/>
      </c>
      <c r="CL191" t="s">
        <v>1</v>
      </c>
      <c r="CM191" s="90"/>
      <c r="CN191" t="s">
        <v>1</v>
      </c>
      <c r="CO191" s="111" t="str">
        <f>IF(CM191="","",MAX(CO$10:CO190)+1)</f>
        <v/>
      </c>
      <c r="CP191" s="106" t="str">
        <f>IF(CM191="","",INDEX(imePrezime_id,MATCH(IF(IFERROR(SEARCH("–",CM191),0)&lt;&gt;0,CM191,SUBSTITUTE(CM191," "," – ",1)),imePrezime,0)))</f>
        <v/>
      </c>
      <c r="CR191" s="29" t="str">
        <f t="shared" si="308"/>
        <v/>
      </c>
      <c r="CS191" t="s">
        <v>1</v>
      </c>
      <c r="CT191" s="115" t="str">
        <f>IF(AND(CE191="NEMA",CI191=""),MAX(CT$10:CT190)+1,"")</f>
        <v/>
      </c>
      <c r="CU191" t="s">
        <v>1</v>
      </c>
      <c r="CV191" s="120" t="str">
        <f t="shared" si="322"/>
        <v>Ž</v>
      </c>
      <c r="CW191" t="s">
        <v>1</v>
      </c>
      <c r="CX191" s="105" t="str">
        <f>IF(CT191="","",IF(BO191&lt;&gt;"CRO","","INSERT INTO osoba (id,reg_broj,oib,spol_id,dat_rodjenja) VALUES ("&amp;CT191&amp;",(SELECT max(reg_broj)+1 FROM osoba),Null,'"&amp;CV191&amp;"',Null); INSERT INTO osoba_log (id,reg_broj,oib,spol_id,dat_rodjenja,dnevnik_id) SELECT id,reg_broj,oib,spol_id,dat_rodjenja,"&amp;CT$2&amp;" FROM osoba WHERE id = "&amp;CT191&amp;";"))</f>
        <v/>
      </c>
      <c r="CY191" s="125" t="str">
        <f>IF(CT191="","","INSERT INTO imeprezime (id,osoba_id,rbr,ime,prezime,klub_id,identitet_id,sintaksa_id,info,aktivno,dnevnik_id) VALUES ("&amp;CT191&amp;","&amp;IF(CX191="","Null",CT191)&amp;",1,'"&amp;BA191&amp;"','"&amp;BB191&amp;"',(SELECT id FROM klub WHERE naziv = '"&amp;BI191&amp;"'),Null,1,'',1,"&amp;CT$2&amp;");")</f>
        <v/>
      </c>
      <c r="CZ191" t="s">
        <v>1</v>
      </c>
      <c r="DA191" s="29" t="str">
        <f t="shared" si="309"/>
        <v/>
      </c>
      <c r="DB191" t="s">
        <v>1</v>
      </c>
      <c r="DC191" s="105" t="str">
        <f>IF(OR(BP191="",BP191&lt;&gt;"NEMA"),"",BO191)</f>
        <v/>
      </c>
      <c r="DD191" s="125" t="str">
        <f>IF(DC191="","",MAX(DD$10:DD190)+1)</f>
        <v/>
      </c>
      <c r="DE191" t="s">
        <v>1</v>
      </c>
      <c r="DF191" s="90"/>
      <c r="DG191" t="s">
        <v>1</v>
      </c>
      <c r="DH191" s="29" t="str">
        <f t="shared" si="292"/>
        <v/>
      </c>
      <c r="DI191" t="s">
        <v>1</v>
      </c>
      <c r="DJ191" s="166" t="str">
        <f>IF(BJ191&lt;&gt;"NEMA","",IF(IFERROR(MATCH(BI191,BI$10:BI190,0),0)&lt;&gt;0,"",BI191))</f>
        <v/>
      </c>
      <c r="DK191" t="s">
        <v>1</v>
      </c>
      <c r="DL191" s="90"/>
      <c r="DM191" t="s">
        <v>1</v>
      </c>
      <c r="DN191" s="105" t="str">
        <f t="shared" si="310"/>
        <v/>
      </c>
      <c r="DO191" s="73" t="str">
        <f>IF(DN191="","",MAX(DO$10:DO190)+1)</f>
        <v/>
      </c>
      <c r="DP191" s="73" t="str">
        <f>IF(DN191="","",IF(BP191="","",IF(BP191="NEMA",DD191,BP191)))</f>
        <v/>
      </c>
      <c r="DQ191" s="73" t="str">
        <f t="shared" si="311"/>
        <v/>
      </c>
      <c r="DR191" s="73" t="str">
        <f>IF(DL191="","",MAX(DR$10:DR190)+1)</f>
        <v/>
      </c>
      <c r="DS191" s="177" t="str">
        <f t="shared" si="293"/>
        <v/>
      </c>
      <c r="DT191" s="125" t="str">
        <f t="shared" si="312"/>
        <v/>
      </c>
      <c r="DU191" t="s">
        <v>1</v>
      </c>
      <c r="DV191" s="29" t="str">
        <f t="shared" si="313"/>
        <v/>
      </c>
      <c r="DW191" t="s">
        <v>1</v>
      </c>
      <c r="DX191" s="166" t="str">
        <f>IF(BX191="","",IF(BY191&lt;&gt;"NEMA","ime-pre-klu"&amp;IF(BJ191="","","(ali)")&amp;"-kat",IF(CB191&lt;&gt;"NEMA","ime-pre-klu"&amp;IF(BJ191="","","(ali)"),IF(CE191&lt;&gt;"NEMA","ime-pre",IF(CT191&lt;&gt;"","novo",""))))&amp;IF(AND(BE191="0",BD191&gt;max_minuta*60),"-ot",""))</f>
        <v>ime-pre-klu-kat</v>
      </c>
      <c r="DY191" t="s">
        <v>1</v>
      </c>
      <c r="DZ191" s="111"/>
      <c r="EA191" s="134"/>
      <c r="EB191" s="134"/>
      <c r="EC191" s="134"/>
      <c r="ED191" s="134"/>
      <c r="EE191" s="134"/>
      <c r="EF191" s="134"/>
      <c r="EG191" s="134"/>
      <c r="EH191" s="134"/>
      <c r="EI191" s="134"/>
      <c r="EJ191" s="106">
        <f t="shared" si="294"/>
        <v>1</v>
      </c>
      <c r="EK191" t="s">
        <v>1</v>
      </c>
    </row>
    <row r="192" spans="2:141" x14ac:dyDescent="0.25">
      <c r="B192" s="148" t="s">
        <v>1259</v>
      </c>
      <c r="C192" t="s">
        <v>1</v>
      </c>
      <c r="D192" s="159">
        <f t="shared" si="295"/>
        <v>0</v>
      </c>
      <c r="E192" s="160">
        <f t="shared" ref="E192:AW192" si="370">IF($B192="","",FIND(";",$B192,D192+1))</f>
        <v>1</v>
      </c>
      <c r="F192" s="160">
        <f t="shared" si="370"/>
        <v>9</v>
      </c>
      <c r="G192" s="160">
        <f t="shared" si="370"/>
        <v>14</v>
      </c>
      <c r="H192" s="160">
        <f t="shared" si="370"/>
        <v>26</v>
      </c>
      <c r="I192" s="160">
        <f t="shared" si="370"/>
        <v>39</v>
      </c>
      <c r="J192" s="160">
        <f t="shared" si="370"/>
        <v>40</v>
      </c>
      <c r="K192" s="160">
        <f t="shared" si="370"/>
        <v>42</v>
      </c>
      <c r="L192" s="160">
        <f t="shared" si="370"/>
        <v>43</v>
      </c>
      <c r="M192" s="160">
        <f t="shared" si="370"/>
        <v>45</v>
      </c>
      <c r="N192" s="160">
        <f t="shared" si="370"/>
        <v>51</v>
      </c>
      <c r="O192" s="160">
        <f t="shared" si="370"/>
        <v>58</v>
      </c>
      <c r="P192" s="160">
        <f t="shared" si="370"/>
        <v>64</v>
      </c>
      <c r="Q192" s="160">
        <f t="shared" si="370"/>
        <v>66</v>
      </c>
      <c r="R192" s="160">
        <f t="shared" si="370"/>
        <v>68</v>
      </c>
      <c r="S192" s="160">
        <f t="shared" si="370"/>
        <v>76</v>
      </c>
      <c r="T192" s="160">
        <f t="shared" si="370"/>
        <v>87</v>
      </c>
      <c r="U192" s="160">
        <f t="shared" si="370"/>
        <v>93</v>
      </c>
      <c r="V192" s="160">
        <f t="shared" si="370"/>
        <v>96</v>
      </c>
      <c r="W192" s="160">
        <f t="shared" si="370"/>
        <v>103</v>
      </c>
      <c r="X192" s="160">
        <f t="shared" si="370"/>
        <v>110</v>
      </c>
      <c r="Y192" s="160">
        <f t="shared" si="370"/>
        <v>111</v>
      </c>
      <c r="Z192" s="160">
        <f t="shared" si="370"/>
        <v>112</v>
      </c>
      <c r="AA192" s="160">
        <f t="shared" si="370"/>
        <v>113</v>
      </c>
      <c r="AB192" s="160">
        <f t="shared" si="370"/>
        <v>116</v>
      </c>
      <c r="AC192" s="160">
        <f t="shared" si="370"/>
        <v>119</v>
      </c>
      <c r="AD192" s="160">
        <f t="shared" si="370"/>
        <v>122</v>
      </c>
      <c r="AE192" s="160">
        <f t="shared" si="370"/>
        <v>125</v>
      </c>
      <c r="AF192" s="160">
        <f t="shared" si="370"/>
        <v>128</v>
      </c>
      <c r="AG192" s="160">
        <f t="shared" si="370"/>
        <v>131</v>
      </c>
      <c r="AH192" s="160">
        <f t="shared" si="370"/>
        <v>134</v>
      </c>
      <c r="AI192" s="160">
        <f t="shared" si="370"/>
        <v>137</v>
      </c>
      <c r="AJ192" s="160">
        <f t="shared" si="370"/>
        <v>140</v>
      </c>
      <c r="AK192" s="160">
        <f t="shared" si="370"/>
        <v>143</v>
      </c>
      <c r="AL192" s="160">
        <f t="shared" si="370"/>
        <v>146</v>
      </c>
      <c r="AM192" s="160">
        <f t="shared" si="370"/>
        <v>147</v>
      </c>
      <c r="AN192" s="160">
        <f t="shared" si="370"/>
        <v>149</v>
      </c>
      <c r="AO192" s="160">
        <f t="shared" si="370"/>
        <v>155</v>
      </c>
      <c r="AP192" s="160">
        <f t="shared" si="370"/>
        <v>157</v>
      </c>
      <c r="AQ192" s="160">
        <f t="shared" si="370"/>
        <v>160</v>
      </c>
      <c r="AR192" s="160">
        <f t="shared" si="370"/>
        <v>167</v>
      </c>
      <c r="AS192" s="160">
        <f t="shared" si="370"/>
        <v>174</v>
      </c>
      <c r="AT192" s="160">
        <f t="shared" si="370"/>
        <v>180</v>
      </c>
      <c r="AU192" s="160">
        <f t="shared" si="370"/>
        <v>183</v>
      </c>
      <c r="AV192" s="160">
        <f t="shared" si="370"/>
        <v>186</v>
      </c>
      <c r="AW192" s="161">
        <f t="shared" si="370"/>
        <v>187</v>
      </c>
      <c r="AX192" t="s">
        <v>1</v>
      </c>
      <c r="AY192" s="105" t="str">
        <f t="shared" si="297"/>
        <v>Ž21B</v>
      </c>
      <c r="AZ192" s="134">
        <f t="shared" si="276"/>
        <v>118</v>
      </c>
      <c r="BA192" s="73" t="str">
        <f t="shared" si="298"/>
        <v>Aleksandra</v>
      </c>
      <c r="BB192" s="73" t="str">
        <f t="shared" si="299"/>
        <v>Miličević</v>
      </c>
      <c r="BC192" s="134" t="str">
        <f t="shared" si="300"/>
        <v>86:10</v>
      </c>
      <c r="BD192" s="134">
        <f t="shared" si="301"/>
        <v>5170</v>
      </c>
      <c r="BE192" s="134" t="str">
        <f t="shared" si="302"/>
        <v>0</v>
      </c>
      <c r="BF192" s="134" t="str">
        <f t="shared" si="328"/>
        <v>0</v>
      </c>
      <c r="BG192" s="134">
        <f t="shared" si="277"/>
        <v>1</v>
      </c>
      <c r="BH192" s="73" t="str">
        <f t="shared" si="278"/>
        <v>Vihor</v>
      </c>
      <c r="BI192" s="73" t="str">
        <f t="shared" si="324"/>
        <v>OK Vihor</v>
      </c>
      <c r="BJ192" s="134" t="str">
        <f t="shared" si="303"/>
        <v/>
      </c>
      <c r="BK192" s="73" t="str" cm="1">
        <f t="array" ref="BK192">IF(BJ192="",""&amp;BI192,IF(BJ192="NEMA",BI192,INDEX(klub_naziv,MATCH(INDEX(klubAlias_klubid,BJ192),klub_id,0))))</f>
        <v>OK Vihor</v>
      </c>
      <c r="BL192" s="73" t="str" cm="1">
        <f t="array" ref="BL192">IFERROR(INDEX(registarNatjecatelji,CE192,4),"")</f>
        <v>OK Vihor</v>
      </c>
      <c r="BM192" s="179" t="str">
        <f t="shared" si="352"/>
        <v/>
      </c>
      <c r="BN192" s="73" t="str">
        <f t="shared" si="304"/>
        <v>OK Vihor</v>
      </c>
      <c r="BO192" s="73" t="str">
        <f t="shared" si="317"/>
        <v>CRO</v>
      </c>
      <c r="BP192" s="134">
        <f t="shared" si="280"/>
        <v>1</v>
      </c>
      <c r="BQ192" s="73" t="str">
        <f t="shared" si="281"/>
        <v>Ž21B</v>
      </c>
      <c r="BR192" s="73" t="str">
        <f t="shared" si="282"/>
        <v>Ž16-Ž21B</v>
      </c>
      <c r="BS192" s="134">
        <f t="shared" si="283"/>
        <v>1011</v>
      </c>
      <c r="BT192" s="74" t="str">
        <f t="shared" si="284"/>
        <v>2.66</v>
      </c>
      <c r="BU192" s="74" t="str">
        <f t="shared" si="285"/>
        <v>100</v>
      </c>
      <c r="BV192" s="75" t="str">
        <f t="shared" si="286"/>
        <v>10</v>
      </c>
      <c r="BW192" t="s">
        <v>1</v>
      </c>
      <c r="BX192" s="105" t="str">
        <f t="shared" si="287"/>
        <v>Aleksandra – Miličević – OK Vihor – Ž21B</v>
      </c>
      <c r="BY192" s="106">
        <f t="shared" si="288"/>
        <v>796</v>
      </c>
      <c r="BZ192" t="s">
        <v>1</v>
      </c>
      <c r="CA192" s="105" t="str">
        <f t="shared" si="289"/>
        <v>Aleksandra – Miličević – OK Vihor</v>
      </c>
      <c r="CB192" s="106">
        <f t="shared" si="290"/>
        <v>796</v>
      </c>
      <c r="CC192" t="s">
        <v>1</v>
      </c>
      <c r="CD192" s="105" t="str">
        <f t="shared" si="291"/>
        <v>Aleksandra – Miličević</v>
      </c>
      <c r="CE192" s="106">
        <f t="shared" si="305"/>
        <v>796</v>
      </c>
      <c r="CF192" t="s">
        <v>1</v>
      </c>
      <c r="CG192" s="111">
        <f t="shared" si="306"/>
        <v>796</v>
      </c>
      <c r="CH192" s="134" cm="1">
        <f t="array" ref="CH192">IF(CG192="","",INDEX(imePrezime_id,CG192,0))</f>
        <v>1460</v>
      </c>
      <c r="CI192" s="106" t="str">
        <f>IF(OR(CD192="",CE192&lt;&gt;"NEMA"),"",IFERROR(INDEX(imeprezimealias_imeprezimeid,MATCH(BA192&amp;" "&amp;BB192,imeprezimealias_alias,0)),""))</f>
        <v/>
      </c>
      <c r="CJ192" t="s">
        <v>1</v>
      </c>
      <c r="CK192" s="29" t="str">
        <f t="shared" si="307"/>
        <v/>
      </c>
      <c r="CL192" t="s">
        <v>1</v>
      </c>
      <c r="CM192" s="90"/>
      <c r="CN192" t="s">
        <v>1</v>
      </c>
      <c r="CO192" s="111" t="str">
        <f>IF(CM192="","",MAX(CO$10:CO191)+1)</f>
        <v/>
      </c>
      <c r="CP192" s="106" t="str">
        <f>IF(CM192="","",INDEX(imePrezime_id,MATCH(IF(IFERROR(SEARCH("–",CM192),0)&lt;&gt;0,CM192,SUBSTITUTE(CM192," "," – ",1)),imePrezime,0)))</f>
        <v/>
      </c>
      <c r="CR192" s="29" t="str">
        <f t="shared" si="308"/>
        <v/>
      </c>
      <c r="CS192" t="s">
        <v>1</v>
      </c>
      <c r="CT192" s="115" t="str">
        <f>IF(AND(CE192="NEMA",CI192=""),MAX(CT$10:CT191)+1,"")</f>
        <v/>
      </c>
      <c r="CU192" t="s">
        <v>1</v>
      </c>
      <c r="CV192" s="120" t="str">
        <f t="shared" si="322"/>
        <v>Ž</v>
      </c>
      <c r="CW192" t="s">
        <v>1</v>
      </c>
      <c r="CX192" s="105" t="str">
        <f>IF(CT192="","",IF(BO192&lt;&gt;"CRO","","INSERT INTO osoba (id,reg_broj,oib,spol_id,dat_rodjenja) VALUES ("&amp;CT192&amp;",(SELECT max(reg_broj)+1 FROM osoba),Null,'"&amp;CV192&amp;"',Null); INSERT INTO osoba_log (id,reg_broj,oib,spol_id,dat_rodjenja,dnevnik_id) SELECT id,reg_broj,oib,spol_id,dat_rodjenja,"&amp;CT$2&amp;" FROM osoba WHERE id = "&amp;CT192&amp;";"))</f>
        <v/>
      </c>
      <c r="CY192" s="125" t="str">
        <f>IF(CT192="","","INSERT INTO imeprezime (id,osoba_id,rbr,ime,prezime,klub_id,identitet_id,sintaksa_id,info,aktivno,dnevnik_id) VALUES ("&amp;CT192&amp;","&amp;IF(CX192="","Null",CT192)&amp;",1,'"&amp;BA192&amp;"','"&amp;BB192&amp;"',(SELECT id FROM klub WHERE naziv = '"&amp;BI192&amp;"'),Null,1,'',1,"&amp;CT$2&amp;");")</f>
        <v/>
      </c>
      <c r="CZ192" t="s">
        <v>1</v>
      </c>
      <c r="DA192" s="29" t="str">
        <f t="shared" si="309"/>
        <v/>
      </c>
      <c r="DB192" t="s">
        <v>1</v>
      </c>
      <c r="DC192" s="105" t="str">
        <f>IF(OR(BP192="",BP192&lt;&gt;"NEMA"),"",BO192)</f>
        <v/>
      </c>
      <c r="DD192" s="125" t="str">
        <f>IF(DC192="","",MAX(DD$10:DD191)+1)</f>
        <v/>
      </c>
      <c r="DE192" t="s">
        <v>1</v>
      </c>
      <c r="DF192" s="90"/>
      <c r="DG192" t="s">
        <v>1</v>
      </c>
      <c r="DH192" s="29" t="str">
        <f t="shared" si="292"/>
        <v/>
      </c>
      <c r="DI192" t="s">
        <v>1</v>
      </c>
      <c r="DJ192" s="166" t="str">
        <f>IF(BJ192&lt;&gt;"NEMA","",IF(IFERROR(MATCH(BI192,BI$10:BI191,0),0)&lt;&gt;0,"",BI192))</f>
        <v/>
      </c>
      <c r="DK192" t="s">
        <v>1</v>
      </c>
      <c r="DL192" s="90"/>
      <c r="DM192" t="s">
        <v>1</v>
      </c>
      <c r="DN192" s="105" t="str">
        <f t="shared" si="310"/>
        <v/>
      </c>
      <c r="DO192" s="73" t="str">
        <f>IF(DN192="","",MAX(DO$10:DO191)+1)</f>
        <v/>
      </c>
      <c r="DP192" s="73" t="str">
        <f>IF(DN192="","",IF(BP192="","",IF(BP192="NEMA",DD192,BP192)))</f>
        <v/>
      </c>
      <c r="DQ192" s="73" t="str">
        <f t="shared" si="311"/>
        <v/>
      </c>
      <c r="DR192" s="73" t="str">
        <f>IF(DL192="","",MAX(DR$10:DR191)+1)</f>
        <v/>
      </c>
      <c r="DS192" s="177" t="str">
        <f t="shared" si="293"/>
        <v/>
      </c>
      <c r="DT192" s="125" t="str">
        <f t="shared" si="312"/>
        <v/>
      </c>
      <c r="DU192" t="s">
        <v>1</v>
      </c>
      <c r="DV192" s="29" t="str">
        <f t="shared" si="313"/>
        <v/>
      </c>
      <c r="DW192" t="s">
        <v>1</v>
      </c>
      <c r="DX192" s="166" t="str">
        <f>IF(BX192="","",IF(BY192&lt;&gt;"NEMA","ime-pre-klu"&amp;IF(BJ192="","","(ali)")&amp;"-kat",IF(CB192&lt;&gt;"NEMA","ime-pre-klu"&amp;IF(BJ192="","","(ali)"),IF(CE192&lt;&gt;"NEMA","ime-pre",IF(CT192&lt;&gt;"","novo",""))))&amp;IF(AND(BE192="0",BD192&gt;max_minuta*60),"-ot",""))</f>
        <v>ime-pre-klu-kat</v>
      </c>
      <c r="DY192" t="s">
        <v>1</v>
      </c>
      <c r="DZ192" s="111"/>
      <c r="EA192" s="134"/>
      <c r="EB192" s="134"/>
      <c r="EC192" s="134"/>
      <c r="ED192" s="134"/>
      <c r="EE192" s="134"/>
      <c r="EF192" s="134"/>
      <c r="EG192" s="134"/>
      <c r="EH192" s="134"/>
      <c r="EI192" s="134"/>
      <c r="EJ192" s="106">
        <f t="shared" si="294"/>
        <v>1</v>
      </c>
      <c r="EK192" t="s">
        <v>1</v>
      </c>
    </row>
    <row r="193" spans="2:141" x14ac:dyDescent="0.25">
      <c r="B193" s="148" t="s">
        <v>1260</v>
      </c>
      <c r="C193" t="s">
        <v>1</v>
      </c>
      <c r="D193" s="159">
        <f t="shared" si="295"/>
        <v>0</v>
      </c>
      <c r="E193" s="160">
        <f t="shared" ref="E193:AW193" si="371">IF($B193="","",FIND(";",$B193,D193+1))</f>
        <v>1</v>
      </c>
      <c r="F193" s="160">
        <f t="shared" si="371"/>
        <v>2</v>
      </c>
      <c r="G193" s="160">
        <f t="shared" si="371"/>
        <v>8</v>
      </c>
      <c r="H193" s="160">
        <f t="shared" si="371"/>
        <v>11</v>
      </c>
      <c r="I193" s="160">
        <f t="shared" si="371"/>
        <v>20</v>
      </c>
      <c r="J193" s="160">
        <f t="shared" si="371"/>
        <v>21</v>
      </c>
      <c r="K193" s="160">
        <f t="shared" si="371"/>
        <v>23</v>
      </c>
      <c r="L193" s="160">
        <f t="shared" si="371"/>
        <v>24</v>
      </c>
      <c r="M193" s="160">
        <f t="shared" si="371"/>
        <v>26</v>
      </c>
      <c r="N193" s="160">
        <f t="shared" si="371"/>
        <v>32</v>
      </c>
      <c r="O193" s="160">
        <f t="shared" si="371"/>
        <v>33</v>
      </c>
      <c r="P193" s="160">
        <f t="shared" si="371"/>
        <v>34</v>
      </c>
      <c r="Q193" s="160">
        <f t="shared" si="371"/>
        <v>36</v>
      </c>
      <c r="R193" s="160">
        <f t="shared" si="371"/>
        <v>37</v>
      </c>
      <c r="S193" s="160">
        <f t="shared" si="371"/>
        <v>40</v>
      </c>
      <c r="T193" s="160">
        <f t="shared" si="371"/>
        <v>43</v>
      </c>
      <c r="U193" s="160">
        <f t="shared" si="371"/>
        <v>46</v>
      </c>
      <c r="V193" s="160">
        <f t="shared" si="371"/>
        <v>49</v>
      </c>
      <c r="W193" s="160">
        <f t="shared" si="371"/>
        <v>56</v>
      </c>
      <c r="X193" s="160">
        <f t="shared" si="371"/>
        <v>63</v>
      </c>
      <c r="Y193" s="160">
        <f t="shared" si="371"/>
        <v>64</v>
      </c>
      <c r="Z193" s="160">
        <f t="shared" si="371"/>
        <v>65</v>
      </c>
      <c r="AA193" s="160">
        <f t="shared" si="371"/>
        <v>66</v>
      </c>
      <c r="AB193" s="160">
        <f t="shared" si="371"/>
        <v>69</v>
      </c>
      <c r="AC193" s="160">
        <f t="shared" si="371"/>
        <v>72</v>
      </c>
      <c r="AD193" s="160">
        <f t="shared" si="371"/>
        <v>75</v>
      </c>
      <c r="AE193" s="160">
        <f t="shared" si="371"/>
        <v>78</v>
      </c>
      <c r="AF193" s="160">
        <f t="shared" si="371"/>
        <v>81</v>
      </c>
      <c r="AG193" s="160">
        <f t="shared" si="371"/>
        <v>84</v>
      </c>
      <c r="AH193" s="160">
        <f t="shared" si="371"/>
        <v>87</v>
      </c>
      <c r="AI193" s="160">
        <f t="shared" si="371"/>
        <v>90</v>
      </c>
      <c r="AJ193" s="160">
        <f t="shared" si="371"/>
        <v>93</v>
      </c>
      <c r="AK193" s="160">
        <f t="shared" si="371"/>
        <v>96</v>
      </c>
      <c r="AL193" s="160">
        <f t="shared" si="371"/>
        <v>99</v>
      </c>
      <c r="AM193" s="160">
        <f t="shared" si="371"/>
        <v>100</v>
      </c>
      <c r="AN193" s="160">
        <f t="shared" si="371"/>
        <v>102</v>
      </c>
      <c r="AO193" s="160">
        <f t="shared" si="371"/>
        <v>108</v>
      </c>
      <c r="AP193" s="160">
        <f t="shared" si="371"/>
        <v>110</v>
      </c>
      <c r="AQ193" s="160">
        <f t="shared" si="371"/>
        <v>113</v>
      </c>
      <c r="AR193" s="160">
        <f t="shared" si="371"/>
        <v>120</v>
      </c>
      <c r="AS193" s="160">
        <f t="shared" si="371"/>
        <v>127</v>
      </c>
      <c r="AT193" s="160">
        <f t="shared" si="371"/>
        <v>133</v>
      </c>
      <c r="AU193" s="160">
        <f t="shared" si="371"/>
        <v>136</v>
      </c>
      <c r="AV193" s="160">
        <f t="shared" si="371"/>
        <v>137</v>
      </c>
      <c r="AW193" s="161">
        <f t="shared" si="371"/>
        <v>138</v>
      </c>
      <c r="AX193" t="s">
        <v>1</v>
      </c>
      <c r="AY193" s="105" t="str">
        <f t="shared" si="297"/>
        <v>Ž21B</v>
      </c>
      <c r="AZ193" s="134">
        <f t="shared" si="276"/>
        <v>118</v>
      </c>
      <c r="BA193" s="73" t="str">
        <f t="shared" si="298"/>
        <v>Vacant</v>
      </c>
      <c r="BB193" s="73" t="str">
        <f t="shared" si="299"/>
        <v/>
      </c>
      <c r="BC193" s="134" t="str">
        <f t="shared" si="300"/>
        <v/>
      </c>
      <c r="BD193" s="134" t="str">
        <f t="shared" si="301"/>
        <v/>
      </c>
      <c r="BE193" s="134" t="str">
        <f t="shared" si="302"/>
        <v>0</v>
      </c>
      <c r="BF193" s="134" t="str">
        <f t="shared" si="328"/>
        <v/>
      </c>
      <c r="BG193" s="134" t="str">
        <f t="shared" si="277"/>
        <v/>
      </c>
      <c r="BH193" s="73" t="str">
        <f t="shared" si="278"/>
        <v/>
      </c>
      <c r="BI193" s="73" t="str">
        <f t="shared" si="324"/>
        <v/>
      </c>
      <c r="BJ193" s="134" t="str">
        <f t="shared" si="303"/>
        <v/>
      </c>
      <c r="BK193" s="73" t="str" cm="1">
        <f t="array" ref="BK193">IF(BJ193="",""&amp;BI193,IF(BJ193="NEMA",BI193,INDEX(klub_naziv,MATCH(INDEX(klubAlias_klubid,BJ193),klub_id,0))))</f>
        <v/>
      </c>
      <c r="BL193" s="73" t="str" cm="1">
        <f t="array" ref="BL193">IFERROR(INDEX(registarNatjecatelji,CE193,4),"")</f>
        <v/>
      </c>
      <c r="BM193" s="179" t="str">
        <f t="shared" si="352"/>
        <v/>
      </c>
      <c r="BN193" s="73" t="str">
        <f t="shared" si="304"/>
        <v/>
      </c>
      <c r="BO193" s="73" t="str">
        <f t="shared" si="317"/>
        <v/>
      </c>
      <c r="BP193" s="134" t="str">
        <f t="shared" si="280"/>
        <v/>
      </c>
      <c r="BQ193" s="73" t="str">
        <f t="shared" si="281"/>
        <v>Ž21B</v>
      </c>
      <c r="BR193" s="73" t="str">
        <f t="shared" si="282"/>
        <v>Ž16-Ž21B</v>
      </c>
      <c r="BS193" s="134">
        <f t="shared" si="283"/>
        <v>1011</v>
      </c>
      <c r="BT193" s="74" t="str">
        <f t="shared" si="284"/>
        <v>2.66</v>
      </c>
      <c r="BU193" s="74" t="str">
        <f t="shared" si="285"/>
        <v>100</v>
      </c>
      <c r="BV193" s="75" t="str">
        <f t="shared" si="286"/>
        <v>10</v>
      </c>
      <c r="BW193" t="s">
        <v>1</v>
      </c>
      <c r="BX193" s="105" t="str">
        <f t="shared" si="287"/>
        <v/>
      </c>
      <c r="BY193" s="106" t="str">
        <f t="shared" si="288"/>
        <v/>
      </c>
      <c r="BZ193" t="s">
        <v>1</v>
      </c>
      <c r="CA193" s="105" t="str">
        <f t="shared" si="289"/>
        <v/>
      </c>
      <c r="CB193" s="106" t="str">
        <f t="shared" si="290"/>
        <v/>
      </c>
      <c r="CC193" t="s">
        <v>1</v>
      </c>
      <c r="CD193" s="105" t="str">
        <f t="shared" si="291"/>
        <v/>
      </c>
      <c r="CE193" s="106" t="str">
        <f t="shared" si="305"/>
        <v/>
      </c>
      <c r="CF193" t="s">
        <v>1</v>
      </c>
      <c r="CG193" s="111" t="str">
        <f t="shared" si="306"/>
        <v/>
      </c>
      <c r="CH193" s="134" t="str" cm="1">
        <f t="array" ref="CH193">IF(CG193="","",INDEX(imePrezime_id,CG193,0))</f>
        <v/>
      </c>
      <c r="CI193" s="106" t="str">
        <f>IF(OR(CD193="",CE193&lt;&gt;"NEMA"),"",IFERROR(INDEX(imeprezimealias_imeprezimeid,MATCH(BA193&amp;" "&amp;BB193,imeprezimealias_alias,0)),""))</f>
        <v/>
      </c>
      <c r="CJ193" t="s">
        <v>1</v>
      </c>
      <c r="CK193" s="29" t="str">
        <f t="shared" si="307"/>
        <v/>
      </c>
      <c r="CL193" t="s">
        <v>1</v>
      </c>
      <c r="CM193" s="90"/>
      <c r="CN193" t="s">
        <v>1</v>
      </c>
      <c r="CO193" s="111" t="str">
        <f>IF(CM193="","",MAX(CO$10:CO192)+1)</f>
        <v/>
      </c>
      <c r="CP193" s="106" t="str">
        <f>IF(CM193="","",INDEX(imePrezime_id,MATCH(IF(IFERROR(SEARCH("–",CM193),0)&lt;&gt;0,CM193,SUBSTITUTE(CM193," "," – ",1)),imePrezime,0)))</f>
        <v/>
      </c>
      <c r="CR193" s="29" t="str">
        <f t="shared" si="308"/>
        <v/>
      </c>
      <c r="CS193" t="s">
        <v>1</v>
      </c>
      <c r="CT193" s="115" t="str">
        <f>IF(AND(CE193="NEMA",CI193=""),MAX(CT$10:CT192)+1,"")</f>
        <v/>
      </c>
      <c r="CU193" t="s">
        <v>1</v>
      </c>
      <c r="CV193" s="120" t="str">
        <f t="shared" si="322"/>
        <v>Ž</v>
      </c>
      <c r="CW193" t="s">
        <v>1</v>
      </c>
      <c r="CX193" s="105" t="str">
        <f>IF(CT193="","",IF(BO193&lt;&gt;"CRO","","INSERT INTO osoba (id,reg_broj,oib,spol_id,dat_rodjenja) VALUES ("&amp;CT193&amp;",(SELECT max(reg_broj)+1 FROM osoba),Null,'"&amp;CV193&amp;"',Null); INSERT INTO osoba_log (id,reg_broj,oib,spol_id,dat_rodjenja,dnevnik_id) SELECT id,reg_broj,oib,spol_id,dat_rodjenja,"&amp;CT$2&amp;" FROM osoba WHERE id = "&amp;CT193&amp;";"))</f>
        <v/>
      </c>
      <c r="CY193" s="125" t="str">
        <f>IF(CT193="","","INSERT INTO imeprezime (id,osoba_id,rbr,ime,prezime,klub_id,identitet_id,sintaksa_id,info,aktivno,dnevnik_id) VALUES ("&amp;CT193&amp;","&amp;IF(CX193="","Null",CT193)&amp;",1,'"&amp;BA193&amp;"','"&amp;BB193&amp;"',(SELECT id FROM klub WHERE naziv = '"&amp;BI193&amp;"'),Null,1,'',1,"&amp;CT$2&amp;");")</f>
        <v/>
      </c>
      <c r="CZ193" t="s">
        <v>1</v>
      </c>
      <c r="DA193" s="29" t="str">
        <f t="shared" si="309"/>
        <v/>
      </c>
      <c r="DB193" t="s">
        <v>1</v>
      </c>
      <c r="DC193" s="105" t="str">
        <f>IF(OR(BP193="",BP193&lt;&gt;"NEMA"),"",BO193)</f>
        <v/>
      </c>
      <c r="DD193" s="125" t="str">
        <f>IF(DC193="","",MAX(DD$10:DD192)+1)</f>
        <v/>
      </c>
      <c r="DE193" t="s">
        <v>1</v>
      </c>
      <c r="DF193" s="90"/>
      <c r="DG193" t="s">
        <v>1</v>
      </c>
      <c r="DH193" s="29" t="str">
        <f t="shared" si="292"/>
        <v/>
      </c>
      <c r="DI193" t="s">
        <v>1</v>
      </c>
      <c r="DJ193" s="166" t="str">
        <f>IF(BJ193&lt;&gt;"NEMA","",IF(IFERROR(MATCH(BI193,BI$10:BI192,0),0)&lt;&gt;0,"",BI193))</f>
        <v/>
      </c>
      <c r="DK193" t="s">
        <v>1</v>
      </c>
      <c r="DL193" s="90"/>
      <c r="DM193" t="s">
        <v>1</v>
      </c>
      <c r="DN193" s="105" t="str">
        <f t="shared" si="310"/>
        <v/>
      </c>
      <c r="DO193" s="73" t="str">
        <f>IF(DN193="","",MAX(DO$10:DO192)+1)</f>
        <v/>
      </c>
      <c r="DP193" s="73" t="str">
        <f>IF(DN193="","",IF(BP193="","",IF(BP193="NEMA",DD193,BP193)))</f>
        <v/>
      </c>
      <c r="DQ193" s="73" t="str">
        <f t="shared" si="311"/>
        <v/>
      </c>
      <c r="DR193" s="73" t="str">
        <f>IF(DL193="","",MAX(DR$10:DR192)+1)</f>
        <v/>
      </c>
      <c r="DS193" s="177" t="str">
        <f t="shared" si="293"/>
        <v/>
      </c>
      <c r="DT193" s="125" t="str">
        <f t="shared" si="312"/>
        <v/>
      </c>
      <c r="DU193" t="s">
        <v>1</v>
      </c>
      <c r="DV193" s="29" t="str">
        <f t="shared" si="313"/>
        <v/>
      </c>
      <c r="DW193" t="s">
        <v>1</v>
      </c>
      <c r="DX193" s="166" t="str">
        <f>IF(BX193="","",IF(BY193&lt;&gt;"NEMA","ime-pre-klu"&amp;IF(BJ193="","","(ali)")&amp;"-kat",IF(CB193&lt;&gt;"NEMA","ime-pre-klu"&amp;IF(BJ193="","","(ali)"),IF(CE193&lt;&gt;"NEMA","ime-pre",IF(CT193&lt;&gt;"","novo",""))))&amp;IF(AND(BE193="0",BD193&gt;max_minuta*60),"-ot",""))</f>
        <v/>
      </c>
      <c r="DY193" t="s">
        <v>1</v>
      </c>
      <c r="DZ193" s="111"/>
      <c r="EA193" s="134"/>
      <c r="EB193" s="134"/>
      <c r="EC193" s="134"/>
      <c r="ED193" s="134"/>
      <c r="EE193" s="134"/>
      <c r="EF193" s="134"/>
      <c r="EG193" s="134"/>
      <c r="EH193" s="134"/>
      <c r="EI193" s="134"/>
      <c r="EJ193" s="106" t="str">
        <f t="shared" si="294"/>
        <v/>
      </c>
      <c r="EK193" t="s">
        <v>1</v>
      </c>
    </row>
    <row r="194" spans="2:141" x14ac:dyDescent="0.25">
      <c r="B194" s="148" t="s">
        <v>1261</v>
      </c>
      <c r="C194" t="s">
        <v>1</v>
      </c>
      <c r="D194" s="159">
        <f t="shared" si="295"/>
        <v>0</v>
      </c>
      <c r="E194" s="160">
        <f t="shared" ref="E194:AW194" si="372">IF($B194="","",FIND(";",$B194,D194+1))</f>
        <v>1</v>
      </c>
      <c r="F194" s="160">
        <f t="shared" si="372"/>
        <v>2</v>
      </c>
      <c r="G194" s="160">
        <f t="shared" si="372"/>
        <v>8</v>
      </c>
      <c r="H194" s="160">
        <f t="shared" si="372"/>
        <v>11</v>
      </c>
      <c r="I194" s="160">
        <f t="shared" si="372"/>
        <v>20</v>
      </c>
      <c r="J194" s="160">
        <f t="shared" si="372"/>
        <v>21</v>
      </c>
      <c r="K194" s="160">
        <f t="shared" si="372"/>
        <v>23</v>
      </c>
      <c r="L194" s="160">
        <f t="shared" si="372"/>
        <v>24</v>
      </c>
      <c r="M194" s="160">
        <f t="shared" si="372"/>
        <v>26</v>
      </c>
      <c r="N194" s="160">
        <f t="shared" si="372"/>
        <v>32</v>
      </c>
      <c r="O194" s="160">
        <f t="shared" si="372"/>
        <v>33</v>
      </c>
      <c r="P194" s="160">
        <f t="shared" si="372"/>
        <v>34</v>
      </c>
      <c r="Q194" s="160">
        <f t="shared" si="372"/>
        <v>36</v>
      </c>
      <c r="R194" s="160">
        <f t="shared" si="372"/>
        <v>37</v>
      </c>
      <c r="S194" s="160">
        <f t="shared" si="372"/>
        <v>40</v>
      </c>
      <c r="T194" s="160">
        <f t="shared" si="372"/>
        <v>43</v>
      </c>
      <c r="U194" s="160">
        <f t="shared" si="372"/>
        <v>46</v>
      </c>
      <c r="V194" s="160">
        <f t="shared" si="372"/>
        <v>49</v>
      </c>
      <c r="W194" s="160">
        <f t="shared" si="372"/>
        <v>56</v>
      </c>
      <c r="X194" s="160">
        <f t="shared" si="372"/>
        <v>63</v>
      </c>
      <c r="Y194" s="160">
        <f t="shared" si="372"/>
        <v>64</v>
      </c>
      <c r="Z194" s="160">
        <f t="shared" si="372"/>
        <v>65</v>
      </c>
      <c r="AA194" s="160">
        <f t="shared" si="372"/>
        <v>66</v>
      </c>
      <c r="AB194" s="160">
        <f t="shared" si="372"/>
        <v>69</v>
      </c>
      <c r="AC194" s="160">
        <f t="shared" si="372"/>
        <v>72</v>
      </c>
      <c r="AD194" s="160">
        <f t="shared" si="372"/>
        <v>75</v>
      </c>
      <c r="AE194" s="160">
        <f t="shared" si="372"/>
        <v>78</v>
      </c>
      <c r="AF194" s="160">
        <f t="shared" si="372"/>
        <v>81</v>
      </c>
      <c r="AG194" s="160">
        <f t="shared" si="372"/>
        <v>84</v>
      </c>
      <c r="AH194" s="160">
        <f t="shared" si="372"/>
        <v>87</v>
      </c>
      <c r="AI194" s="160">
        <f t="shared" si="372"/>
        <v>90</v>
      </c>
      <c r="AJ194" s="160">
        <f t="shared" si="372"/>
        <v>93</v>
      </c>
      <c r="AK194" s="160">
        <f t="shared" si="372"/>
        <v>96</v>
      </c>
      <c r="AL194" s="160">
        <f t="shared" si="372"/>
        <v>99</v>
      </c>
      <c r="AM194" s="160">
        <f t="shared" si="372"/>
        <v>100</v>
      </c>
      <c r="AN194" s="160">
        <f t="shared" si="372"/>
        <v>102</v>
      </c>
      <c r="AO194" s="160">
        <f t="shared" si="372"/>
        <v>108</v>
      </c>
      <c r="AP194" s="160">
        <f t="shared" si="372"/>
        <v>110</v>
      </c>
      <c r="AQ194" s="160">
        <f t="shared" si="372"/>
        <v>113</v>
      </c>
      <c r="AR194" s="160">
        <f t="shared" si="372"/>
        <v>120</v>
      </c>
      <c r="AS194" s="160">
        <f t="shared" si="372"/>
        <v>127</v>
      </c>
      <c r="AT194" s="160">
        <f t="shared" si="372"/>
        <v>133</v>
      </c>
      <c r="AU194" s="160">
        <f t="shared" si="372"/>
        <v>136</v>
      </c>
      <c r="AV194" s="160">
        <f t="shared" si="372"/>
        <v>137</v>
      </c>
      <c r="AW194" s="161">
        <f t="shared" si="372"/>
        <v>138</v>
      </c>
      <c r="AX194" t="s">
        <v>1</v>
      </c>
      <c r="AY194" s="105" t="str">
        <f t="shared" si="297"/>
        <v>Ž21B</v>
      </c>
      <c r="AZ194" s="134">
        <f t="shared" si="276"/>
        <v>118</v>
      </c>
      <c r="BA194" s="73" t="str">
        <f t="shared" si="298"/>
        <v>Vacant</v>
      </c>
      <c r="BB194" s="73" t="str">
        <f t="shared" si="299"/>
        <v/>
      </c>
      <c r="BC194" s="134" t="str">
        <f t="shared" si="300"/>
        <v/>
      </c>
      <c r="BD194" s="134" t="str">
        <f t="shared" si="301"/>
        <v/>
      </c>
      <c r="BE194" s="134" t="str">
        <f t="shared" si="302"/>
        <v>0</v>
      </c>
      <c r="BF194" s="134" t="str">
        <f t="shared" si="328"/>
        <v/>
      </c>
      <c r="BG194" s="134" t="str">
        <f t="shared" si="277"/>
        <v/>
      </c>
      <c r="BH194" s="73" t="str">
        <f t="shared" si="278"/>
        <v/>
      </c>
      <c r="BI194" s="73" t="str">
        <f t="shared" si="324"/>
        <v/>
      </c>
      <c r="BJ194" s="134" t="str">
        <f t="shared" si="303"/>
        <v/>
      </c>
      <c r="BK194" s="73" t="str" cm="1">
        <f t="array" ref="BK194">IF(BJ194="",""&amp;BI194,IF(BJ194="NEMA",BI194,INDEX(klub_naziv,MATCH(INDEX(klubAlias_klubid,BJ194),klub_id,0))))</f>
        <v/>
      </c>
      <c r="BL194" s="73" t="str" cm="1">
        <f t="array" ref="BL194">IFERROR(INDEX(registarNatjecatelji,CE194,4),"")</f>
        <v/>
      </c>
      <c r="BM194" s="179" t="str">
        <f t="shared" si="352"/>
        <v/>
      </c>
      <c r="BN194" s="73" t="str">
        <f t="shared" si="304"/>
        <v/>
      </c>
      <c r="BO194" s="73" t="str">
        <f t="shared" si="317"/>
        <v/>
      </c>
      <c r="BP194" s="134" t="str">
        <f t="shared" si="280"/>
        <v/>
      </c>
      <c r="BQ194" s="73" t="str">
        <f t="shared" si="281"/>
        <v>Ž21B</v>
      </c>
      <c r="BR194" s="73" t="str">
        <f t="shared" si="282"/>
        <v>Ž16-Ž21B</v>
      </c>
      <c r="BS194" s="134">
        <f t="shared" si="283"/>
        <v>1011</v>
      </c>
      <c r="BT194" s="74" t="str">
        <f t="shared" si="284"/>
        <v>2.66</v>
      </c>
      <c r="BU194" s="74" t="str">
        <f t="shared" si="285"/>
        <v>100</v>
      </c>
      <c r="BV194" s="75" t="str">
        <f t="shared" si="286"/>
        <v>10</v>
      </c>
      <c r="BW194" t="s">
        <v>1</v>
      </c>
      <c r="BX194" s="105" t="str">
        <f t="shared" si="287"/>
        <v/>
      </c>
      <c r="BY194" s="106" t="str">
        <f t="shared" si="288"/>
        <v/>
      </c>
      <c r="BZ194" t="s">
        <v>1</v>
      </c>
      <c r="CA194" s="105" t="str">
        <f t="shared" si="289"/>
        <v/>
      </c>
      <c r="CB194" s="106" t="str">
        <f t="shared" si="290"/>
        <v/>
      </c>
      <c r="CC194" t="s">
        <v>1</v>
      </c>
      <c r="CD194" s="105" t="str">
        <f t="shared" si="291"/>
        <v/>
      </c>
      <c r="CE194" s="106" t="str">
        <f t="shared" si="305"/>
        <v/>
      </c>
      <c r="CF194" t="s">
        <v>1</v>
      </c>
      <c r="CG194" s="111" t="str">
        <f t="shared" si="306"/>
        <v/>
      </c>
      <c r="CH194" s="134" t="str" cm="1">
        <f t="array" ref="CH194">IF(CG194="","",INDEX(imePrezime_id,CG194,0))</f>
        <v/>
      </c>
      <c r="CI194" s="106" t="str">
        <f>IF(OR(CD194="",CE194&lt;&gt;"NEMA"),"",IFERROR(INDEX(imeprezimealias_imeprezimeid,MATCH(BA194&amp;" "&amp;BB194,imeprezimealias_alias,0)),""))</f>
        <v/>
      </c>
      <c r="CJ194" t="s">
        <v>1</v>
      </c>
      <c r="CK194" s="29" t="str">
        <f t="shared" si="307"/>
        <v/>
      </c>
      <c r="CL194" t="s">
        <v>1</v>
      </c>
      <c r="CM194" s="90"/>
      <c r="CN194" t="s">
        <v>1</v>
      </c>
      <c r="CO194" s="111" t="str">
        <f>IF(CM194="","",MAX(CO$10:CO193)+1)</f>
        <v/>
      </c>
      <c r="CP194" s="106" t="str">
        <f>IF(CM194="","",INDEX(imePrezime_id,MATCH(IF(IFERROR(SEARCH("–",CM194),0)&lt;&gt;0,CM194,SUBSTITUTE(CM194," "," – ",1)),imePrezime,0)))</f>
        <v/>
      </c>
      <c r="CR194" s="29" t="str">
        <f t="shared" si="308"/>
        <v/>
      </c>
      <c r="CS194" t="s">
        <v>1</v>
      </c>
      <c r="CT194" s="115" t="str">
        <f>IF(AND(CE194="NEMA",CI194=""),MAX(CT$10:CT193)+1,"")</f>
        <v/>
      </c>
      <c r="CU194" t="s">
        <v>1</v>
      </c>
      <c r="CV194" s="120" t="str">
        <f t="shared" si="322"/>
        <v>Ž</v>
      </c>
      <c r="CW194" t="s">
        <v>1</v>
      </c>
      <c r="CX194" s="105" t="str">
        <f>IF(CT194="","",IF(BO194&lt;&gt;"CRO","","INSERT INTO osoba (id,reg_broj,oib,spol_id,dat_rodjenja) VALUES ("&amp;CT194&amp;",(SELECT max(reg_broj)+1 FROM osoba),Null,'"&amp;CV194&amp;"',Null); INSERT INTO osoba_log (id,reg_broj,oib,spol_id,dat_rodjenja,dnevnik_id) SELECT id,reg_broj,oib,spol_id,dat_rodjenja,"&amp;CT$2&amp;" FROM osoba WHERE id = "&amp;CT194&amp;";"))</f>
        <v/>
      </c>
      <c r="CY194" s="125" t="str">
        <f>IF(CT194="","","INSERT INTO imeprezime (id,osoba_id,rbr,ime,prezime,klub_id,identitet_id,sintaksa_id,info,aktivno,dnevnik_id) VALUES ("&amp;CT194&amp;","&amp;IF(CX194="","Null",CT194)&amp;",1,'"&amp;BA194&amp;"','"&amp;BB194&amp;"',(SELECT id FROM klub WHERE naziv = '"&amp;BI194&amp;"'),Null,1,'',1,"&amp;CT$2&amp;");")</f>
        <v/>
      </c>
      <c r="CZ194" t="s">
        <v>1</v>
      </c>
      <c r="DA194" s="29" t="str">
        <f t="shared" si="309"/>
        <v/>
      </c>
      <c r="DB194" t="s">
        <v>1</v>
      </c>
      <c r="DC194" s="105" t="str">
        <f>IF(OR(BP194="",BP194&lt;&gt;"NEMA"),"",BO194)</f>
        <v/>
      </c>
      <c r="DD194" s="125" t="str">
        <f>IF(DC194="","",MAX(DD$10:DD193)+1)</f>
        <v/>
      </c>
      <c r="DE194" t="s">
        <v>1</v>
      </c>
      <c r="DF194" s="90"/>
      <c r="DG194" t="s">
        <v>1</v>
      </c>
      <c r="DH194" s="29" t="str">
        <f t="shared" si="292"/>
        <v/>
      </c>
      <c r="DI194" t="s">
        <v>1</v>
      </c>
      <c r="DJ194" s="166" t="str">
        <f>IF(BJ194&lt;&gt;"NEMA","",IF(IFERROR(MATCH(BI194,BI$10:BI193,0),0)&lt;&gt;0,"",BI194))</f>
        <v/>
      </c>
      <c r="DK194" t="s">
        <v>1</v>
      </c>
      <c r="DL194" s="90"/>
      <c r="DM194" t="s">
        <v>1</v>
      </c>
      <c r="DN194" s="105" t="str">
        <f t="shared" si="310"/>
        <v/>
      </c>
      <c r="DO194" s="73" t="str">
        <f>IF(DN194="","",MAX(DO$10:DO193)+1)</f>
        <v/>
      </c>
      <c r="DP194" s="73" t="str">
        <f>IF(DN194="","",IF(BP194="","",IF(BP194="NEMA",DD194,BP194)))</f>
        <v/>
      </c>
      <c r="DQ194" s="73" t="str">
        <f t="shared" si="311"/>
        <v/>
      </c>
      <c r="DR194" s="73" t="str">
        <f>IF(DL194="","",MAX(DR$10:DR193)+1)</f>
        <v/>
      </c>
      <c r="DS194" s="177" t="str">
        <f t="shared" si="293"/>
        <v/>
      </c>
      <c r="DT194" s="125" t="str">
        <f t="shared" si="312"/>
        <v/>
      </c>
      <c r="DU194" t="s">
        <v>1</v>
      </c>
      <c r="DV194" s="29" t="str">
        <f t="shared" si="313"/>
        <v/>
      </c>
      <c r="DW194" t="s">
        <v>1</v>
      </c>
      <c r="DX194" s="166" t="str">
        <f>IF(BX194="","",IF(BY194&lt;&gt;"NEMA","ime-pre-klu"&amp;IF(BJ194="","","(ali)")&amp;"-kat",IF(CB194&lt;&gt;"NEMA","ime-pre-klu"&amp;IF(BJ194="","","(ali)"),IF(CE194&lt;&gt;"NEMA","ime-pre",IF(CT194&lt;&gt;"","novo",""))))&amp;IF(AND(BE194="0",BD194&gt;max_minuta*60),"-ot",""))</f>
        <v/>
      </c>
      <c r="DY194" t="s">
        <v>1</v>
      </c>
      <c r="DZ194" s="111"/>
      <c r="EA194" s="134"/>
      <c r="EB194" s="134"/>
      <c r="EC194" s="134"/>
      <c r="ED194" s="134"/>
      <c r="EE194" s="134"/>
      <c r="EF194" s="134"/>
      <c r="EG194" s="134"/>
      <c r="EH194" s="134"/>
      <c r="EI194" s="134"/>
      <c r="EJ194" s="106" t="str">
        <f t="shared" si="294"/>
        <v/>
      </c>
      <c r="EK194" t="s">
        <v>1</v>
      </c>
    </row>
    <row r="195" spans="2:141" x14ac:dyDescent="0.25">
      <c r="B195" s="148" t="s">
        <v>1262</v>
      </c>
      <c r="C195" t="s">
        <v>1</v>
      </c>
      <c r="D195" s="159">
        <f t="shared" si="295"/>
        <v>0</v>
      </c>
      <c r="E195" s="160">
        <f t="shared" ref="E195:AW195" si="373">IF($B195="","",FIND(";",$B195,D195+1))</f>
        <v>1</v>
      </c>
      <c r="F195" s="160">
        <f t="shared" si="373"/>
        <v>8</v>
      </c>
      <c r="G195" s="160">
        <f t="shared" si="373"/>
        <v>14</v>
      </c>
      <c r="H195" s="160">
        <f t="shared" si="373"/>
        <v>22</v>
      </c>
      <c r="I195" s="160">
        <f t="shared" si="373"/>
        <v>29</v>
      </c>
      <c r="J195" s="160">
        <f t="shared" si="373"/>
        <v>30</v>
      </c>
      <c r="K195" s="160">
        <f t="shared" si="373"/>
        <v>32</v>
      </c>
      <c r="L195" s="160">
        <f t="shared" si="373"/>
        <v>33</v>
      </c>
      <c r="M195" s="160">
        <f t="shared" si="373"/>
        <v>35</v>
      </c>
      <c r="N195" s="160">
        <f t="shared" si="373"/>
        <v>41</v>
      </c>
      <c r="O195" s="160">
        <f t="shared" si="373"/>
        <v>42</v>
      </c>
      <c r="P195" s="160">
        <f t="shared" si="373"/>
        <v>43</v>
      </c>
      <c r="Q195" s="160">
        <f t="shared" si="373"/>
        <v>45</v>
      </c>
      <c r="R195" s="160">
        <f t="shared" si="373"/>
        <v>47</v>
      </c>
      <c r="S195" s="160">
        <f t="shared" si="373"/>
        <v>55</v>
      </c>
      <c r="T195" s="160">
        <f t="shared" si="373"/>
        <v>66</v>
      </c>
      <c r="U195" s="160">
        <f t="shared" si="373"/>
        <v>72</v>
      </c>
      <c r="V195" s="160">
        <f t="shared" si="373"/>
        <v>75</v>
      </c>
      <c r="W195" s="160">
        <f t="shared" si="373"/>
        <v>82</v>
      </c>
      <c r="X195" s="160">
        <f t="shared" si="373"/>
        <v>89</v>
      </c>
      <c r="Y195" s="160">
        <f t="shared" si="373"/>
        <v>90</v>
      </c>
      <c r="Z195" s="160">
        <f t="shared" si="373"/>
        <v>91</v>
      </c>
      <c r="AA195" s="160">
        <f t="shared" si="373"/>
        <v>92</v>
      </c>
      <c r="AB195" s="160">
        <f t="shared" si="373"/>
        <v>95</v>
      </c>
      <c r="AC195" s="160">
        <f t="shared" si="373"/>
        <v>98</v>
      </c>
      <c r="AD195" s="160">
        <f t="shared" si="373"/>
        <v>101</v>
      </c>
      <c r="AE195" s="160">
        <f t="shared" si="373"/>
        <v>104</v>
      </c>
      <c r="AF195" s="160">
        <f t="shared" si="373"/>
        <v>107</v>
      </c>
      <c r="AG195" s="160">
        <f t="shared" si="373"/>
        <v>110</v>
      </c>
      <c r="AH195" s="160">
        <f t="shared" si="373"/>
        <v>113</v>
      </c>
      <c r="AI195" s="160">
        <f t="shared" si="373"/>
        <v>116</v>
      </c>
      <c r="AJ195" s="160">
        <f t="shared" si="373"/>
        <v>119</v>
      </c>
      <c r="AK195" s="160">
        <f t="shared" si="373"/>
        <v>122</v>
      </c>
      <c r="AL195" s="160">
        <f t="shared" si="373"/>
        <v>125</v>
      </c>
      <c r="AM195" s="160">
        <f t="shared" si="373"/>
        <v>126</v>
      </c>
      <c r="AN195" s="160">
        <f t="shared" si="373"/>
        <v>128</v>
      </c>
      <c r="AO195" s="160">
        <f t="shared" si="373"/>
        <v>134</v>
      </c>
      <c r="AP195" s="160">
        <f t="shared" si="373"/>
        <v>136</v>
      </c>
      <c r="AQ195" s="160">
        <f t="shared" si="373"/>
        <v>139</v>
      </c>
      <c r="AR195" s="160">
        <f t="shared" si="373"/>
        <v>146</v>
      </c>
      <c r="AS195" s="160">
        <f t="shared" si="373"/>
        <v>153</v>
      </c>
      <c r="AT195" s="160">
        <f t="shared" si="373"/>
        <v>159</v>
      </c>
      <c r="AU195" s="160">
        <f t="shared" si="373"/>
        <v>162</v>
      </c>
      <c r="AV195" s="160">
        <f t="shared" si="373"/>
        <v>163</v>
      </c>
      <c r="AW195" s="161">
        <f t="shared" si="373"/>
        <v>164</v>
      </c>
      <c r="AX195" t="s">
        <v>1</v>
      </c>
      <c r="AY195" s="105" t="str">
        <f t="shared" si="297"/>
        <v>Ž21B</v>
      </c>
      <c r="AZ195" s="134">
        <f t="shared" si="276"/>
        <v>118</v>
      </c>
      <c r="BA195" s="73" t="str">
        <f t="shared" si="298"/>
        <v>Ines</v>
      </c>
      <c r="BB195" s="73" t="str">
        <f t="shared" si="299"/>
        <v>Jurač</v>
      </c>
      <c r="BC195" s="134" t="str">
        <f t="shared" si="300"/>
        <v/>
      </c>
      <c r="BD195" s="134" t="str">
        <f t="shared" si="301"/>
        <v/>
      </c>
      <c r="BE195" s="134" t="str">
        <f t="shared" si="302"/>
        <v>1</v>
      </c>
      <c r="BF195" s="134" t="str">
        <f t="shared" si="328"/>
        <v>1</v>
      </c>
      <c r="BG195" s="134">
        <f t="shared" si="277"/>
        <v>6</v>
      </c>
      <c r="BH195" s="73" t="str">
        <f t="shared" si="278"/>
        <v>Vihor</v>
      </c>
      <c r="BI195" s="73" t="str">
        <f t="shared" si="324"/>
        <v>OK Vihor</v>
      </c>
      <c r="BJ195" s="134" t="str">
        <f t="shared" si="303"/>
        <v/>
      </c>
      <c r="BK195" s="73" t="str" cm="1">
        <f t="array" ref="BK195">IF(BJ195="",""&amp;BI195,IF(BJ195="NEMA",BI195,INDEX(klub_naziv,MATCH(INDEX(klubAlias_klubid,BJ195),klub_id,0))))</f>
        <v>OK Vihor</v>
      </c>
      <c r="BL195" s="73" t="str" cm="1">
        <f t="array" ref="BL195">IFERROR(INDEX(registarNatjecatelji,CE195,4),"")</f>
        <v>OK Vihor</v>
      </c>
      <c r="BM195" s="179" t="str">
        <f t="shared" si="352"/>
        <v/>
      </c>
      <c r="BN195" s="73" t="str">
        <f t="shared" si="304"/>
        <v>OK Vihor</v>
      </c>
      <c r="BO195" s="73" t="str">
        <f t="shared" si="317"/>
        <v>CRO</v>
      </c>
      <c r="BP195" s="134">
        <f t="shared" si="280"/>
        <v>1</v>
      </c>
      <c r="BQ195" s="73" t="str">
        <f t="shared" si="281"/>
        <v>Ž21B</v>
      </c>
      <c r="BR195" s="73" t="str">
        <f t="shared" si="282"/>
        <v>Ž16-Ž21B</v>
      </c>
      <c r="BS195" s="134">
        <f t="shared" si="283"/>
        <v>1011</v>
      </c>
      <c r="BT195" s="74" t="str">
        <f t="shared" si="284"/>
        <v>2.66</v>
      </c>
      <c r="BU195" s="74" t="str">
        <f t="shared" si="285"/>
        <v>100</v>
      </c>
      <c r="BV195" s="75" t="str">
        <f t="shared" si="286"/>
        <v>10</v>
      </c>
      <c r="BW195" t="s">
        <v>1</v>
      </c>
      <c r="BX195" s="105" t="str">
        <f t="shared" si="287"/>
        <v>Ines – Jurač – OK Vihor – Ž21B</v>
      </c>
      <c r="BY195" s="106">
        <f t="shared" si="288"/>
        <v>705</v>
      </c>
      <c r="BZ195" t="s">
        <v>1</v>
      </c>
      <c r="CA195" s="105" t="str">
        <f t="shared" si="289"/>
        <v>Ines – Jurač – OK Vihor</v>
      </c>
      <c r="CB195" s="106">
        <f t="shared" si="290"/>
        <v>705</v>
      </c>
      <c r="CC195" t="s">
        <v>1</v>
      </c>
      <c r="CD195" s="105" t="str">
        <f t="shared" si="291"/>
        <v>Ines – Jurač</v>
      </c>
      <c r="CE195" s="106">
        <f t="shared" si="305"/>
        <v>705</v>
      </c>
      <c r="CF195" t="s">
        <v>1</v>
      </c>
      <c r="CG195" s="111">
        <f t="shared" si="306"/>
        <v>705</v>
      </c>
      <c r="CH195" s="134" cm="1">
        <f t="array" ref="CH195">IF(CG195="","",INDEX(imePrezime_id,CG195,0))</f>
        <v>1550</v>
      </c>
      <c r="CI195" s="106" t="str">
        <f>IF(OR(CD195="",CE195&lt;&gt;"NEMA"),"",IFERROR(INDEX(imeprezimealias_imeprezimeid,MATCH(BA195&amp;" "&amp;BB195,imeprezimealias_alias,0)),""))</f>
        <v/>
      </c>
      <c r="CJ195" t="s">
        <v>1</v>
      </c>
      <c r="CK195" s="29" t="str">
        <f t="shared" si="307"/>
        <v/>
      </c>
      <c r="CL195" t="s">
        <v>1</v>
      </c>
      <c r="CM195" s="90"/>
      <c r="CN195" t="s">
        <v>1</v>
      </c>
      <c r="CO195" s="111" t="str">
        <f>IF(CM195="","",MAX(CO$10:CO194)+1)</f>
        <v/>
      </c>
      <c r="CP195" s="106" t="str">
        <f>IF(CM195="","",INDEX(imePrezime_id,MATCH(IF(IFERROR(SEARCH("–",CM195),0)&lt;&gt;0,CM195,SUBSTITUTE(CM195," "," – ",1)),imePrezime,0)))</f>
        <v/>
      </c>
      <c r="CR195" s="29" t="str">
        <f t="shared" si="308"/>
        <v/>
      </c>
      <c r="CS195" t="s">
        <v>1</v>
      </c>
      <c r="CT195" s="115" t="str">
        <f>IF(AND(CE195="NEMA",CI195=""),MAX(CT$10:CT194)+1,"")</f>
        <v/>
      </c>
      <c r="CU195" t="s">
        <v>1</v>
      </c>
      <c r="CV195" s="120" t="str">
        <f t="shared" si="322"/>
        <v>Ž</v>
      </c>
      <c r="CW195" t="s">
        <v>1</v>
      </c>
      <c r="CX195" s="105" t="str">
        <f>IF(CT195="","",IF(BO195&lt;&gt;"CRO","","INSERT INTO osoba (id,reg_broj,oib,spol_id,dat_rodjenja) VALUES ("&amp;CT195&amp;",(SELECT max(reg_broj)+1 FROM osoba),Null,'"&amp;CV195&amp;"',Null); INSERT INTO osoba_log (id,reg_broj,oib,spol_id,dat_rodjenja,dnevnik_id) SELECT id,reg_broj,oib,spol_id,dat_rodjenja,"&amp;CT$2&amp;" FROM osoba WHERE id = "&amp;CT195&amp;";"))</f>
        <v/>
      </c>
      <c r="CY195" s="125" t="str">
        <f>IF(CT195="","","INSERT INTO imeprezime (id,osoba_id,rbr,ime,prezime,klub_id,identitet_id,sintaksa_id,info,aktivno,dnevnik_id) VALUES ("&amp;CT195&amp;","&amp;IF(CX195="","Null",CT195)&amp;",1,'"&amp;BA195&amp;"','"&amp;BB195&amp;"',(SELECT id FROM klub WHERE naziv = '"&amp;BI195&amp;"'),Null,1,'',1,"&amp;CT$2&amp;");")</f>
        <v/>
      </c>
      <c r="CZ195" t="s">
        <v>1</v>
      </c>
      <c r="DA195" s="29" t="str">
        <f t="shared" si="309"/>
        <v/>
      </c>
      <c r="DB195" t="s">
        <v>1</v>
      </c>
      <c r="DC195" s="105" t="str">
        <f>IF(OR(BP195="",BP195&lt;&gt;"NEMA"),"",BO195)</f>
        <v/>
      </c>
      <c r="DD195" s="125" t="str">
        <f>IF(DC195="","",MAX(DD$10:DD194)+1)</f>
        <v/>
      </c>
      <c r="DE195" t="s">
        <v>1</v>
      </c>
      <c r="DF195" s="90"/>
      <c r="DG195" t="s">
        <v>1</v>
      </c>
      <c r="DH195" s="29" t="str">
        <f t="shared" si="292"/>
        <v/>
      </c>
      <c r="DI195" t="s">
        <v>1</v>
      </c>
      <c r="DJ195" s="166" t="str">
        <f>IF(BJ195&lt;&gt;"NEMA","",IF(IFERROR(MATCH(BI195,BI$10:BI194,0),0)&lt;&gt;0,"",BI195))</f>
        <v/>
      </c>
      <c r="DK195" t="s">
        <v>1</v>
      </c>
      <c r="DL195" s="90"/>
      <c r="DM195" t="s">
        <v>1</v>
      </c>
      <c r="DN195" s="105" t="str">
        <f t="shared" si="310"/>
        <v/>
      </c>
      <c r="DO195" s="73" t="str">
        <f>IF(DN195="","",MAX(DO$10:DO194)+1)</f>
        <v/>
      </c>
      <c r="DP195" s="73" t="str">
        <f>IF(DN195="","",IF(BP195="","",IF(BP195="NEMA",DD195,BP195)))</f>
        <v/>
      </c>
      <c r="DQ195" s="73" t="str">
        <f t="shared" si="311"/>
        <v/>
      </c>
      <c r="DR195" s="73" t="str">
        <f>IF(DL195="","",MAX(DR$10:DR194)+1)</f>
        <v/>
      </c>
      <c r="DS195" s="177" t="str">
        <f t="shared" si="293"/>
        <v/>
      </c>
      <c r="DT195" s="125" t="str">
        <f t="shared" si="312"/>
        <v/>
      </c>
      <c r="DU195" t="s">
        <v>1</v>
      </c>
      <c r="DV195" s="29" t="str">
        <f t="shared" si="313"/>
        <v/>
      </c>
      <c r="DW195" t="s">
        <v>1</v>
      </c>
      <c r="DX195" s="166" t="str">
        <f>IF(BX195="","",IF(BY195&lt;&gt;"NEMA","ime-pre-klu"&amp;IF(BJ195="","","(ali)")&amp;"-kat",IF(CB195&lt;&gt;"NEMA","ime-pre-klu"&amp;IF(BJ195="","","(ali)"),IF(CE195&lt;&gt;"NEMA","ime-pre",IF(CT195&lt;&gt;"","novo",""))))&amp;IF(AND(BE195="0",BD195&gt;max_minuta*60),"-ot",""))</f>
        <v>ime-pre-klu-kat</v>
      </c>
      <c r="DY195" t="s">
        <v>1</v>
      </c>
      <c r="DZ195" s="111"/>
      <c r="EA195" s="134"/>
      <c r="EB195" s="134"/>
      <c r="EC195" s="134"/>
      <c r="ED195" s="134"/>
      <c r="EE195" s="134"/>
      <c r="EF195" s="134"/>
      <c r="EG195" s="134"/>
      <c r="EH195" s="134"/>
      <c r="EI195" s="134"/>
      <c r="EJ195" s="106">
        <f t="shared" si="294"/>
        <v>1</v>
      </c>
      <c r="EK195" t="s">
        <v>1</v>
      </c>
    </row>
    <row r="196" spans="2:141" x14ac:dyDescent="0.25">
      <c r="B196" s="148" t="s">
        <v>1263</v>
      </c>
      <c r="C196" t="s">
        <v>1</v>
      </c>
      <c r="D196" s="159">
        <f t="shared" si="295"/>
        <v>0</v>
      </c>
      <c r="E196" s="160">
        <f t="shared" ref="E196:AW196" si="374">IF($B196="","",FIND(";",$B196,D196+1))</f>
        <v>1</v>
      </c>
      <c r="F196" s="160">
        <f t="shared" si="374"/>
        <v>9</v>
      </c>
      <c r="G196" s="160">
        <f t="shared" si="374"/>
        <v>15</v>
      </c>
      <c r="H196" s="160">
        <f t="shared" si="374"/>
        <v>26</v>
      </c>
      <c r="I196" s="160">
        <f t="shared" si="374"/>
        <v>34</v>
      </c>
      <c r="J196" s="160">
        <f t="shared" si="374"/>
        <v>35</v>
      </c>
      <c r="K196" s="160">
        <f t="shared" si="374"/>
        <v>37</v>
      </c>
      <c r="L196" s="160">
        <f t="shared" si="374"/>
        <v>38</v>
      </c>
      <c r="M196" s="160">
        <f t="shared" si="374"/>
        <v>40</v>
      </c>
      <c r="N196" s="160">
        <f t="shared" si="374"/>
        <v>46</v>
      </c>
      <c r="O196" s="160">
        <f t="shared" si="374"/>
        <v>52</v>
      </c>
      <c r="P196" s="160">
        <f t="shared" si="374"/>
        <v>58</v>
      </c>
      <c r="Q196" s="160">
        <f t="shared" si="374"/>
        <v>60</v>
      </c>
      <c r="R196" s="160">
        <f t="shared" si="374"/>
        <v>62</v>
      </c>
      <c r="S196" s="160">
        <f t="shared" si="374"/>
        <v>68</v>
      </c>
      <c r="T196" s="160">
        <f t="shared" si="374"/>
        <v>80</v>
      </c>
      <c r="U196" s="160">
        <f t="shared" si="374"/>
        <v>86</v>
      </c>
      <c r="V196" s="160">
        <f t="shared" si="374"/>
        <v>89</v>
      </c>
      <c r="W196" s="160">
        <f t="shared" si="374"/>
        <v>95</v>
      </c>
      <c r="X196" s="160">
        <f t="shared" si="374"/>
        <v>101</v>
      </c>
      <c r="Y196" s="160">
        <f t="shared" si="374"/>
        <v>102</v>
      </c>
      <c r="Z196" s="160">
        <f t="shared" si="374"/>
        <v>103</v>
      </c>
      <c r="AA196" s="160">
        <f t="shared" si="374"/>
        <v>104</v>
      </c>
      <c r="AB196" s="160">
        <f t="shared" si="374"/>
        <v>107</v>
      </c>
      <c r="AC196" s="160">
        <f t="shared" si="374"/>
        <v>110</v>
      </c>
      <c r="AD196" s="160">
        <f t="shared" si="374"/>
        <v>113</v>
      </c>
      <c r="AE196" s="160">
        <f t="shared" si="374"/>
        <v>116</v>
      </c>
      <c r="AF196" s="160">
        <f t="shared" si="374"/>
        <v>119</v>
      </c>
      <c r="AG196" s="160">
        <f t="shared" si="374"/>
        <v>122</v>
      </c>
      <c r="AH196" s="160">
        <f t="shared" si="374"/>
        <v>125</v>
      </c>
      <c r="AI196" s="160">
        <f t="shared" si="374"/>
        <v>128</v>
      </c>
      <c r="AJ196" s="160">
        <f t="shared" si="374"/>
        <v>131</v>
      </c>
      <c r="AK196" s="160">
        <f t="shared" si="374"/>
        <v>134</v>
      </c>
      <c r="AL196" s="160">
        <f t="shared" si="374"/>
        <v>137</v>
      </c>
      <c r="AM196" s="160">
        <f t="shared" si="374"/>
        <v>138</v>
      </c>
      <c r="AN196" s="160">
        <f t="shared" si="374"/>
        <v>140</v>
      </c>
      <c r="AO196" s="160">
        <f t="shared" si="374"/>
        <v>146</v>
      </c>
      <c r="AP196" s="160">
        <f t="shared" si="374"/>
        <v>148</v>
      </c>
      <c r="AQ196" s="160">
        <f t="shared" si="374"/>
        <v>151</v>
      </c>
      <c r="AR196" s="160">
        <f t="shared" si="374"/>
        <v>157</v>
      </c>
      <c r="AS196" s="160">
        <f t="shared" si="374"/>
        <v>164</v>
      </c>
      <c r="AT196" s="160">
        <f t="shared" si="374"/>
        <v>170</v>
      </c>
      <c r="AU196" s="160">
        <f t="shared" si="374"/>
        <v>173</v>
      </c>
      <c r="AV196" s="160">
        <f t="shared" si="374"/>
        <v>175</v>
      </c>
      <c r="AW196" s="161">
        <f t="shared" si="374"/>
        <v>176</v>
      </c>
      <c r="AX196" t="s">
        <v>1</v>
      </c>
      <c r="AY196" s="105" t="str">
        <f t="shared" si="297"/>
        <v>Ž35</v>
      </c>
      <c r="AZ196" s="134">
        <f t="shared" si="276"/>
        <v>117</v>
      </c>
      <c r="BA196" s="73" t="str">
        <f t="shared" si="298"/>
        <v>Sanda</v>
      </c>
      <c r="BB196" s="73" t="str">
        <f t="shared" si="299"/>
        <v>Berženji</v>
      </c>
      <c r="BC196" s="134" t="str">
        <f t="shared" si="300"/>
        <v>41:38</v>
      </c>
      <c r="BD196" s="134">
        <f t="shared" si="301"/>
        <v>2498</v>
      </c>
      <c r="BE196" s="134" t="str">
        <f t="shared" si="302"/>
        <v>0</v>
      </c>
      <c r="BF196" s="134" t="str">
        <f t="shared" si="328"/>
        <v>0</v>
      </c>
      <c r="BG196" s="134">
        <f t="shared" si="277"/>
        <v>1</v>
      </c>
      <c r="BH196" s="73" t="str">
        <f t="shared" si="278"/>
        <v>KAP</v>
      </c>
      <c r="BI196" s="73" t="str">
        <f t="shared" si="324"/>
        <v>OK Kapela</v>
      </c>
      <c r="BJ196" s="134" t="str">
        <f t="shared" si="303"/>
        <v/>
      </c>
      <c r="BK196" s="73" t="str" cm="1">
        <f t="array" ref="BK196">IF(BJ196="",""&amp;BI196,IF(BJ196="NEMA",BI196,INDEX(klub_naziv,MATCH(INDEX(klubAlias_klubid,BJ196),klub_id,0))))</f>
        <v>OK Kapela</v>
      </c>
      <c r="BL196" s="73" t="str" cm="1">
        <f t="array" ref="BL196">IFERROR(INDEX(registarNatjecatelji,CE196,4),"")</f>
        <v>OK Kapela</v>
      </c>
      <c r="BM196" s="179" t="str">
        <f t="shared" si="352"/>
        <v/>
      </c>
      <c r="BN196" s="73" t="str">
        <f t="shared" si="304"/>
        <v>OK Kapela</v>
      </c>
      <c r="BO196" s="73" t="str">
        <f t="shared" si="317"/>
        <v>CRO</v>
      </c>
      <c r="BP196" s="134">
        <f t="shared" si="280"/>
        <v>1</v>
      </c>
      <c r="BQ196" s="73" t="str">
        <f t="shared" si="281"/>
        <v>Ž35</v>
      </c>
      <c r="BR196" s="73" t="str">
        <f t="shared" si="282"/>
        <v>M45-Ž20-Ž35</v>
      </c>
      <c r="BS196" s="134">
        <f t="shared" si="283"/>
        <v>1007</v>
      </c>
      <c r="BT196" s="74" t="str">
        <f t="shared" si="284"/>
        <v>3.56</v>
      </c>
      <c r="BU196" s="74" t="str">
        <f t="shared" si="285"/>
        <v>150</v>
      </c>
      <c r="BV196" s="75" t="str">
        <f t="shared" si="286"/>
        <v>11</v>
      </c>
      <c r="BW196" t="s">
        <v>1</v>
      </c>
      <c r="BX196" s="105" t="str">
        <f t="shared" si="287"/>
        <v>Sanda – Berženji – OK Kapela – Ž35</v>
      </c>
      <c r="BY196" s="106">
        <f t="shared" si="288"/>
        <v>208</v>
      </c>
      <c r="BZ196" t="s">
        <v>1</v>
      </c>
      <c r="CA196" s="105" t="str">
        <f t="shared" si="289"/>
        <v>Sanda – Berženji – OK Kapela</v>
      </c>
      <c r="CB196" s="106">
        <f t="shared" si="290"/>
        <v>208</v>
      </c>
      <c r="CC196" t="s">
        <v>1</v>
      </c>
      <c r="CD196" s="105" t="str">
        <f t="shared" si="291"/>
        <v>Sanda – Berženji</v>
      </c>
      <c r="CE196" s="106">
        <f t="shared" si="305"/>
        <v>208</v>
      </c>
      <c r="CF196" t="s">
        <v>1</v>
      </c>
      <c r="CG196" s="111">
        <f t="shared" si="306"/>
        <v>208</v>
      </c>
      <c r="CH196" s="134" cm="1">
        <f t="array" ref="CH196">IF(CG196="","",INDEX(imePrezime_id,CG196,0))</f>
        <v>1368</v>
      </c>
      <c r="CI196" s="106" t="str">
        <f>IF(OR(CD196="",CE196&lt;&gt;"NEMA"),"",IFERROR(INDEX(imeprezimealias_imeprezimeid,MATCH(BA196&amp;" "&amp;BB196,imeprezimealias_alias,0)),""))</f>
        <v/>
      </c>
      <c r="CJ196" t="s">
        <v>1</v>
      </c>
      <c r="CK196" s="29" t="str">
        <f t="shared" si="307"/>
        <v/>
      </c>
      <c r="CL196" t="s">
        <v>1</v>
      </c>
      <c r="CM196" s="90"/>
      <c r="CN196" t="s">
        <v>1</v>
      </c>
      <c r="CO196" s="111" t="str">
        <f>IF(CM196="","",MAX(CO$10:CO195)+1)</f>
        <v/>
      </c>
      <c r="CP196" s="106" t="str">
        <f>IF(CM196="","",INDEX(imePrezime_id,MATCH(IF(IFERROR(SEARCH("–",CM196),0)&lt;&gt;0,CM196,SUBSTITUTE(CM196," "," – ",1)),imePrezime,0)))</f>
        <v/>
      </c>
      <c r="CR196" s="29" t="str">
        <f t="shared" si="308"/>
        <v/>
      </c>
      <c r="CS196" t="s">
        <v>1</v>
      </c>
      <c r="CT196" s="115" t="str">
        <f>IF(AND(CE196="NEMA",CI196=""),MAX(CT$10:CT195)+1,"")</f>
        <v/>
      </c>
      <c r="CU196" t="s">
        <v>1</v>
      </c>
      <c r="CV196" s="120" t="str">
        <f t="shared" si="322"/>
        <v>Ž</v>
      </c>
      <c r="CW196" t="s">
        <v>1</v>
      </c>
      <c r="CX196" s="105" t="str">
        <f>IF(CT196="","",IF(BO196&lt;&gt;"CRO","","INSERT INTO osoba (id,reg_broj,oib,spol_id,dat_rodjenja) VALUES ("&amp;CT196&amp;",(SELECT max(reg_broj)+1 FROM osoba),Null,'"&amp;CV196&amp;"',Null); INSERT INTO osoba_log (id,reg_broj,oib,spol_id,dat_rodjenja,dnevnik_id) SELECT id,reg_broj,oib,spol_id,dat_rodjenja,"&amp;CT$2&amp;" FROM osoba WHERE id = "&amp;CT196&amp;";"))</f>
        <v/>
      </c>
      <c r="CY196" s="125" t="str">
        <f>IF(CT196="","","INSERT INTO imeprezime (id,osoba_id,rbr,ime,prezime,klub_id,identitet_id,sintaksa_id,info,aktivno,dnevnik_id) VALUES ("&amp;CT196&amp;","&amp;IF(CX196="","Null",CT196)&amp;",1,'"&amp;BA196&amp;"','"&amp;BB196&amp;"',(SELECT id FROM klub WHERE naziv = '"&amp;BI196&amp;"'),Null,1,'',1,"&amp;CT$2&amp;");")</f>
        <v/>
      </c>
      <c r="CZ196" t="s">
        <v>1</v>
      </c>
      <c r="DA196" s="29" t="str">
        <f t="shared" si="309"/>
        <v/>
      </c>
      <c r="DB196" t="s">
        <v>1</v>
      </c>
      <c r="DC196" s="105" t="str">
        <f>IF(OR(BP196="",BP196&lt;&gt;"NEMA"),"",BO196)</f>
        <v/>
      </c>
      <c r="DD196" s="125" t="str">
        <f>IF(DC196="","",MAX(DD$10:DD195)+1)</f>
        <v/>
      </c>
      <c r="DE196" t="s">
        <v>1</v>
      </c>
      <c r="DF196" s="90"/>
      <c r="DG196" t="s">
        <v>1</v>
      </c>
      <c r="DH196" s="29" t="str">
        <f t="shared" si="292"/>
        <v/>
      </c>
      <c r="DI196" t="s">
        <v>1</v>
      </c>
      <c r="DJ196" s="166" t="str">
        <f>IF(BJ196&lt;&gt;"NEMA","",IF(IFERROR(MATCH(BI196,BI$10:BI195,0),0)&lt;&gt;0,"",BI196))</f>
        <v/>
      </c>
      <c r="DK196" t="s">
        <v>1</v>
      </c>
      <c r="DL196" s="90"/>
      <c r="DM196" t="s">
        <v>1</v>
      </c>
      <c r="DN196" s="105" t="str">
        <f t="shared" si="310"/>
        <v/>
      </c>
      <c r="DO196" s="73" t="str">
        <f>IF(DN196="","",MAX(DO$10:DO195)+1)</f>
        <v/>
      </c>
      <c r="DP196" s="73" t="str">
        <f>IF(DN196="","",IF(BP196="","",IF(BP196="NEMA",DD196,BP196)))</f>
        <v/>
      </c>
      <c r="DQ196" s="73" t="str">
        <f t="shared" si="311"/>
        <v/>
      </c>
      <c r="DR196" s="73" t="str">
        <f>IF(DL196="","",MAX(DR$10:DR195)+1)</f>
        <v/>
      </c>
      <c r="DS196" s="177" t="str">
        <f t="shared" si="293"/>
        <v/>
      </c>
      <c r="DT196" s="125" t="str">
        <f t="shared" si="312"/>
        <v/>
      </c>
      <c r="DU196" t="s">
        <v>1</v>
      </c>
      <c r="DV196" s="29" t="str">
        <f t="shared" si="313"/>
        <v/>
      </c>
      <c r="DW196" t="s">
        <v>1</v>
      </c>
      <c r="DX196" s="166" t="str">
        <f>IF(BX196="","",IF(BY196&lt;&gt;"NEMA","ime-pre-klu"&amp;IF(BJ196="","","(ali)")&amp;"-kat",IF(CB196&lt;&gt;"NEMA","ime-pre-klu"&amp;IF(BJ196="","","(ali)"),IF(CE196&lt;&gt;"NEMA","ime-pre",IF(CT196&lt;&gt;"","novo",""))))&amp;IF(AND(BE196="0",BD196&gt;max_minuta*60),"-ot",""))</f>
        <v>ime-pre-klu-kat</v>
      </c>
      <c r="DY196" t="s">
        <v>1</v>
      </c>
      <c r="DZ196" s="111"/>
      <c r="EA196" s="134"/>
      <c r="EB196" s="134"/>
      <c r="EC196" s="134"/>
      <c r="ED196" s="134"/>
      <c r="EE196" s="134"/>
      <c r="EF196" s="134"/>
      <c r="EG196" s="134"/>
      <c r="EH196" s="134"/>
      <c r="EI196" s="134"/>
      <c r="EJ196" s="106">
        <f t="shared" si="294"/>
        <v>1</v>
      </c>
      <c r="EK196" t="s">
        <v>1</v>
      </c>
    </row>
    <row r="197" spans="2:141" x14ac:dyDescent="0.25">
      <c r="B197" s="148" t="s">
        <v>1264</v>
      </c>
      <c r="C197" t="s">
        <v>1</v>
      </c>
      <c r="D197" s="159">
        <f t="shared" si="295"/>
        <v>0</v>
      </c>
      <c r="E197" s="160">
        <f t="shared" ref="E197:AW197" si="375">IF($B197="","",FIND(";",$B197,D197+1))</f>
        <v>1</v>
      </c>
      <c r="F197" s="160">
        <f t="shared" si="375"/>
        <v>9</v>
      </c>
      <c r="G197" s="160">
        <f t="shared" si="375"/>
        <v>15</v>
      </c>
      <c r="H197" s="160">
        <f t="shared" si="375"/>
        <v>25</v>
      </c>
      <c r="I197" s="160">
        <f t="shared" si="375"/>
        <v>34</v>
      </c>
      <c r="J197" s="160">
        <f t="shared" si="375"/>
        <v>35</v>
      </c>
      <c r="K197" s="160">
        <f t="shared" si="375"/>
        <v>37</v>
      </c>
      <c r="L197" s="160">
        <f t="shared" si="375"/>
        <v>38</v>
      </c>
      <c r="M197" s="160">
        <f t="shared" si="375"/>
        <v>40</v>
      </c>
      <c r="N197" s="160">
        <f t="shared" si="375"/>
        <v>46</v>
      </c>
      <c r="O197" s="160">
        <f t="shared" si="375"/>
        <v>52</v>
      </c>
      <c r="P197" s="160">
        <f t="shared" si="375"/>
        <v>58</v>
      </c>
      <c r="Q197" s="160">
        <f t="shared" si="375"/>
        <v>60</v>
      </c>
      <c r="R197" s="160">
        <f t="shared" si="375"/>
        <v>62</v>
      </c>
      <c r="S197" s="160">
        <f t="shared" si="375"/>
        <v>68</v>
      </c>
      <c r="T197" s="160">
        <f t="shared" si="375"/>
        <v>80</v>
      </c>
      <c r="U197" s="160">
        <f t="shared" si="375"/>
        <v>86</v>
      </c>
      <c r="V197" s="160">
        <f t="shared" si="375"/>
        <v>89</v>
      </c>
      <c r="W197" s="160">
        <f t="shared" si="375"/>
        <v>95</v>
      </c>
      <c r="X197" s="160">
        <f t="shared" si="375"/>
        <v>101</v>
      </c>
      <c r="Y197" s="160">
        <f t="shared" si="375"/>
        <v>102</v>
      </c>
      <c r="Z197" s="160">
        <f t="shared" si="375"/>
        <v>103</v>
      </c>
      <c r="AA197" s="160">
        <f t="shared" si="375"/>
        <v>104</v>
      </c>
      <c r="AB197" s="160">
        <f t="shared" si="375"/>
        <v>107</v>
      </c>
      <c r="AC197" s="160">
        <f t="shared" si="375"/>
        <v>110</v>
      </c>
      <c r="AD197" s="160">
        <f t="shared" si="375"/>
        <v>113</v>
      </c>
      <c r="AE197" s="160">
        <f t="shared" si="375"/>
        <v>116</v>
      </c>
      <c r="AF197" s="160">
        <f t="shared" si="375"/>
        <v>119</v>
      </c>
      <c r="AG197" s="160">
        <f t="shared" si="375"/>
        <v>122</v>
      </c>
      <c r="AH197" s="160">
        <f t="shared" si="375"/>
        <v>125</v>
      </c>
      <c r="AI197" s="160">
        <f t="shared" si="375"/>
        <v>128</v>
      </c>
      <c r="AJ197" s="160">
        <f t="shared" si="375"/>
        <v>131</v>
      </c>
      <c r="AK197" s="160">
        <f t="shared" si="375"/>
        <v>134</v>
      </c>
      <c r="AL197" s="160">
        <f t="shared" si="375"/>
        <v>137</v>
      </c>
      <c r="AM197" s="160">
        <f t="shared" si="375"/>
        <v>138</v>
      </c>
      <c r="AN197" s="160">
        <f t="shared" si="375"/>
        <v>140</v>
      </c>
      <c r="AO197" s="160">
        <f t="shared" si="375"/>
        <v>146</v>
      </c>
      <c r="AP197" s="160">
        <f t="shared" si="375"/>
        <v>148</v>
      </c>
      <c r="AQ197" s="160">
        <f t="shared" si="375"/>
        <v>151</v>
      </c>
      <c r="AR197" s="160">
        <f t="shared" si="375"/>
        <v>157</v>
      </c>
      <c r="AS197" s="160">
        <f t="shared" si="375"/>
        <v>164</v>
      </c>
      <c r="AT197" s="160">
        <f t="shared" si="375"/>
        <v>170</v>
      </c>
      <c r="AU197" s="160">
        <f t="shared" si="375"/>
        <v>173</v>
      </c>
      <c r="AV197" s="160">
        <f t="shared" si="375"/>
        <v>175</v>
      </c>
      <c r="AW197" s="161">
        <f t="shared" si="375"/>
        <v>176</v>
      </c>
      <c r="AX197" t="s">
        <v>1</v>
      </c>
      <c r="AY197" s="105" t="str">
        <f t="shared" si="297"/>
        <v>Ž35</v>
      </c>
      <c r="AZ197" s="134">
        <f t="shared" si="276"/>
        <v>117</v>
      </c>
      <c r="BA197" s="73" t="str">
        <f t="shared" si="298"/>
        <v>Željka</v>
      </c>
      <c r="BB197" s="73" t="str">
        <f t="shared" si="299"/>
        <v>Fištrek</v>
      </c>
      <c r="BC197" s="134" t="str">
        <f t="shared" si="300"/>
        <v>48:04</v>
      </c>
      <c r="BD197" s="134">
        <f t="shared" si="301"/>
        <v>2884</v>
      </c>
      <c r="BE197" s="134" t="str">
        <f t="shared" si="302"/>
        <v>0</v>
      </c>
      <c r="BF197" s="134" t="str">
        <f t="shared" si="328"/>
        <v>0</v>
      </c>
      <c r="BG197" s="134">
        <f t="shared" si="277"/>
        <v>1</v>
      </c>
      <c r="BH197" s="73" t="str">
        <f t="shared" si="278"/>
        <v>KAP</v>
      </c>
      <c r="BI197" s="73" t="str">
        <f t="shared" si="324"/>
        <v>OK Kapela</v>
      </c>
      <c r="BJ197" s="134" t="str">
        <f t="shared" si="303"/>
        <v/>
      </c>
      <c r="BK197" s="73" t="str" cm="1">
        <f t="array" ref="BK197">IF(BJ197="",""&amp;BI197,IF(BJ197="NEMA",BI197,INDEX(klub_naziv,MATCH(INDEX(klubAlias_klubid,BJ197),klub_id,0))))</f>
        <v>OK Kapela</v>
      </c>
      <c r="BL197" s="73" t="str" cm="1">
        <f t="array" ref="BL197">IFERROR(INDEX(registarNatjecatelji,CE197,4),"")</f>
        <v>OK Kapela</v>
      </c>
      <c r="BM197" s="179" t="str">
        <f t="shared" si="352"/>
        <v/>
      </c>
      <c r="BN197" s="73" t="str">
        <f t="shared" si="304"/>
        <v>OK Kapela</v>
      </c>
      <c r="BO197" s="73" t="str">
        <f t="shared" si="317"/>
        <v>CRO</v>
      </c>
      <c r="BP197" s="134">
        <f t="shared" si="280"/>
        <v>1</v>
      </c>
      <c r="BQ197" s="73" t="str">
        <f t="shared" si="281"/>
        <v>Ž35</v>
      </c>
      <c r="BR197" s="73" t="str">
        <f t="shared" si="282"/>
        <v>M45-Ž20-Ž35</v>
      </c>
      <c r="BS197" s="134">
        <f t="shared" si="283"/>
        <v>1007</v>
      </c>
      <c r="BT197" s="74" t="str">
        <f t="shared" si="284"/>
        <v>3.56</v>
      </c>
      <c r="BU197" s="74" t="str">
        <f t="shared" si="285"/>
        <v>150</v>
      </c>
      <c r="BV197" s="75" t="str">
        <f t="shared" si="286"/>
        <v>11</v>
      </c>
      <c r="BW197" t="s">
        <v>1</v>
      </c>
      <c r="BX197" s="105" t="str">
        <f t="shared" si="287"/>
        <v>Željka – Fištrek – OK Kapela – Ž35</v>
      </c>
      <c r="BY197" s="106">
        <f t="shared" si="288"/>
        <v>233</v>
      </c>
      <c r="BZ197" t="s">
        <v>1</v>
      </c>
      <c r="CA197" s="105" t="str">
        <f t="shared" si="289"/>
        <v>Željka – Fištrek – OK Kapela</v>
      </c>
      <c r="CB197" s="106">
        <f t="shared" si="290"/>
        <v>233</v>
      </c>
      <c r="CC197" t="s">
        <v>1</v>
      </c>
      <c r="CD197" s="105" t="str">
        <f t="shared" si="291"/>
        <v>Željka – Fištrek</v>
      </c>
      <c r="CE197" s="106">
        <f t="shared" si="305"/>
        <v>233</v>
      </c>
      <c r="CF197" t="s">
        <v>1</v>
      </c>
      <c r="CG197" s="111">
        <f t="shared" si="306"/>
        <v>233</v>
      </c>
      <c r="CH197" s="134" cm="1">
        <f t="array" ref="CH197">IF(CG197="","",INDEX(imePrezime_id,CG197,0))</f>
        <v>1193</v>
      </c>
      <c r="CI197" s="106" t="str">
        <f>IF(OR(CD197="",CE197&lt;&gt;"NEMA"),"",IFERROR(INDEX(imeprezimealias_imeprezimeid,MATCH(BA197&amp;" "&amp;BB197,imeprezimealias_alias,0)),""))</f>
        <v/>
      </c>
      <c r="CJ197" t="s">
        <v>1</v>
      </c>
      <c r="CK197" s="29" t="str">
        <f t="shared" si="307"/>
        <v/>
      </c>
      <c r="CL197" t="s">
        <v>1</v>
      </c>
      <c r="CM197" s="90"/>
      <c r="CN197" t="s">
        <v>1</v>
      </c>
      <c r="CO197" s="111" t="str">
        <f>IF(CM197="","",MAX(CO$10:CO196)+1)</f>
        <v/>
      </c>
      <c r="CP197" s="106" t="str">
        <f>IF(CM197="","",INDEX(imePrezime_id,MATCH(IF(IFERROR(SEARCH("–",CM197),0)&lt;&gt;0,CM197,SUBSTITUTE(CM197," "," – ",1)),imePrezime,0)))</f>
        <v/>
      </c>
      <c r="CR197" s="29" t="str">
        <f t="shared" si="308"/>
        <v/>
      </c>
      <c r="CS197" t="s">
        <v>1</v>
      </c>
      <c r="CT197" s="115" t="str">
        <f>IF(AND(CE197="NEMA",CI197=""),MAX(CT$10:CT196)+1,"")</f>
        <v/>
      </c>
      <c r="CU197" t="s">
        <v>1</v>
      </c>
      <c r="CV197" s="120" t="str">
        <f t="shared" si="322"/>
        <v>Ž</v>
      </c>
      <c r="CW197" t="s">
        <v>1</v>
      </c>
      <c r="CX197" s="105" t="str">
        <f>IF(CT197="","",IF(BO197&lt;&gt;"CRO","","INSERT INTO osoba (id,reg_broj,oib,spol_id,dat_rodjenja) VALUES ("&amp;CT197&amp;",(SELECT max(reg_broj)+1 FROM osoba),Null,'"&amp;CV197&amp;"',Null); INSERT INTO osoba_log (id,reg_broj,oib,spol_id,dat_rodjenja,dnevnik_id) SELECT id,reg_broj,oib,spol_id,dat_rodjenja,"&amp;CT$2&amp;" FROM osoba WHERE id = "&amp;CT197&amp;";"))</f>
        <v/>
      </c>
      <c r="CY197" s="125" t="str">
        <f>IF(CT197="","","INSERT INTO imeprezime (id,osoba_id,rbr,ime,prezime,klub_id,identitet_id,sintaksa_id,info,aktivno,dnevnik_id) VALUES ("&amp;CT197&amp;","&amp;IF(CX197="","Null",CT197)&amp;",1,'"&amp;BA197&amp;"','"&amp;BB197&amp;"',(SELECT id FROM klub WHERE naziv = '"&amp;BI197&amp;"'),Null,1,'',1,"&amp;CT$2&amp;");")</f>
        <v/>
      </c>
      <c r="CZ197" t="s">
        <v>1</v>
      </c>
      <c r="DA197" s="29" t="str">
        <f t="shared" si="309"/>
        <v/>
      </c>
      <c r="DB197" t="s">
        <v>1</v>
      </c>
      <c r="DC197" s="105" t="str">
        <f>IF(OR(BP197="",BP197&lt;&gt;"NEMA"),"",BO197)</f>
        <v/>
      </c>
      <c r="DD197" s="125" t="str">
        <f>IF(DC197="","",MAX(DD$10:DD196)+1)</f>
        <v/>
      </c>
      <c r="DE197" t="s">
        <v>1</v>
      </c>
      <c r="DF197" s="90"/>
      <c r="DG197" t="s">
        <v>1</v>
      </c>
      <c r="DH197" s="29" t="str">
        <f t="shared" si="292"/>
        <v/>
      </c>
      <c r="DI197" t="s">
        <v>1</v>
      </c>
      <c r="DJ197" s="166" t="str">
        <f>IF(BJ197&lt;&gt;"NEMA","",IF(IFERROR(MATCH(BI197,BI$10:BI196,0),0)&lt;&gt;0,"",BI197))</f>
        <v/>
      </c>
      <c r="DK197" t="s">
        <v>1</v>
      </c>
      <c r="DL197" s="90"/>
      <c r="DM197" t="s">
        <v>1</v>
      </c>
      <c r="DN197" s="105" t="str">
        <f t="shared" si="310"/>
        <v/>
      </c>
      <c r="DO197" s="73" t="str">
        <f>IF(DN197="","",MAX(DO$10:DO196)+1)</f>
        <v/>
      </c>
      <c r="DP197" s="73" t="str">
        <f>IF(DN197="","",IF(BP197="","",IF(BP197="NEMA",DD197,BP197)))</f>
        <v/>
      </c>
      <c r="DQ197" s="73" t="str">
        <f t="shared" si="311"/>
        <v/>
      </c>
      <c r="DR197" s="73" t="str">
        <f>IF(DL197="","",MAX(DR$10:DR196)+1)</f>
        <v/>
      </c>
      <c r="DS197" s="177" t="str">
        <f t="shared" si="293"/>
        <v/>
      </c>
      <c r="DT197" s="125" t="str">
        <f t="shared" si="312"/>
        <v/>
      </c>
      <c r="DU197" t="s">
        <v>1</v>
      </c>
      <c r="DV197" s="29" t="str">
        <f t="shared" si="313"/>
        <v/>
      </c>
      <c r="DW197" t="s">
        <v>1</v>
      </c>
      <c r="DX197" s="166" t="str">
        <f>IF(BX197="","",IF(BY197&lt;&gt;"NEMA","ime-pre-klu"&amp;IF(BJ197="","","(ali)")&amp;"-kat",IF(CB197&lt;&gt;"NEMA","ime-pre-klu"&amp;IF(BJ197="","","(ali)"),IF(CE197&lt;&gt;"NEMA","ime-pre",IF(CT197&lt;&gt;"","novo",""))))&amp;IF(AND(BE197="0",BD197&gt;max_minuta*60),"-ot",""))</f>
        <v>ime-pre-klu-kat</v>
      </c>
      <c r="DY197" t="s">
        <v>1</v>
      </c>
      <c r="DZ197" s="111"/>
      <c r="EA197" s="134"/>
      <c r="EB197" s="134"/>
      <c r="EC197" s="134"/>
      <c r="ED197" s="134"/>
      <c r="EE197" s="134"/>
      <c r="EF197" s="134"/>
      <c r="EG197" s="134"/>
      <c r="EH197" s="134"/>
      <c r="EI197" s="134"/>
      <c r="EJ197" s="106">
        <f t="shared" si="294"/>
        <v>1</v>
      </c>
      <c r="EK197" t="s">
        <v>1</v>
      </c>
    </row>
    <row r="198" spans="2:141" x14ac:dyDescent="0.25">
      <c r="B198" s="148" t="s">
        <v>1265</v>
      </c>
      <c r="C198" t="s">
        <v>1</v>
      </c>
      <c r="D198" s="159">
        <f t="shared" si="295"/>
        <v>0</v>
      </c>
      <c r="E198" s="160">
        <f t="shared" ref="E198:AW198" si="376">IF($B198="","",FIND(";",$B198,D198+1))</f>
        <v>1</v>
      </c>
      <c r="F198" s="160">
        <f t="shared" si="376"/>
        <v>9</v>
      </c>
      <c r="G198" s="160">
        <f t="shared" si="376"/>
        <v>15</v>
      </c>
      <c r="H198" s="160">
        <f t="shared" si="376"/>
        <v>24</v>
      </c>
      <c r="I198" s="160">
        <f t="shared" si="376"/>
        <v>32</v>
      </c>
      <c r="J198" s="160">
        <f t="shared" si="376"/>
        <v>33</v>
      </c>
      <c r="K198" s="160">
        <f t="shared" si="376"/>
        <v>35</v>
      </c>
      <c r="L198" s="160">
        <f t="shared" si="376"/>
        <v>36</v>
      </c>
      <c r="M198" s="160">
        <f t="shared" si="376"/>
        <v>38</v>
      </c>
      <c r="N198" s="160">
        <f t="shared" si="376"/>
        <v>44</v>
      </c>
      <c r="O198" s="160">
        <f t="shared" si="376"/>
        <v>50</v>
      </c>
      <c r="P198" s="160">
        <f t="shared" si="376"/>
        <v>56</v>
      </c>
      <c r="Q198" s="160">
        <f t="shared" si="376"/>
        <v>58</v>
      </c>
      <c r="R198" s="160">
        <f t="shared" si="376"/>
        <v>60</v>
      </c>
      <c r="S198" s="160">
        <f t="shared" si="376"/>
        <v>66</v>
      </c>
      <c r="T198" s="160">
        <f t="shared" si="376"/>
        <v>79</v>
      </c>
      <c r="U198" s="160">
        <f t="shared" si="376"/>
        <v>85</v>
      </c>
      <c r="V198" s="160">
        <f t="shared" si="376"/>
        <v>88</v>
      </c>
      <c r="W198" s="160">
        <f t="shared" si="376"/>
        <v>94</v>
      </c>
      <c r="X198" s="160">
        <f t="shared" si="376"/>
        <v>100</v>
      </c>
      <c r="Y198" s="160">
        <f t="shared" si="376"/>
        <v>101</v>
      </c>
      <c r="Z198" s="160">
        <f t="shared" si="376"/>
        <v>102</v>
      </c>
      <c r="AA198" s="160">
        <f t="shared" si="376"/>
        <v>103</v>
      </c>
      <c r="AB198" s="160">
        <f t="shared" si="376"/>
        <v>106</v>
      </c>
      <c r="AC198" s="160">
        <f t="shared" si="376"/>
        <v>109</v>
      </c>
      <c r="AD198" s="160">
        <f t="shared" si="376"/>
        <v>112</v>
      </c>
      <c r="AE198" s="160">
        <f t="shared" si="376"/>
        <v>115</v>
      </c>
      <c r="AF198" s="160">
        <f t="shared" si="376"/>
        <v>118</v>
      </c>
      <c r="AG198" s="160">
        <f t="shared" si="376"/>
        <v>121</v>
      </c>
      <c r="AH198" s="160">
        <f t="shared" si="376"/>
        <v>124</v>
      </c>
      <c r="AI198" s="160">
        <f t="shared" si="376"/>
        <v>127</v>
      </c>
      <c r="AJ198" s="160">
        <f t="shared" si="376"/>
        <v>130</v>
      </c>
      <c r="AK198" s="160">
        <f t="shared" si="376"/>
        <v>133</v>
      </c>
      <c r="AL198" s="160">
        <f t="shared" si="376"/>
        <v>136</v>
      </c>
      <c r="AM198" s="160">
        <f t="shared" si="376"/>
        <v>137</v>
      </c>
      <c r="AN198" s="160">
        <f t="shared" si="376"/>
        <v>139</v>
      </c>
      <c r="AO198" s="160">
        <f t="shared" si="376"/>
        <v>145</v>
      </c>
      <c r="AP198" s="160">
        <f t="shared" si="376"/>
        <v>147</v>
      </c>
      <c r="AQ198" s="160">
        <f t="shared" si="376"/>
        <v>150</v>
      </c>
      <c r="AR198" s="160">
        <f t="shared" si="376"/>
        <v>156</v>
      </c>
      <c r="AS198" s="160">
        <f t="shared" si="376"/>
        <v>163</v>
      </c>
      <c r="AT198" s="160">
        <f t="shared" si="376"/>
        <v>169</v>
      </c>
      <c r="AU198" s="160">
        <f t="shared" si="376"/>
        <v>172</v>
      </c>
      <c r="AV198" s="160">
        <f t="shared" si="376"/>
        <v>174</v>
      </c>
      <c r="AW198" s="161">
        <f t="shared" si="376"/>
        <v>175</v>
      </c>
      <c r="AX198" t="s">
        <v>1</v>
      </c>
      <c r="AY198" s="105" t="str">
        <f t="shared" si="297"/>
        <v>Ž35</v>
      </c>
      <c r="AZ198" s="134">
        <f t="shared" si="276"/>
        <v>117</v>
      </c>
      <c r="BA198" s="73" t="str">
        <f t="shared" si="298"/>
        <v>Sonja</v>
      </c>
      <c r="BB198" s="73" t="str">
        <f t="shared" si="299"/>
        <v>Lesjak</v>
      </c>
      <c r="BC198" s="134" t="str">
        <f t="shared" si="300"/>
        <v>49:08</v>
      </c>
      <c r="BD198" s="134">
        <f t="shared" si="301"/>
        <v>2948</v>
      </c>
      <c r="BE198" s="134" t="str">
        <f t="shared" si="302"/>
        <v>0</v>
      </c>
      <c r="BF198" s="134" t="str">
        <f t="shared" si="328"/>
        <v>0</v>
      </c>
      <c r="BG198" s="134">
        <f t="shared" si="277"/>
        <v>1</v>
      </c>
      <c r="BH198" s="73" t="str">
        <f t="shared" si="278"/>
        <v>JAP</v>
      </c>
      <c r="BI198" s="73" t="str">
        <f t="shared" si="324"/>
        <v>OK Japetic</v>
      </c>
      <c r="BJ198" s="134">
        <f t="shared" si="303"/>
        <v>1</v>
      </c>
      <c r="BK198" s="73" t="str" cm="1">
        <f t="array" ref="BK198">IF(BJ198="",""&amp;BI198,IF(BJ198="NEMA",BI198,INDEX(klub_naziv,MATCH(INDEX(klubAlias_klubid,BJ198),klub_id,0))))</f>
        <v>OK Japetić</v>
      </c>
      <c r="BL198" s="73" t="str" cm="1">
        <f t="array" ref="BL198">IFERROR(INDEX(registarNatjecatelji,CE198,4),"")</f>
        <v>OK Japetić</v>
      </c>
      <c r="BM198" s="179" t="str">
        <f t="shared" si="352"/>
        <v/>
      </c>
      <c r="BN198" s="73" t="str">
        <f t="shared" si="304"/>
        <v>OK Japetić</v>
      </c>
      <c r="BO198" s="73" t="str">
        <f t="shared" si="317"/>
        <v>CRO</v>
      </c>
      <c r="BP198" s="134">
        <f t="shared" si="280"/>
        <v>1</v>
      </c>
      <c r="BQ198" s="73" t="str">
        <f t="shared" si="281"/>
        <v>Ž35</v>
      </c>
      <c r="BR198" s="73" t="str">
        <f t="shared" si="282"/>
        <v>M45-Ž20-Ž35</v>
      </c>
      <c r="BS198" s="134">
        <f t="shared" si="283"/>
        <v>1007</v>
      </c>
      <c r="BT198" s="74" t="str">
        <f t="shared" si="284"/>
        <v>3.56</v>
      </c>
      <c r="BU198" s="74" t="str">
        <f t="shared" si="285"/>
        <v>150</v>
      </c>
      <c r="BV198" s="75" t="str">
        <f t="shared" si="286"/>
        <v>11</v>
      </c>
      <c r="BW198" t="s">
        <v>1</v>
      </c>
      <c r="BX198" s="105" t="str">
        <f t="shared" si="287"/>
        <v>Sonja – Lesjak – OK Japetić – Ž35</v>
      </c>
      <c r="BY198" s="106">
        <f t="shared" si="288"/>
        <v>104</v>
      </c>
      <c r="BZ198" t="s">
        <v>1</v>
      </c>
      <c r="CA198" s="105" t="str">
        <f t="shared" si="289"/>
        <v>Sonja – Lesjak – OK Japetić</v>
      </c>
      <c r="CB198" s="106">
        <f t="shared" si="290"/>
        <v>104</v>
      </c>
      <c r="CC198" t="s">
        <v>1</v>
      </c>
      <c r="CD198" s="105" t="str">
        <f t="shared" si="291"/>
        <v>Sonja – Lesjak</v>
      </c>
      <c r="CE198" s="106">
        <f t="shared" si="305"/>
        <v>104</v>
      </c>
      <c r="CF198" t="s">
        <v>1</v>
      </c>
      <c r="CG198" s="111">
        <f t="shared" si="306"/>
        <v>104</v>
      </c>
      <c r="CH198" s="134" cm="1">
        <f t="array" ref="CH198">IF(CG198="","",INDEX(imePrezime_id,CG198,0))</f>
        <v>1543</v>
      </c>
      <c r="CI198" s="106" t="str">
        <f>IF(OR(CD198="",CE198&lt;&gt;"NEMA"),"",IFERROR(INDEX(imeprezimealias_imeprezimeid,MATCH(BA198&amp;" "&amp;BB198,imeprezimealias_alias,0)),""))</f>
        <v/>
      </c>
      <c r="CJ198" t="s">
        <v>1</v>
      </c>
      <c r="CK198" s="29" t="str">
        <f t="shared" si="307"/>
        <v/>
      </c>
      <c r="CL198" t="s">
        <v>1</v>
      </c>
      <c r="CM198" s="90"/>
      <c r="CN198" t="s">
        <v>1</v>
      </c>
      <c r="CO198" s="111" t="str">
        <f>IF(CM198="","",MAX(CO$10:CO197)+1)</f>
        <v/>
      </c>
      <c r="CP198" s="106" t="str">
        <f>IF(CM198="","",INDEX(imePrezime_id,MATCH(IF(IFERROR(SEARCH("–",CM198),0)&lt;&gt;0,CM198,SUBSTITUTE(CM198," "," – ",1)),imePrezime,0)))</f>
        <v/>
      </c>
      <c r="CR198" s="29" t="str">
        <f t="shared" si="308"/>
        <v/>
      </c>
      <c r="CS198" t="s">
        <v>1</v>
      </c>
      <c r="CT198" s="115" t="str">
        <f>IF(AND(CE198="NEMA",CI198=""),MAX(CT$10:CT197)+1,"")</f>
        <v/>
      </c>
      <c r="CU198" t="s">
        <v>1</v>
      </c>
      <c r="CV198" s="120" t="str">
        <f t="shared" si="322"/>
        <v>Ž</v>
      </c>
      <c r="CW198" t="s">
        <v>1</v>
      </c>
      <c r="CX198" s="105" t="str">
        <f>IF(CT198="","",IF(BO198&lt;&gt;"CRO","","INSERT INTO osoba (id,reg_broj,oib,spol_id,dat_rodjenja) VALUES ("&amp;CT198&amp;",(SELECT max(reg_broj)+1 FROM osoba),Null,'"&amp;CV198&amp;"',Null); INSERT INTO osoba_log (id,reg_broj,oib,spol_id,dat_rodjenja,dnevnik_id) SELECT id,reg_broj,oib,spol_id,dat_rodjenja,"&amp;CT$2&amp;" FROM osoba WHERE id = "&amp;CT198&amp;";"))</f>
        <v/>
      </c>
      <c r="CY198" s="125" t="str">
        <f>IF(CT198="","","INSERT INTO imeprezime (id,osoba_id,rbr,ime,prezime,klub_id,identitet_id,sintaksa_id,info,aktivno,dnevnik_id) VALUES ("&amp;CT198&amp;","&amp;IF(CX198="","Null",CT198)&amp;",1,'"&amp;BA198&amp;"','"&amp;BB198&amp;"',(SELECT id FROM klub WHERE naziv = '"&amp;BI198&amp;"'),Null,1,'',1,"&amp;CT$2&amp;");")</f>
        <v/>
      </c>
      <c r="CZ198" t="s">
        <v>1</v>
      </c>
      <c r="DA198" s="29" t="str">
        <f t="shared" si="309"/>
        <v/>
      </c>
      <c r="DB198" t="s">
        <v>1</v>
      </c>
      <c r="DC198" s="105" t="str">
        <f>IF(OR(BP198="",BP198&lt;&gt;"NEMA"),"",BO198)</f>
        <v/>
      </c>
      <c r="DD198" s="125" t="str">
        <f>IF(DC198="","",MAX(DD$10:DD197)+1)</f>
        <v/>
      </c>
      <c r="DE198" t="s">
        <v>1</v>
      </c>
      <c r="DF198" s="90"/>
      <c r="DG198" t="s">
        <v>1</v>
      </c>
      <c r="DH198" s="29" t="str">
        <f t="shared" si="292"/>
        <v/>
      </c>
      <c r="DI198" t="s">
        <v>1</v>
      </c>
      <c r="DJ198" s="166" t="str">
        <f>IF(BJ198&lt;&gt;"NEMA","",IF(IFERROR(MATCH(BI198,BI$10:BI197,0),0)&lt;&gt;0,"",BI198))</f>
        <v/>
      </c>
      <c r="DK198" t="s">
        <v>1</v>
      </c>
      <c r="DL198" s="90"/>
      <c r="DM198" t="s">
        <v>1</v>
      </c>
      <c r="DN198" s="105" t="str">
        <f t="shared" si="310"/>
        <v/>
      </c>
      <c r="DO198" s="73" t="str">
        <f>IF(DN198="","",MAX(DO$10:DO197)+1)</f>
        <v/>
      </c>
      <c r="DP198" s="73" t="str">
        <f>IF(DN198="","",IF(BP198="","",IF(BP198="NEMA",DD198,BP198)))</f>
        <v/>
      </c>
      <c r="DQ198" s="73" t="str">
        <f t="shared" si="311"/>
        <v/>
      </c>
      <c r="DR198" s="73" t="str">
        <f>IF(DL198="","",MAX(DR$10:DR197)+1)</f>
        <v/>
      </c>
      <c r="DS198" s="177" t="str">
        <f t="shared" si="293"/>
        <v/>
      </c>
      <c r="DT198" s="125" t="str">
        <f t="shared" si="312"/>
        <v/>
      </c>
      <c r="DU198" t="s">
        <v>1</v>
      </c>
      <c r="DV198" s="29" t="str">
        <f t="shared" si="313"/>
        <v/>
      </c>
      <c r="DW198" t="s">
        <v>1</v>
      </c>
      <c r="DX198" s="166" t="str">
        <f>IF(BX198="","",IF(BY198&lt;&gt;"NEMA","ime-pre-klu"&amp;IF(BJ198="","","(ali)")&amp;"-kat",IF(CB198&lt;&gt;"NEMA","ime-pre-klu"&amp;IF(BJ198="","","(ali)"),IF(CE198&lt;&gt;"NEMA","ime-pre",IF(CT198&lt;&gt;"","novo",""))))&amp;IF(AND(BE198="0",BD198&gt;max_minuta*60),"-ot",""))</f>
        <v>ime-pre-klu(ali)-kat</v>
      </c>
      <c r="DY198" t="s">
        <v>1</v>
      </c>
      <c r="DZ198" s="111"/>
      <c r="EA198" s="134"/>
      <c r="EB198" s="134"/>
      <c r="EC198" s="134"/>
      <c r="ED198" s="134"/>
      <c r="EE198" s="134"/>
      <c r="EF198" s="134"/>
      <c r="EG198" s="134"/>
      <c r="EH198" s="134"/>
      <c r="EI198" s="134"/>
      <c r="EJ198" s="106">
        <f t="shared" si="294"/>
        <v>3</v>
      </c>
      <c r="EK198" t="s">
        <v>1</v>
      </c>
    </row>
    <row r="199" spans="2:141" x14ac:dyDescent="0.25">
      <c r="B199" s="148" t="s">
        <v>1266</v>
      </c>
      <c r="C199" t="s">
        <v>1</v>
      </c>
      <c r="D199" s="159">
        <f t="shared" si="295"/>
        <v>0</v>
      </c>
      <c r="E199" s="160">
        <f t="shared" ref="E199:AW199" si="377">IF($B199="","",FIND(";",$B199,D199+1))</f>
        <v>1</v>
      </c>
      <c r="F199" s="160">
        <f t="shared" si="377"/>
        <v>9</v>
      </c>
      <c r="G199" s="160">
        <f t="shared" si="377"/>
        <v>15</v>
      </c>
      <c r="H199" s="160">
        <f t="shared" si="377"/>
        <v>28</v>
      </c>
      <c r="I199" s="160">
        <f t="shared" si="377"/>
        <v>37</v>
      </c>
      <c r="J199" s="160">
        <f t="shared" si="377"/>
        <v>38</v>
      </c>
      <c r="K199" s="160">
        <f t="shared" si="377"/>
        <v>40</v>
      </c>
      <c r="L199" s="160">
        <f t="shared" si="377"/>
        <v>41</v>
      </c>
      <c r="M199" s="160">
        <f t="shared" si="377"/>
        <v>43</v>
      </c>
      <c r="N199" s="160">
        <f t="shared" si="377"/>
        <v>49</v>
      </c>
      <c r="O199" s="160">
        <f t="shared" si="377"/>
        <v>55</v>
      </c>
      <c r="P199" s="160">
        <f t="shared" si="377"/>
        <v>61</v>
      </c>
      <c r="Q199" s="160">
        <f t="shared" si="377"/>
        <v>63</v>
      </c>
      <c r="R199" s="160">
        <f t="shared" si="377"/>
        <v>65</v>
      </c>
      <c r="S199" s="160">
        <f t="shared" si="377"/>
        <v>71</v>
      </c>
      <c r="T199" s="160">
        <f t="shared" si="377"/>
        <v>83</v>
      </c>
      <c r="U199" s="160">
        <f t="shared" si="377"/>
        <v>89</v>
      </c>
      <c r="V199" s="160">
        <f t="shared" si="377"/>
        <v>92</v>
      </c>
      <c r="W199" s="160">
        <f t="shared" si="377"/>
        <v>98</v>
      </c>
      <c r="X199" s="160">
        <f t="shared" si="377"/>
        <v>104</v>
      </c>
      <c r="Y199" s="160">
        <f t="shared" si="377"/>
        <v>105</v>
      </c>
      <c r="Z199" s="160">
        <f t="shared" si="377"/>
        <v>106</v>
      </c>
      <c r="AA199" s="160">
        <f t="shared" si="377"/>
        <v>107</v>
      </c>
      <c r="AB199" s="160">
        <f t="shared" si="377"/>
        <v>110</v>
      </c>
      <c r="AC199" s="160">
        <f t="shared" si="377"/>
        <v>113</v>
      </c>
      <c r="AD199" s="160">
        <f t="shared" si="377"/>
        <v>116</v>
      </c>
      <c r="AE199" s="160">
        <f t="shared" si="377"/>
        <v>119</v>
      </c>
      <c r="AF199" s="160">
        <f t="shared" si="377"/>
        <v>122</v>
      </c>
      <c r="AG199" s="160">
        <f t="shared" si="377"/>
        <v>125</v>
      </c>
      <c r="AH199" s="160">
        <f t="shared" si="377"/>
        <v>128</v>
      </c>
      <c r="AI199" s="160">
        <f t="shared" si="377"/>
        <v>131</v>
      </c>
      <c r="AJ199" s="160">
        <f t="shared" si="377"/>
        <v>134</v>
      </c>
      <c r="AK199" s="160">
        <f t="shared" si="377"/>
        <v>137</v>
      </c>
      <c r="AL199" s="160">
        <f t="shared" si="377"/>
        <v>140</v>
      </c>
      <c r="AM199" s="160">
        <f t="shared" si="377"/>
        <v>141</v>
      </c>
      <c r="AN199" s="160">
        <f t="shared" si="377"/>
        <v>143</v>
      </c>
      <c r="AO199" s="160">
        <f t="shared" si="377"/>
        <v>149</v>
      </c>
      <c r="AP199" s="160">
        <f t="shared" si="377"/>
        <v>151</v>
      </c>
      <c r="AQ199" s="160">
        <f t="shared" si="377"/>
        <v>154</v>
      </c>
      <c r="AR199" s="160">
        <f t="shared" si="377"/>
        <v>160</v>
      </c>
      <c r="AS199" s="160">
        <f t="shared" si="377"/>
        <v>167</v>
      </c>
      <c r="AT199" s="160">
        <f t="shared" si="377"/>
        <v>173</v>
      </c>
      <c r="AU199" s="160">
        <f t="shared" si="377"/>
        <v>176</v>
      </c>
      <c r="AV199" s="160">
        <f t="shared" si="377"/>
        <v>178</v>
      </c>
      <c r="AW199" s="161">
        <f t="shared" si="377"/>
        <v>179</v>
      </c>
      <c r="AX199" t="s">
        <v>1</v>
      </c>
      <c r="AY199" s="105" t="str">
        <f t="shared" si="297"/>
        <v>Ž35</v>
      </c>
      <c r="AZ199" s="134">
        <f t="shared" si="276"/>
        <v>117</v>
      </c>
      <c r="BA199" s="73" t="str">
        <f t="shared" si="298"/>
        <v>Monika</v>
      </c>
      <c r="BB199" s="73" t="str">
        <f t="shared" si="299"/>
        <v>Kovaljesko</v>
      </c>
      <c r="BC199" s="134" t="str">
        <f t="shared" si="300"/>
        <v>52:20</v>
      </c>
      <c r="BD199" s="134">
        <f t="shared" si="301"/>
        <v>3140</v>
      </c>
      <c r="BE199" s="134" t="str">
        <f t="shared" si="302"/>
        <v>0</v>
      </c>
      <c r="BF199" s="134" t="str">
        <f t="shared" si="328"/>
        <v>0</v>
      </c>
      <c r="BG199" s="134">
        <f t="shared" si="277"/>
        <v>1</v>
      </c>
      <c r="BH199" s="73" t="str">
        <f t="shared" si="278"/>
        <v>KAP</v>
      </c>
      <c r="BI199" s="73" t="str">
        <f t="shared" si="324"/>
        <v>OK Kapela</v>
      </c>
      <c r="BJ199" s="134" t="str">
        <f t="shared" si="303"/>
        <v/>
      </c>
      <c r="BK199" s="73" t="str" cm="1">
        <f t="array" ref="BK199">IF(BJ199="",""&amp;BI199,IF(BJ199="NEMA",BI199,INDEX(klub_naziv,MATCH(INDEX(klubAlias_klubid,BJ199),klub_id,0))))</f>
        <v>OK Kapela</v>
      </c>
      <c r="BL199" s="73" t="str" cm="1">
        <f t="array" ref="BL199">IFERROR(INDEX(registarNatjecatelji,CE199,4),"")</f>
        <v>OK Kapela</v>
      </c>
      <c r="BM199" s="179" t="str">
        <f t="shared" si="352"/>
        <v/>
      </c>
      <c r="BN199" s="73" t="str">
        <f t="shared" si="304"/>
        <v>OK Kapela</v>
      </c>
      <c r="BO199" s="73" t="str">
        <f t="shared" si="317"/>
        <v>CRO</v>
      </c>
      <c r="BP199" s="134">
        <f t="shared" si="280"/>
        <v>1</v>
      </c>
      <c r="BQ199" s="73" t="str">
        <f t="shared" si="281"/>
        <v>Ž35</v>
      </c>
      <c r="BR199" s="73" t="str">
        <f t="shared" si="282"/>
        <v>M45-Ž20-Ž35</v>
      </c>
      <c r="BS199" s="134">
        <f t="shared" si="283"/>
        <v>1007</v>
      </c>
      <c r="BT199" s="74" t="str">
        <f t="shared" si="284"/>
        <v>3.56</v>
      </c>
      <c r="BU199" s="74" t="str">
        <f t="shared" si="285"/>
        <v>150</v>
      </c>
      <c r="BV199" s="75" t="str">
        <f t="shared" si="286"/>
        <v>11</v>
      </c>
      <c r="BW199" t="s">
        <v>1</v>
      </c>
      <c r="BX199" s="105" t="str">
        <f t="shared" si="287"/>
        <v>Monika – Kovaljesko – OK Kapela – Ž35</v>
      </c>
      <c r="BY199" s="106">
        <f t="shared" si="288"/>
        <v>263</v>
      </c>
      <c r="BZ199" t="s">
        <v>1</v>
      </c>
      <c r="CA199" s="105" t="str">
        <f t="shared" si="289"/>
        <v>Monika – Kovaljesko – OK Kapela</v>
      </c>
      <c r="CB199" s="106">
        <f t="shared" si="290"/>
        <v>263</v>
      </c>
      <c r="CC199" t="s">
        <v>1</v>
      </c>
      <c r="CD199" s="105" t="str">
        <f t="shared" si="291"/>
        <v>Monika – Kovaljesko</v>
      </c>
      <c r="CE199" s="106">
        <f t="shared" si="305"/>
        <v>263</v>
      </c>
      <c r="CF199" t="s">
        <v>1</v>
      </c>
      <c r="CG199" s="111">
        <f t="shared" si="306"/>
        <v>263</v>
      </c>
      <c r="CH199" s="134" cm="1">
        <f t="array" ref="CH199">IF(CG199="","",INDEX(imePrezime_id,CG199,0))</f>
        <v>1541</v>
      </c>
      <c r="CI199" s="106" t="str">
        <f>IF(OR(CD199="",CE199&lt;&gt;"NEMA"),"",IFERROR(INDEX(imeprezimealias_imeprezimeid,MATCH(BA199&amp;" "&amp;BB199,imeprezimealias_alias,0)),""))</f>
        <v/>
      </c>
      <c r="CJ199" t="s">
        <v>1</v>
      </c>
      <c r="CK199" s="29" t="str">
        <f t="shared" si="307"/>
        <v/>
      </c>
      <c r="CL199" t="s">
        <v>1</v>
      </c>
      <c r="CM199" s="90"/>
      <c r="CN199" t="s">
        <v>1</v>
      </c>
      <c r="CO199" s="111" t="str">
        <f>IF(CM199="","",MAX(CO$10:CO198)+1)</f>
        <v/>
      </c>
      <c r="CP199" s="106" t="str">
        <f>IF(CM199="","",INDEX(imePrezime_id,MATCH(IF(IFERROR(SEARCH("–",CM199),0)&lt;&gt;0,CM199,SUBSTITUTE(CM199," "," – ",1)),imePrezime,0)))</f>
        <v/>
      </c>
      <c r="CR199" s="29" t="str">
        <f t="shared" si="308"/>
        <v/>
      </c>
      <c r="CS199" t="s">
        <v>1</v>
      </c>
      <c r="CT199" s="115" t="str">
        <f>IF(AND(CE199="NEMA",CI199=""),MAX(CT$10:CT198)+1,"")</f>
        <v/>
      </c>
      <c r="CU199" t="s">
        <v>1</v>
      </c>
      <c r="CV199" s="120" t="str">
        <f t="shared" si="322"/>
        <v>Ž</v>
      </c>
      <c r="CW199" t="s">
        <v>1</v>
      </c>
      <c r="CX199" s="105" t="str">
        <f>IF(CT199="","",IF(BO199&lt;&gt;"CRO","","INSERT INTO osoba (id,reg_broj,oib,spol_id,dat_rodjenja) VALUES ("&amp;CT199&amp;",(SELECT max(reg_broj)+1 FROM osoba),Null,'"&amp;CV199&amp;"',Null); INSERT INTO osoba_log (id,reg_broj,oib,spol_id,dat_rodjenja,dnevnik_id) SELECT id,reg_broj,oib,spol_id,dat_rodjenja,"&amp;CT$2&amp;" FROM osoba WHERE id = "&amp;CT199&amp;";"))</f>
        <v/>
      </c>
      <c r="CY199" s="125" t="str">
        <f>IF(CT199="","","INSERT INTO imeprezime (id,osoba_id,rbr,ime,prezime,klub_id,identitet_id,sintaksa_id,info,aktivno,dnevnik_id) VALUES ("&amp;CT199&amp;","&amp;IF(CX199="","Null",CT199)&amp;",1,'"&amp;BA199&amp;"','"&amp;BB199&amp;"',(SELECT id FROM klub WHERE naziv = '"&amp;BI199&amp;"'),Null,1,'',1,"&amp;CT$2&amp;");")</f>
        <v/>
      </c>
      <c r="CZ199" t="s">
        <v>1</v>
      </c>
      <c r="DA199" s="29" t="str">
        <f t="shared" si="309"/>
        <v/>
      </c>
      <c r="DB199" t="s">
        <v>1</v>
      </c>
      <c r="DC199" s="105" t="str">
        <f>IF(OR(BP199="",BP199&lt;&gt;"NEMA"),"",BO199)</f>
        <v/>
      </c>
      <c r="DD199" s="125" t="str">
        <f>IF(DC199="","",MAX(DD$10:DD198)+1)</f>
        <v/>
      </c>
      <c r="DE199" t="s">
        <v>1</v>
      </c>
      <c r="DF199" s="90"/>
      <c r="DG199" t="s">
        <v>1</v>
      </c>
      <c r="DH199" s="29" t="str">
        <f t="shared" si="292"/>
        <v/>
      </c>
      <c r="DI199" t="s">
        <v>1</v>
      </c>
      <c r="DJ199" s="166" t="str">
        <f>IF(BJ199&lt;&gt;"NEMA","",IF(IFERROR(MATCH(BI199,BI$10:BI198,0),0)&lt;&gt;0,"",BI199))</f>
        <v/>
      </c>
      <c r="DK199" t="s">
        <v>1</v>
      </c>
      <c r="DL199" s="90"/>
      <c r="DM199" t="s">
        <v>1</v>
      </c>
      <c r="DN199" s="105" t="str">
        <f t="shared" si="310"/>
        <v/>
      </c>
      <c r="DO199" s="73" t="str">
        <f>IF(DN199="","",MAX(DO$10:DO198)+1)</f>
        <v/>
      </c>
      <c r="DP199" s="73" t="str">
        <f>IF(DN199="","",IF(BP199="","",IF(BP199="NEMA",DD199,BP199)))</f>
        <v/>
      </c>
      <c r="DQ199" s="73" t="str">
        <f t="shared" si="311"/>
        <v/>
      </c>
      <c r="DR199" s="73" t="str">
        <f>IF(DL199="","",MAX(DR$10:DR198)+1)</f>
        <v/>
      </c>
      <c r="DS199" s="177" t="str">
        <f t="shared" si="293"/>
        <v/>
      </c>
      <c r="DT199" s="125" t="str">
        <f t="shared" si="312"/>
        <v/>
      </c>
      <c r="DU199" t="s">
        <v>1</v>
      </c>
      <c r="DV199" s="29" t="str">
        <f t="shared" si="313"/>
        <v/>
      </c>
      <c r="DW199" t="s">
        <v>1</v>
      </c>
      <c r="DX199" s="166" t="str">
        <f>IF(BX199="","",IF(BY199&lt;&gt;"NEMA","ime-pre-klu"&amp;IF(BJ199="","","(ali)")&amp;"-kat",IF(CB199&lt;&gt;"NEMA","ime-pre-klu"&amp;IF(BJ199="","","(ali)"),IF(CE199&lt;&gt;"NEMA","ime-pre",IF(CT199&lt;&gt;"","novo",""))))&amp;IF(AND(BE199="0",BD199&gt;max_minuta*60),"-ot",""))</f>
        <v>ime-pre-klu-kat</v>
      </c>
      <c r="DY199" t="s">
        <v>1</v>
      </c>
      <c r="DZ199" s="111"/>
      <c r="EA199" s="134"/>
      <c r="EB199" s="134"/>
      <c r="EC199" s="134"/>
      <c r="ED199" s="134"/>
      <c r="EE199" s="134"/>
      <c r="EF199" s="134"/>
      <c r="EG199" s="134"/>
      <c r="EH199" s="134"/>
      <c r="EI199" s="134"/>
      <c r="EJ199" s="106">
        <f t="shared" si="294"/>
        <v>1</v>
      </c>
      <c r="EK199" t="s">
        <v>1</v>
      </c>
    </row>
    <row r="200" spans="2:141" x14ac:dyDescent="0.25">
      <c r="B200" s="148" t="s">
        <v>1267</v>
      </c>
      <c r="C200" t="s">
        <v>1</v>
      </c>
      <c r="D200" s="159">
        <f t="shared" si="295"/>
        <v>0</v>
      </c>
      <c r="E200" s="160">
        <f t="shared" ref="E200:AW200" si="378">IF($B200="","",FIND(";",$B200,D200+1))</f>
        <v>1</v>
      </c>
      <c r="F200" s="160">
        <f t="shared" si="378"/>
        <v>9</v>
      </c>
      <c r="G200" s="160">
        <f t="shared" si="378"/>
        <v>15</v>
      </c>
      <c r="H200" s="160">
        <f t="shared" si="378"/>
        <v>25</v>
      </c>
      <c r="I200" s="160">
        <f t="shared" si="378"/>
        <v>33</v>
      </c>
      <c r="J200" s="160">
        <f t="shared" si="378"/>
        <v>34</v>
      </c>
      <c r="K200" s="160">
        <f t="shared" si="378"/>
        <v>36</v>
      </c>
      <c r="L200" s="160">
        <f t="shared" si="378"/>
        <v>37</v>
      </c>
      <c r="M200" s="160">
        <f t="shared" si="378"/>
        <v>39</v>
      </c>
      <c r="N200" s="160">
        <f t="shared" si="378"/>
        <v>45</v>
      </c>
      <c r="O200" s="160">
        <f t="shared" si="378"/>
        <v>51</v>
      </c>
      <c r="P200" s="160">
        <f t="shared" si="378"/>
        <v>57</v>
      </c>
      <c r="Q200" s="160">
        <f t="shared" si="378"/>
        <v>59</v>
      </c>
      <c r="R200" s="160">
        <f t="shared" si="378"/>
        <v>61</v>
      </c>
      <c r="S200" s="160">
        <f t="shared" si="378"/>
        <v>67</v>
      </c>
      <c r="T200" s="160">
        <f t="shared" si="378"/>
        <v>79</v>
      </c>
      <c r="U200" s="160">
        <f t="shared" si="378"/>
        <v>85</v>
      </c>
      <c r="V200" s="160">
        <f t="shared" si="378"/>
        <v>88</v>
      </c>
      <c r="W200" s="160">
        <f t="shared" si="378"/>
        <v>94</v>
      </c>
      <c r="X200" s="160">
        <f t="shared" si="378"/>
        <v>100</v>
      </c>
      <c r="Y200" s="160">
        <f t="shared" si="378"/>
        <v>101</v>
      </c>
      <c r="Z200" s="160">
        <f t="shared" si="378"/>
        <v>102</v>
      </c>
      <c r="AA200" s="160">
        <f t="shared" si="378"/>
        <v>103</v>
      </c>
      <c r="AB200" s="160">
        <f t="shared" si="378"/>
        <v>106</v>
      </c>
      <c r="AC200" s="160">
        <f t="shared" si="378"/>
        <v>109</v>
      </c>
      <c r="AD200" s="160">
        <f t="shared" si="378"/>
        <v>112</v>
      </c>
      <c r="AE200" s="160">
        <f t="shared" si="378"/>
        <v>115</v>
      </c>
      <c r="AF200" s="160">
        <f t="shared" si="378"/>
        <v>118</v>
      </c>
      <c r="AG200" s="160">
        <f t="shared" si="378"/>
        <v>121</v>
      </c>
      <c r="AH200" s="160">
        <f t="shared" si="378"/>
        <v>124</v>
      </c>
      <c r="AI200" s="160">
        <f t="shared" si="378"/>
        <v>127</v>
      </c>
      <c r="AJ200" s="160">
        <f t="shared" si="378"/>
        <v>130</v>
      </c>
      <c r="AK200" s="160">
        <f t="shared" si="378"/>
        <v>133</v>
      </c>
      <c r="AL200" s="160">
        <f t="shared" si="378"/>
        <v>136</v>
      </c>
      <c r="AM200" s="160">
        <f t="shared" si="378"/>
        <v>137</v>
      </c>
      <c r="AN200" s="160">
        <f t="shared" si="378"/>
        <v>139</v>
      </c>
      <c r="AO200" s="160">
        <f t="shared" si="378"/>
        <v>145</v>
      </c>
      <c r="AP200" s="160">
        <f t="shared" si="378"/>
        <v>147</v>
      </c>
      <c r="AQ200" s="160">
        <f t="shared" si="378"/>
        <v>150</v>
      </c>
      <c r="AR200" s="160">
        <f t="shared" si="378"/>
        <v>156</v>
      </c>
      <c r="AS200" s="160">
        <f t="shared" si="378"/>
        <v>163</v>
      </c>
      <c r="AT200" s="160">
        <f t="shared" si="378"/>
        <v>169</v>
      </c>
      <c r="AU200" s="160">
        <f t="shared" si="378"/>
        <v>172</v>
      </c>
      <c r="AV200" s="160">
        <f t="shared" si="378"/>
        <v>174</v>
      </c>
      <c r="AW200" s="161">
        <f t="shared" si="378"/>
        <v>175</v>
      </c>
      <c r="AX200" t="s">
        <v>1</v>
      </c>
      <c r="AY200" s="105" t="str">
        <f t="shared" si="297"/>
        <v>Ž35</v>
      </c>
      <c r="AZ200" s="134">
        <f t="shared" si="276"/>
        <v>117</v>
      </c>
      <c r="BA200" s="73" t="str">
        <f t="shared" si="298"/>
        <v>Antea</v>
      </c>
      <c r="BB200" s="73" t="str">
        <f t="shared" si="299"/>
        <v>Popović</v>
      </c>
      <c r="BC200" s="134" t="str">
        <f t="shared" si="300"/>
        <v>52:38</v>
      </c>
      <c r="BD200" s="134">
        <f t="shared" si="301"/>
        <v>3158</v>
      </c>
      <c r="BE200" s="134" t="str">
        <f t="shared" si="302"/>
        <v>0</v>
      </c>
      <c r="BF200" s="134" t="str">
        <f t="shared" si="328"/>
        <v>0</v>
      </c>
      <c r="BG200" s="134">
        <f t="shared" si="277"/>
        <v>1</v>
      </c>
      <c r="BH200" s="73" t="str">
        <f t="shared" si="278"/>
        <v>KAP</v>
      </c>
      <c r="BI200" s="73" t="str">
        <f t="shared" si="324"/>
        <v>OK Kapela</v>
      </c>
      <c r="BJ200" s="134" t="str">
        <f t="shared" si="303"/>
        <v/>
      </c>
      <c r="BK200" s="73" t="str" cm="1">
        <f t="array" ref="BK200">IF(BJ200="",""&amp;BI200,IF(BJ200="NEMA",BI200,INDEX(klub_naziv,MATCH(INDEX(klubAlias_klubid,BJ200),klub_id,0))))</f>
        <v>OK Kapela</v>
      </c>
      <c r="BL200" s="73" t="str" cm="1">
        <f t="array" ref="BL200">IFERROR(INDEX(registarNatjecatelji,CE200,4),"")</f>
        <v>OK Kapela</v>
      </c>
      <c r="BM200" s="179" t="str">
        <f t="shared" si="352"/>
        <v/>
      </c>
      <c r="BN200" s="73" t="str">
        <f t="shared" si="304"/>
        <v>OK Kapela</v>
      </c>
      <c r="BO200" s="73" t="str">
        <f t="shared" si="317"/>
        <v>CRO</v>
      </c>
      <c r="BP200" s="134">
        <f t="shared" si="280"/>
        <v>1</v>
      </c>
      <c r="BQ200" s="73" t="str">
        <f t="shared" si="281"/>
        <v>Ž35</v>
      </c>
      <c r="BR200" s="73" t="str">
        <f t="shared" si="282"/>
        <v>M45-Ž20-Ž35</v>
      </c>
      <c r="BS200" s="134">
        <f t="shared" si="283"/>
        <v>1007</v>
      </c>
      <c r="BT200" s="74" t="str">
        <f t="shared" si="284"/>
        <v>3.56</v>
      </c>
      <c r="BU200" s="74" t="str">
        <f t="shared" si="285"/>
        <v>150</v>
      </c>
      <c r="BV200" s="75" t="str">
        <f t="shared" si="286"/>
        <v>11</v>
      </c>
      <c r="BW200" t="s">
        <v>1</v>
      </c>
      <c r="BX200" s="105" t="str">
        <f t="shared" si="287"/>
        <v>Antea – Popović – OK Kapela – Ž35</v>
      </c>
      <c r="BY200" s="106">
        <f t="shared" si="288"/>
        <v>288</v>
      </c>
      <c r="BZ200" t="s">
        <v>1</v>
      </c>
      <c r="CA200" s="105" t="str">
        <f t="shared" si="289"/>
        <v>Antea – Popović – OK Kapela</v>
      </c>
      <c r="CB200" s="106">
        <f t="shared" si="290"/>
        <v>288</v>
      </c>
      <c r="CC200" t="s">
        <v>1</v>
      </c>
      <c r="CD200" s="105" t="str">
        <f t="shared" si="291"/>
        <v>Antea – Popović</v>
      </c>
      <c r="CE200" s="106">
        <f t="shared" si="305"/>
        <v>288</v>
      </c>
      <c r="CF200" t="s">
        <v>1</v>
      </c>
      <c r="CG200" s="111">
        <f t="shared" si="306"/>
        <v>288</v>
      </c>
      <c r="CH200" s="134" cm="1">
        <f t="array" ref="CH200">IF(CG200="","",INDEX(imePrezime_id,CG200,0))</f>
        <v>1222</v>
      </c>
      <c r="CI200" s="106" t="str">
        <f>IF(OR(CD200="",CE200&lt;&gt;"NEMA"),"",IFERROR(INDEX(imeprezimealias_imeprezimeid,MATCH(BA200&amp;" "&amp;BB200,imeprezimealias_alias,0)),""))</f>
        <v/>
      </c>
      <c r="CJ200" t="s">
        <v>1</v>
      </c>
      <c r="CK200" s="29" t="str">
        <f t="shared" si="307"/>
        <v/>
      </c>
      <c r="CL200" t="s">
        <v>1</v>
      </c>
      <c r="CM200" s="90"/>
      <c r="CN200" t="s">
        <v>1</v>
      </c>
      <c r="CO200" s="111" t="str">
        <f>IF(CM200="","",MAX(CO$10:CO199)+1)</f>
        <v/>
      </c>
      <c r="CP200" s="106" t="str">
        <f>IF(CM200="","",INDEX(imePrezime_id,MATCH(IF(IFERROR(SEARCH("–",CM200),0)&lt;&gt;0,CM200,SUBSTITUTE(CM200," "," – ",1)),imePrezime,0)))</f>
        <v/>
      </c>
      <c r="CR200" s="29" t="str">
        <f t="shared" si="308"/>
        <v/>
      </c>
      <c r="CS200" t="s">
        <v>1</v>
      </c>
      <c r="CT200" s="115" t="str">
        <f>IF(AND(CE200="NEMA",CI200=""),MAX(CT$10:CT199)+1,"")</f>
        <v/>
      </c>
      <c r="CU200" t="s">
        <v>1</v>
      </c>
      <c r="CV200" s="120" t="str">
        <f t="shared" si="322"/>
        <v>Ž</v>
      </c>
      <c r="CW200" t="s">
        <v>1</v>
      </c>
      <c r="CX200" s="105" t="str">
        <f>IF(CT200="","",IF(BO200&lt;&gt;"CRO","","INSERT INTO osoba (id,reg_broj,oib,spol_id,dat_rodjenja) VALUES ("&amp;CT200&amp;",(SELECT max(reg_broj)+1 FROM osoba),Null,'"&amp;CV200&amp;"',Null); INSERT INTO osoba_log (id,reg_broj,oib,spol_id,dat_rodjenja,dnevnik_id) SELECT id,reg_broj,oib,spol_id,dat_rodjenja,"&amp;CT$2&amp;" FROM osoba WHERE id = "&amp;CT200&amp;";"))</f>
        <v/>
      </c>
      <c r="CY200" s="125" t="str">
        <f>IF(CT200="","","INSERT INTO imeprezime (id,osoba_id,rbr,ime,prezime,klub_id,identitet_id,sintaksa_id,info,aktivno,dnevnik_id) VALUES ("&amp;CT200&amp;","&amp;IF(CX200="","Null",CT200)&amp;",1,'"&amp;BA200&amp;"','"&amp;BB200&amp;"',(SELECT id FROM klub WHERE naziv = '"&amp;BI200&amp;"'),Null,1,'',1,"&amp;CT$2&amp;");")</f>
        <v/>
      </c>
      <c r="CZ200" t="s">
        <v>1</v>
      </c>
      <c r="DA200" s="29" t="str">
        <f t="shared" si="309"/>
        <v/>
      </c>
      <c r="DB200" t="s">
        <v>1</v>
      </c>
      <c r="DC200" s="105" t="str">
        <f>IF(OR(BP200="",BP200&lt;&gt;"NEMA"),"",BO200)</f>
        <v/>
      </c>
      <c r="DD200" s="125" t="str">
        <f>IF(DC200="","",MAX(DD$10:DD199)+1)</f>
        <v/>
      </c>
      <c r="DE200" t="s">
        <v>1</v>
      </c>
      <c r="DF200" s="90"/>
      <c r="DG200" t="s">
        <v>1</v>
      </c>
      <c r="DH200" s="29" t="str">
        <f t="shared" si="292"/>
        <v/>
      </c>
      <c r="DI200" t="s">
        <v>1</v>
      </c>
      <c r="DJ200" s="166" t="str">
        <f>IF(BJ200&lt;&gt;"NEMA","",IF(IFERROR(MATCH(BI200,BI$10:BI199,0),0)&lt;&gt;0,"",BI200))</f>
        <v/>
      </c>
      <c r="DK200" t="s">
        <v>1</v>
      </c>
      <c r="DL200" s="90"/>
      <c r="DM200" t="s">
        <v>1</v>
      </c>
      <c r="DN200" s="105" t="str">
        <f t="shared" si="310"/>
        <v/>
      </c>
      <c r="DO200" s="73" t="str">
        <f>IF(DN200="","",MAX(DO$10:DO199)+1)</f>
        <v/>
      </c>
      <c r="DP200" s="73" t="str">
        <f>IF(DN200="","",IF(BP200="","",IF(BP200="NEMA",DD200,BP200)))</f>
        <v/>
      </c>
      <c r="DQ200" s="73" t="str">
        <f t="shared" si="311"/>
        <v/>
      </c>
      <c r="DR200" s="73" t="str">
        <f>IF(DL200="","",MAX(DR$10:DR199)+1)</f>
        <v/>
      </c>
      <c r="DS200" s="177" t="str">
        <f t="shared" si="293"/>
        <v/>
      </c>
      <c r="DT200" s="125" t="str">
        <f t="shared" si="312"/>
        <v/>
      </c>
      <c r="DU200" t="s">
        <v>1</v>
      </c>
      <c r="DV200" s="29" t="str">
        <f t="shared" si="313"/>
        <v/>
      </c>
      <c r="DW200" t="s">
        <v>1</v>
      </c>
      <c r="DX200" s="166" t="str">
        <f>IF(BX200="","",IF(BY200&lt;&gt;"NEMA","ime-pre-klu"&amp;IF(BJ200="","","(ali)")&amp;"-kat",IF(CB200&lt;&gt;"NEMA","ime-pre-klu"&amp;IF(BJ200="","","(ali)"),IF(CE200&lt;&gt;"NEMA","ime-pre",IF(CT200&lt;&gt;"","novo",""))))&amp;IF(AND(BE200="0",BD200&gt;max_minuta*60),"-ot",""))</f>
        <v>ime-pre-klu-kat</v>
      </c>
      <c r="DY200" t="s">
        <v>1</v>
      </c>
      <c r="DZ200" s="111"/>
      <c r="EA200" s="134"/>
      <c r="EB200" s="134"/>
      <c r="EC200" s="134"/>
      <c r="ED200" s="134"/>
      <c r="EE200" s="134"/>
      <c r="EF200" s="134"/>
      <c r="EG200" s="134"/>
      <c r="EH200" s="134"/>
      <c r="EI200" s="134"/>
      <c r="EJ200" s="106">
        <f t="shared" si="294"/>
        <v>1</v>
      </c>
      <c r="EK200" t="s">
        <v>1</v>
      </c>
    </row>
    <row r="201" spans="2:141" x14ac:dyDescent="0.25">
      <c r="B201" s="148" t="s">
        <v>1268</v>
      </c>
      <c r="C201" t="s">
        <v>1</v>
      </c>
      <c r="D201" s="159">
        <f t="shared" si="295"/>
        <v>0</v>
      </c>
      <c r="E201" s="160">
        <f t="shared" ref="E201:AW201" si="379">IF($B201="","",FIND(";",$B201,D201+1))</f>
        <v>1</v>
      </c>
      <c r="F201" s="160">
        <f t="shared" si="379"/>
        <v>9</v>
      </c>
      <c r="G201" s="160">
        <f t="shared" si="379"/>
        <v>15</v>
      </c>
      <c r="H201" s="160">
        <f t="shared" si="379"/>
        <v>22</v>
      </c>
      <c r="I201" s="160">
        <f t="shared" si="379"/>
        <v>31</v>
      </c>
      <c r="J201" s="160">
        <f t="shared" si="379"/>
        <v>32</v>
      </c>
      <c r="K201" s="160">
        <f t="shared" si="379"/>
        <v>34</v>
      </c>
      <c r="L201" s="160">
        <f t="shared" si="379"/>
        <v>35</v>
      </c>
      <c r="M201" s="160">
        <f t="shared" si="379"/>
        <v>37</v>
      </c>
      <c r="N201" s="160">
        <f t="shared" si="379"/>
        <v>43</v>
      </c>
      <c r="O201" s="160">
        <f t="shared" si="379"/>
        <v>49</v>
      </c>
      <c r="P201" s="160">
        <f t="shared" si="379"/>
        <v>55</v>
      </c>
      <c r="Q201" s="160">
        <f t="shared" si="379"/>
        <v>57</v>
      </c>
      <c r="R201" s="160">
        <f t="shared" si="379"/>
        <v>59</v>
      </c>
      <c r="S201" s="160">
        <f t="shared" si="379"/>
        <v>67</v>
      </c>
      <c r="T201" s="160">
        <f t="shared" si="379"/>
        <v>78</v>
      </c>
      <c r="U201" s="160">
        <f t="shared" si="379"/>
        <v>84</v>
      </c>
      <c r="V201" s="160">
        <f t="shared" si="379"/>
        <v>87</v>
      </c>
      <c r="W201" s="160">
        <f t="shared" si="379"/>
        <v>93</v>
      </c>
      <c r="X201" s="160">
        <f t="shared" si="379"/>
        <v>99</v>
      </c>
      <c r="Y201" s="160">
        <f t="shared" si="379"/>
        <v>100</v>
      </c>
      <c r="Z201" s="160">
        <f t="shared" si="379"/>
        <v>101</v>
      </c>
      <c r="AA201" s="160">
        <f t="shared" si="379"/>
        <v>102</v>
      </c>
      <c r="AB201" s="160">
        <f t="shared" si="379"/>
        <v>105</v>
      </c>
      <c r="AC201" s="160">
        <f t="shared" si="379"/>
        <v>108</v>
      </c>
      <c r="AD201" s="160">
        <f t="shared" si="379"/>
        <v>111</v>
      </c>
      <c r="AE201" s="160">
        <f t="shared" si="379"/>
        <v>114</v>
      </c>
      <c r="AF201" s="160">
        <f t="shared" si="379"/>
        <v>117</v>
      </c>
      <c r="AG201" s="160">
        <f t="shared" si="379"/>
        <v>120</v>
      </c>
      <c r="AH201" s="160">
        <f t="shared" si="379"/>
        <v>123</v>
      </c>
      <c r="AI201" s="160">
        <f t="shared" si="379"/>
        <v>126</v>
      </c>
      <c r="AJ201" s="160">
        <f t="shared" si="379"/>
        <v>129</v>
      </c>
      <c r="AK201" s="160">
        <f t="shared" si="379"/>
        <v>132</v>
      </c>
      <c r="AL201" s="160">
        <f t="shared" si="379"/>
        <v>135</v>
      </c>
      <c r="AM201" s="160">
        <f t="shared" si="379"/>
        <v>136</v>
      </c>
      <c r="AN201" s="160">
        <f t="shared" si="379"/>
        <v>138</v>
      </c>
      <c r="AO201" s="160">
        <f t="shared" si="379"/>
        <v>144</v>
      </c>
      <c r="AP201" s="160">
        <f t="shared" si="379"/>
        <v>146</v>
      </c>
      <c r="AQ201" s="160">
        <f t="shared" si="379"/>
        <v>149</v>
      </c>
      <c r="AR201" s="160">
        <f t="shared" si="379"/>
        <v>155</v>
      </c>
      <c r="AS201" s="160">
        <f t="shared" si="379"/>
        <v>162</v>
      </c>
      <c r="AT201" s="160">
        <f t="shared" si="379"/>
        <v>168</v>
      </c>
      <c r="AU201" s="160">
        <f t="shared" si="379"/>
        <v>171</v>
      </c>
      <c r="AV201" s="160">
        <f t="shared" si="379"/>
        <v>173</v>
      </c>
      <c r="AW201" s="161">
        <f t="shared" si="379"/>
        <v>174</v>
      </c>
      <c r="AX201" t="s">
        <v>1</v>
      </c>
      <c r="AY201" s="105" t="str">
        <f t="shared" si="297"/>
        <v>Ž35</v>
      </c>
      <c r="AZ201" s="134">
        <f t="shared" si="276"/>
        <v>117</v>
      </c>
      <c r="BA201" s="73" t="str">
        <f t="shared" si="298"/>
        <v>Sabina</v>
      </c>
      <c r="BB201" s="73" t="str">
        <f t="shared" si="299"/>
        <v>Rako</v>
      </c>
      <c r="BC201" s="134" t="str">
        <f t="shared" si="300"/>
        <v>52:56</v>
      </c>
      <c r="BD201" s="134">
        <f t="shared" si="301"/>
        <v>3176</v>
      </c>
      <c r="BE201" s="134" t="str">
        <f t="shared" si="302"/>
        <v>0</v>
      </c>
      <c r="BF201" s="134" t="str">
        <f t="shared" si="328"/>
        <v>0</v>
      </c>
      <c r="BG201" s="134">
        <f t="shared" si="277"/>
        <v>1</v>
      </c>
      <c r="BH201" s="73" t="str">
        <f t="shared" si="278"/>
        <v>Vihor</v>
      </c>
      <c r="BI201" s="73" t="str">
        <f t="shared" si="324"/>
        <v>OK Vihor</v>
      </c>
      <c r="BJ201" s="134" t="str">
        <f t="shared" si="303"/>
        <v/>
      </c>
      <c r="BK201" s="73" t="str" cm="1">
        <f t="array" ref="BK201">IF(BJ201="",""&amp;BI201,IF(BJ201="NEMA",BI201,INDEX(klub_naziv,MATCH(INDEX(klubAlias_klubid,BJ201),klub_id,0))))</f>
        <v>OK Vihor</v>
      </c>
      <c r="BL201" s="73" t="str" cm="1">
        <f t="array" ref="BL201">IFERROR(INDEX(registarNatjecatelji,CE201,4),"")</f>
        <v>OK Vihor</v>
      </c>
      <c r="BM201" s="179" t="str">
        <f t="shared" si="352"/>
        <v/>
      </c>
      <c r="BN201" s="73" t="str">
        <f t="shared" si="304"/>
        <v>OK Vihor</v>
      </c>
      <c r="BO201" s="73" t="str">
        <f t="shared" si="317"/>
        <v>CRO</v>
      </c>
      <c r="BP201" s="134">
        <f t="shared" si="280"/>
        <v>1</v>
      </c>
      <c r="BQ201" s="73" t="str">
        <f t="shared" si="281"/>
        <v>Ž35</v>
      </c>
      <c r="BR201" s="73" t="str">
        <f t="shared" si="282"/>
        <v>M45-Ž20-Ž35</v>
      </c>
      <c r="BS201" s="134">
        <f t="shared" si="283"/>
        <v>1007</v>
      </c>
      <c r="BT201" s="74" t="str">
        <f t="shared" si="284"/>
        <v>3.56</v>
      </c>
      <c r="BU201" s="74" t="str">
        <f t="shared" si="285"/>
        <v>150</v>
      </c>
      <c r="BV201" s="75" t="str">
        <f t="shared" si="286"/>
        <v>11</v>
      </c>
      <c r="BW201" t="s">
        <v>1</v>
      </c>
      <c r="BX201" s="105" t="str">
        <f t="shared" si="287"/>
        <v>Sabina – Rako – OK Vihor – Ž35</v>
      </c>
      <c r="BY201" s="106">
        <f t="shared" si="288"/>
        <v>859</v>
      </c>
      <c r="BZ201" t="s">
        <v>1</v>
      </c>
      <c r="CA201" s="105" t="str">
        <f t="shared" si="289"/>
        <v>Sabina – Rako – OK Vihor</v>
      </c>
      <c r="CB201" s="106">
        <f t="shared" si="290"/>
        <v>859</v>
      </c>
      <c r="CC201" t="s">
        <v>1</v>
      </c>
      <c r="CD201" s="105" t="str">
        <f t="shared" si="291"/>
        <v>Sabina – Rako</v>
      </c>
      <c r="CE201" s="106">
        <f t="shared" si="305"/>
        <v>859</v>
      </c>
      <c r="CF201" t="s">
        <v>1</v>
      </c>
      <c r="CG201" s="111">
        <f t="shared" si="306"/>
        <v>859</v>
      </c>
      <c r="CH201" s="134" cm="1">
        <f t="array" ref="CH201">IF(CG201="","",INDEX(imePrezime_id,CG201,0))</f>
        <v>1322</v>
      </c>
      <c r="CI201" s="106" t="str">
        <f>IF(OR(CD201="",CE201&lt;&gt;"NEMA"),"",IFERROR(INDEX(imeprezimealias_imeprezimeid,MATCH(BA201&amp;" "&amp;BB201,imeprezimealias_alias,0)),""))</f>
        <v/>
      </c>
      <c r="CJ201" t="s">
        <v>1</v>
      </c>
      <c r="CK201" s="29" t="str">
        <f t="shared" si="307"/>
        <v/>
      </c>
      <c r="CL201" t="s">
        <v>1</v>
      </c>
      <c r="CM201" s="90"/>
      <c r="CN201" t="s">
        <v>1</v>
      </c>
      <c r="CO201" s="111" t="str">
        <f>IF(CM201="","",MAX(CO$10:CO200)+1)</f>
        <v/>
      </c>
      <c r="CP201" s="106" t="str">
        <f>IF(CM201="","",INDEX(imePrezime_id,MATCH(IF(IFERROR(SEARCH("–",CM201),0)&lt;&gt;0,CM201,SUBSTITUTE(CM201," "," – ",1)),imePrezime,0)))</f>
        <v/>
      </c>
      <c r="CR201" s="29" t="str">
        <f t="shared" si="308"/>
        <v/>
      </c>
      <c r="CS201" t="s">
        <v>1</v>
      </c>
      <c r="CT201" s="115" t="str">
        <f>IF(AND(CE201="NEMA",CI201=""),MAX(CT$10:CT200)+1,"")</f>
        <v/>
      </c>
      <c r="CU201" t="s">
        <v>1</v>
      </c>
      <c r="CV201" s="120" t="str">
        <f t="shared" si="322"/>
        <v>Ž</v>
      </c>
      <c r="CW201" t="s">
        <v>1</v>
      </c>
      <c r="CX201" s="105" t="str">
        <f>IF(CT201="","",IF(BO201&lt;&gt;"CRO","","INSERT INTO osoba (id,reg_broj,oib,spol_id,dat_rodjenja) VALUES ("&amp;CT201&amp;",(SELECT max(reg_broj)+1 FROM osoba),Null,'"&amp;CV201&amp;"',Null); INSERT INTO osoba_log (id,reg_broj,oib,spol_id,dat_rodjenja,dnevnik_id) SELECT id,reg_broj,oib,spol_id,dat_rodjenja,"&amp;CT$2&amp;" FROM osoba WHERE id = "&amp;CT201&amp;";"))</f>
        <v/>
      </c>
      <c r="CY201" s="125" t="str">
        <f>IF(CT201="","","INSERT INTO imeprezime (id,osoba_id,rbr,ime,prezime,klub_id,identitet_id,sintaksa_id,info,aktivno,dnevnik_id) VALUES ("&amp;CT201&amp;","&amp;IF(CX201="","Null",CT201)&amp;",1,'"&amp;BA201&amp;"','"&amp;BB201&amp;"',(SELECT id FROM klub WHERE naziv = '"&amp;BI201&amp;"'),Null,1,'',1,"&amp;CT$2&amp;");")</f>
        <v/>
      </c>
      <c r="CZ201" t="s">
        <v>1</v>
      </c>
      <c r="DA201" s="29" t="str">
        <f t="shared" si="309"/>
        <v/>
      </c>
      <c r="DB201" t="s">
        <v>1</v>
      </c>
      <c r="DC201" s="105" t="str">
        <f>IF(OR(BP201="",BP201&lt;&gt;"NEMA"),"",BO201)</f>
        <v/>
      </c>
      <c r="DD201" s="125" t="str">
        <f>IF(DC201="","",MAX(DD$10:DD200)+1)</f>
        <v/>
      </c>
      <c r="DE201" t="s">
        <v>1</v>
      </c>
      <c r="DF201" s="90"/>
      <c r="DG201" t="s">
        <v>1</v>
      </c>
      <c r="DH201" s="29" t="str">
        <f t="shared" si="292"/>
        <v/>
      </c>
      <c r="DI201" t="s">
        <v>1</v>
      </c>
      <c r="DJ201" s="166" t="str">
        <f>IF(BJ201&lt;&gt;"NEMA","",IF(IFERROR(MATCH(BI201,BI$10:BI200,0),0)&lt;&gt;0,"",BI201))</f>
        <v/>
      </c>
      <c r="DK201" t="s">
        <v>1</v>
      </c>
      <c r="DL201" s="90"/>
      <c r="DM201" t="s">
        <v>1</v>
      </c>
      <c r="DN201" s="105" t="str">
        <f t="shared" si="310"/>
        <v/>
      </c>
      <c r="DO201" s="73" t="str">
        <f>IF(DN201="","",MAX(DO$10:DO200)+1)</f>
        <v/>
      </c>
      <c r="DP201" s="73" t="str">
        <f>IF(DN201="","",IF(BP201="","",IF(BP201="NEMA",DD201,BP201)))</f>
        <v/>
      </c>
      <c r="DQ201" s="73" t="str">
        <f t="shared" si="311"/>
        <v/>
      </c>
      <c r="DR201" s="73" t="str">
        <f>IF(DL201="","",MAX(DR$10:DR200)+1)</f>
        <v/>
      </c>
      <c r="DS201" s="177" t="str">
        <f t="shared" si="293"/>
        <v/>
      </c>
      <c r="DT201" s="125" t="str">
        <f t="shared" si="312"/>
        <v/>
      </c>
      <c r="DU201" t="s">
        <v>1</v>
      </c>
      <c r="DV201" s="29" t="str">
        <f t="shared" si="313"/>
        <v/>
      </c>
      <c r="DW201" t="s">
        <v>1</v>
      </c>
      <c r="DX201" s="166" t="str">
        <f>IF(BX201="","",IF(BY201&lt;&gt;"NEMA","ime-pre-klu"&amp;IF(BJ201="","","(ali)")&amp;"-kat",IF(CB201&lt;&gt;"NEMA","ime-pre-klu"&amp;IF(BJ201="","","(ali)"),IF(CE201&lt;&gt;"NEMA","ime-pre",IF(CT201&lt;&gt;"","novo",""))))&amp;IF(AND(BE201="0",BD201&gt;max_minuta*60),"-ot",""))</f>
        <v>ime-pre-klu-kat</v>
      </c>
      <c r="DY201" t="s">
        <v>1</v>
      </c>
      <c r="DZ201" s="111"/>
      <c r="EA201" s="134"/>
      <c r="EB201" s="134"/>
      <c r="EC201" s="134"/>
      <c r="ED201" s="134"/>
      <c r="EE201" s="134"/>
      <c r="EF201" s="134"/>
      <c r="EG201" s="134"/>
      <c r="EH201" s="134"/>
      <c r="EI201" s="134"/>
      <c r="EJ201" s="106">
        <f t="shared" si="294"/>
        <v>1</v>
      </c>
      <c r="EK201" t="s">
        <v>1</v>
      </c>
    </row>
    <row r="202" spans="2:141" x14ac:dyDescent="0.25">
      <c r="B202" s="148" t="s">
        <v>1269</v>
      </c>
      <c r="C202" t="s">
        <v>1</v>
      </c>
      <c r="D202" s="159">
        <f t="shared" si="295"/>
        <v>0</v>
      </c>
      <c r="E202" s="160">
        <f t="shared" ref="E202:AW202" si="380">IF($B202="","",FIND(";",$B202,D202+1))</f>
        <v>1</v>
      </c>
      <c r="F202" s="160">
        <f t="shared" si="380"/>
        <v>8</v>
      </c>
      <c r="G202" s="160">
        <f t="shared" si="380"/>
        <v>14</v>
      </c>
      <c r="H202" s="160">
        <f t="shared" si="380"/>
        <v>23</v>
      </c>
      <c r="I202" s="160">
        <f t="shared" si="380"/>
        <v>31</v>
      </c>
      <c r="J202" s="160">
        <f t="shared" si="380"/>
        <v>32</v>
      </c>
      <c r="K202" s="160">
        <f t="shared" si="380"/>
        <v>34</v>
      </c>
      <c r="L202" s="160">
        <f t="shared" si="380"/>
        <v>35</v>
      </c>
      <c r="M202" s="160">
        <f t="shared" si="380"/>
        <v>37</v>
      </c>
      <c r="N202" s="160">
        <f t="shared" si="380"/>
        <v>43</v>
      </c>
      <c r="O202" s="160">
        <f t="shared" si="380"/>
        <v>49</v>
      </c>
      <c r="P202" s="160">
        <f t="shared" si="380"/>
        <v>55</v>
      </c>
      <c r="Q202" s="160">
        <f t="shared" si="380"/>
        <v>57</v>
      </c>
      <c r="R202" s="160">
        <f t="shared" si="380"/>
        <v>59</v>
      </c>
      <c r="S202" s="160">
        <f t="shared" si="380"/>
        <v>67</v>
      </c>
      <c r="T202" s="160">
        <f t="shared" si="380"/>
        <v>78</v>
      </c>
      <c r="U202" s="160">
        <f t="shared" si="380"/>
        <v>84</v>
      </c>
      <c r="V202" s="160">
        <f t="shared" si="380"/>
        <v>87</v>
      </c>
      <c r="W202" s="160">
        <f t="shared" si="380"/>
        <v>93</v>
      </c>
      <c r="X202" s="160">
        <f t="shared" si="380"/>
        <v>99</v>
      </c>
      <c r="Y202" s="160">
        <f t="shared" si="380"/>
        <v>100</v>
      </c>
      <c r="Z202" s="160">
        <f t="shared" si="380"/>
        <v>101</v>
      </c>
      <c r="AA202" s="160">
        <f t="shared" si="380"/>
        <v>102</v>
      </c>
      <c r="AB202" s="160">
        <f t="shared" si="380"/>
        <v>105</v>
      </c>
      <c r="AC202" s="160">
        <f t="shared" si="380"/>
        <v>108</v>
      </c>
      <c r="AD202" s="160">
        <f t="shared" si="380"/>
        <v>111</v>
      </c>
      <c r="AE202" s="160">
        <f t="shared" si="380"/>
        <v>114</v>
      </c>
      <c r="AF202" s="160">
        <f t="shared" si="380"/>
        <v>117</v>
      </c>
      <c r="AG202" s="160">
        <f t="shared" si="380"/>
        <v>120</v>
      </c>
      <c r="AH202" s="160">
        <f t="shared" si="380"/>
        <v>123</v>
      </c>
      <c r="AI202" s="160">
        <f t="shared" si="380"/>
        <v>126</v>
      </c>
      <c r="AJ202" s="160">
        <f t="shared" si="380"/>
        <v>129</v>
      </c>
      <c r="AK202" s="160">
        <f t="shared" si="380"/>
        <v>132</v>
      </c>
      <c r="AL202" s="160">
        <f t="shared" si="380"/>
        <v>135</v>
      </c>
      <c r="AM202" s="160">
        <f t="shared" si="380"/>
        <v>136</v>
      </c>
      <c r="AN202" s="160">
        <f t="shared" si="380"/>
        <v>138</v>
      </c>
      <c r="AO202" s="160">
        <f t="shared" si="380"/>
        <v>144</v>
      </c>
      <c r="AP202" s="160">
        <f t="shared" si="380"/>
        <v>146</v>
      </c>
      <c r="AQ202" s="160">
        <f t="shared" si="380"/>
        <v>149</v>
      </c>
      <c r="AR202" s="160">
        <f t="shared" si="380"/>
        <v>155</v>
      </c>
      <c r="AS202" s="160">
        <f t="shared" si="380"/>
        <v>162</v>
      </c>
      <c r="AT202" s="160">
        <f t="shared" si="380"/>
        <v>168</v>
      </c>
      <c r="AU202" s="160">
        <f t="shared" si="380"/>
        <v>171</v>
      </c>
      <c r="AV202" s="160">
        <f t="shared" si="380"/>
        <v>173</v>
      </c>
      <c r="AW202" s="161">
        <f t="shared" si="380"/>
        <v>174</v>
      </c>
      <c r="AX202" t="s">
        <v>1</v>
      </c>
      <c r="AY202" s="105" t="str">
        <f t="shared" si="297"/>
        <v>Ž35</v>
      </c>
      <c r="AZ202" s="134">
        <f t="shared" si="276"/>
        <v>117</v>
      </c>
      <c r="BA202" s="73" t="str">
        <f t="shared" si="298"/>
        <v>Ivana</v>
      </c>
      <c r="BB202" s="73" t="str">
        <f t="shared" si="299"/>
        <v>Horbec</v>
      </c>
      <c r="BC202" s="134" t="str">
        <f t="shared" si="300"/>
        <v>54:26</v>
      </c>
      <c r="BD202" s="134">
        <f t="shared" si="301"/>
        <v>3266</v>
      </c>
      <c r="BE202" s="134" t="str">
        <f t="shared" si="302"/>
        <v>0</v>
      </c>
      <c r="BF202" s="134" t="str">
        <f t="shared" si="328"/>
        <v>0</v>
      </c>
      <c r="BG202" s="134">
        <f t="shared" si="277"/>
        <v>1</v>
      </c>
      <c r="BH202" s="73" t="str">
        <f t="shared" si="278"/>
        <v>Vihor</v>
      </c>
      <c r="BI202" s="73" t="str">
        <f t="shared" si="324"/>
        <v>OK Vihor</v>
      </c>
      <c r="BJ202" s="134" t="str">
        <f t="shared" si="303"/>
        <v/>
      </c>
      <c r="BK202" s="73" t="str" cm="1">
        <f t="array" ref="BK202">IF(BJ202="",""&amp;BI202,IF(BJ202="NEMA",BI202,INDEX(klub_naziv,MATCH(INDEX(klubAlias_klubid,BJ202),klub_id,0))))</f>
        <v>OK Vihor</v>
      </c>
      <c r="BL202" s="73" t="str" cm="1">
        <f t="array" ref="BL202">IFERROR(INDEX(registarNatjecatelji,CE202,4),"")</f>
        <v>OK Vihor</v>
      </c>
      <c r="BM202" s="179" t="str">
        <f t="shared" si="352"/>
        <v/>
      </c>
      <c r="BN202" s="73" t="str">
        <f t="shared" si="304"/>
        <v>OK Vihor</v>
      </c>
      <c r="BO202" s="73" t="str">
        <f t="shared" si="317"/>
        <v>CRO</v>
      </c>
      <c r="BP202" s="134">
        <f t="shared" si="280"/>
        <v>1</v>
      </c>
      <c r="BQ202" s="73" t="str">
        <f t="shared" si="281"/>
        <v>Ž35</v>
      </c>
      <c r="BR202" s="73" t="str">
        <f t="shared" si="282"/>
        <v>M45-Ž20-Ž35</v>
      </c>
      <c r="BS202" s="134">
        <f t="shared" si="283"/>
        <v>1007</v>
      </c>
      <c r="BT202" s="74" t="str">
        <f t="shared" si="284"/>
        <v>3.56</v>
      </c>
      <c r="BU202" s="74" t="str">
        <f t="shared" si="285"/>
        <v>150</v>
      </c>
      <c r="BV202" s="75" t="str">
        <f t="shared" si="286"/>
        <v>11</v>
      </c>
      <c r="BW202" t="s">
        <v>1</v>
      </c>
      <c r="BX202" s="105" t="str">
        <f t="shared" si="287"/>
        <v>Ivana – Horbec – OK Vihor – Ž35</v>
      </c>
      <c r="BY202" s="106">
        <f t="shared" si="288"/>
        <v>686</v>
      </c>
      <c r="BZ202" t="s">
        <v>1</v>
      </c>
      <c r="CA202" s="105" t="str">
        <f t="shared" si="289"/>
        <v>Ivana – Horbec – OK Vihor</v>
      </c>
      <c r="CB202" s="106">
        <f t="shared" si="290"/>
        <v>686</v>
      </c>
      <c r="CC202" t="s">
        <v>1</v>
      </c>
      <c r="CD202" s="105" t="str">
        <f t="shared" si="291"/>
        <v>Ivana – Horbec</v>
      </c>
      <c r="CE202" s="106">
        <f t="shared" si="305"/>
        <v>686</v>
      </c>
      <c r="CF202" t="s">
        <v>1</v>
      </c>
      <c r="CG202" s="111">
        <f t="shared" si="306"/>
        <v>686</v>
      </c>
      <c r="CH202" s="134" cm="1">
        <f t="array" ref="CH202">IF(CG202="","",INDEX(imePrezime_id,CG202,0))</f>
        <v>1523</v>
      </c>
      <c r="CI202" s="106" t="str">
        <f>IF(OR(CD202="",CE202&lt;&gt;"NEMA"),"",IFERROR(INDEX(imeprezimealias_imeprezimeid,MATCH(BA202&amp;" "&amp;BB202,imeprezimealias_alias,0)),""))</f>
        <v/>
      </c>
      <c r="CJ202" t="s">
        <v>1</v>
      </c>
      <c r="CK202" s="29" t="str">
        <f t="shared" si="307"/>
        <v/>
      </c>
      <c r="CL202" t="s">
        <v>1</v>
      </c>
      <c r="CM202" s="90"/>
      <c r="CN202" t="s">
        <v>1</v>
      </c>
      <c r="CO202" s="111" t="str">
        <f>IF(CM202="","",MAX(CO$10:CO201)+1)</f>
        <v/>
      </c>
      <c r="CP202" s="106" t="str">
        <f>IF(CM202="","",INDEX(imePrezime_id,MATCH(IF(IFERROR(SEARCH("–",CM202),0)&lt;&gt;0,CM202,SUBSTITUTE(CM202," "," – ",1)),imePrezime,0)))</f>
        <v/>
      </c>
      <c r="CR202" s="29" t="str">
        <f t="shared" si="308"/>
        <v/>
      </c>
      <c r="CS202" t="s">
        <v>1</v>
      </c>
      <c r="CT202" s="115" t="str">
        <f>IF(AND(CE202="NEMA",CI202=""),MAX(CT$10:CT201)+1,"")</f>
        <v/>
      </c>
      <c r="CU202" t="s">
        <v>1</v>
      </c>
      <c r="CV202" s="120" t="str">
        <f t="shared" si="322"/>
        <v>Ž</v>
      </c>
      <c r="CW202" t="s">
        <v>1</v>
      </c>
      <c r="CX202" s="105" t="str">
        <f>IF(CT202="","",IF(BO202&lt;&gt;"CRO","","INSERT INTO osoba (id,reg_broj,oib,spol_id,dat_rodjenja) VALUES ("&amp;CT202&amp;",(SELECT max(reg_broj)+1 FROM osoba),Null,'"&amp;CV202&amp;"',Null); INSERT INTO osoba_log (id,reg_broj,oib,spol_id,dat_rodjenja,dnevnik_id) SELECT id,reg_broj,oib,spol_id,dat_rodjenja,"&amp;CT$2&amp;" FROM osoba WHERE id = "&amp;CT202&amp;";"))</f>
        <v/>
      </c>
      <c r="CY202" s="125" t="str">
        <f>IF(CT202="","","INSERT INTO imeprezime (id,osoba_id,rbr,ime,prezime,klub_id,identitet_id,sintaksa_id,info,aktivno,dnevnik_id) VALUES ("&amp;CT202&amp;","&amp;IF(CX202="","Null",CT202)&amp;",1,'"&amp;BA202&amp;"','"&amp;BB202&amp;"',(SELECT id FROM klub WHERE naziv = '"&amp;BI202&amp;"'),Null,1,'',1,"&amp;CT$2&amp;");")</f>
        <v/>
      </c>
      <c r="CZ202" t="s">
        <v>1</v>
      </c>
      <c r="DA202" s="29" t="str">
        <f t="shared" si="309"/>
        <v/>
      </c>
      <c r="DB202" t="s">
        <v>1</v>
      </c>
      <c r="DC202" s="105" t="str">
        <f>IF(OR(BP202="",BP202&lt;&gt;"NEMA"),"",BO202)</f>
        <v/>
      </c>
      <c r="DD202" s="125" t="str">
        <f>IF(DC202="","",MAX(DD$10:DD201)+1)</f>
        <v/>
      </c>
      <c r="DE202" t="s">
        <v>1</v>
      </c>
      <c r="DF202" s="90"/>
      <c r="DG202" t="s">
        <v>1</v>
      </c>
      <c r="DH202" s="29" t="str">
        <f t="shared" si="292"/>
        <v/>
      </c>
      <c r="DI202" t="s">
        <v>1</v>
      </c>
      <c r="DJ202" s="166" t="str">
        <f>IF(BJ202&lt;&gt;"NEMA","",IF(IFERROR(MATCH(BI202,BI$10:BI201,0),0)&lt;&gt;0,"",BI202))</f>
        <v/>
      </c>
      <c r="DK202" t="s">
        <v>1</v>
      </c>
      <c r="DL202" s="90"/>
      <c r="DM202" t="s">
        <v>1</v>
      </c>
      <c r="DN202" s="105" t="str">
        <f t="shared" si="310"/>
        <v/>
      </c>
      <c r="DO202" s="73" t="str">
        <f>IF(DN202="","",MAX(DO$10:DO201)+1)</f>
        <v/>
      </c>
      <c r="DP202" s="73" t="str">
        <f>IF(DN202="","",IF(BP202="","",IF(BP202="NEMA",DD202,BP202)))</f>
        <v/>
      </c>
      <c r="DQ202" s="73" t="str">
        <f t="shared" si="311"/>
        <v/>
      </c>
      <c r="DR202" s="73" t="str">
        <f>IF(DL202="","",MAX(DR$10:DR201)+1)</f>
        <v/>
      </c>
      <c r="DS202" s="177" t="str">
        <f t="shared" si="293"/>
        <v/>
      </c>
      <c r="DT202" s="125" t="str">
        <f t="shared" si="312"/>
        <v/>
      </c>
      <c r="DU202" t="s">
        <v>1</v>
      </c>
      <c r="DV202" s="29" t="str">
        <f t="shared" si="313"/>
        <v/>
      </c>
      <c r="DW202" t="s">
        <v>1</v>
      </c>
      <c r="DX202" s="166" t="str">
        <f>IF(BX202="","",IF(BY202&lt;&gt;"NEMA","ime-pre-klu"&amp;IF(BJ202="","","(ali)")&amp;"-kat",IF(CB202&lt;&gt;"NEMA","ime-pre-klu"&amp;IF(BJ202="","","(ali)"),IF(CE202&lt;&gt;"NEMA","ime-pre",IF(CT202&lt;&gt;"","novo",""))))&amp;IF(AND(BE202="0",BD202&gt;max_minuta*60),"-ot",""))</f>
        <v>ime-pre-klu-kat</v>
      </c>
      <c r="DY202" t="s">
        <v>1</v>
      </c>
      <c r="DZ202" s="111"/>
      <c r="EA202" s="134"/>
      <c r="EB202" s="134"/>
      <c r="EC202" s="134"/>
      <c r="ED202" s="134"/>
      <c r="EE202" s="134"/>
      <c r="EF202" s="134"/>
      <c r="EG202" s="134"/>
      <c r="EH202" s="134"/>
      <c r="EI202" s="134"/>
      <c r="EJ202" s="106">
        <f t="shared" si="294"/>
        <v>1</v>
      </c>
      <c r="EK202" t="s">
        <v>1</v>
      </c>
    </row>
    <row r="203" spans="2:141" x14ac:dyDescent="0.25">
      <c r="B203" s="148" t="s">
        <v>1270</v>
      </c>
      <c r="C203" t="s">
        <v>1</v>
      </c>
      <c r="D203" s="159">
        <f t="shared" si="295"/>
        <v>0</v>
      </c>
      <c r="E203" s="160">
        <f t="shared" ref="E203:AW203" si="381">IF($B203="","",FIND(";",$B203,D203+1))</f>
        <v>1</v>
      </c>
      <c r="F203" s="160">
        <f t="shared" si="381"/>
        <v>9</v>
      </c>
      <c r="G203" s="160">
        <f t="shared" si="381"/>
        <v>15</v>
      </c>
      <c r="H203" s="160">
        <f t="shared" si="381"/>
        <v>30</v>
      </c>
      <c r="I203" s="160">
        <f t="shared" si="381"/>
        <v>37</v>
      </c>
      <c r="J203" s="160">
        <f t="shared" si="381"/>
        <v>38</v>
      </c>
      <c r="K203" s="160">
        <f t="shared" si="381"/>
        <v>40</v>
      </c>
      <c r="L203" s="160">
        <f t="shared" si="381"/>
        <v>41</v>
      </c>
      <c r="M203" s="160">
        <f t="shared" si="381"/>
        <v>43</v>
      </c>
      <c r="N203" s="160">
        <f t="shared" si="381"/>
        <v>49</v>
      </c>
      <c r="O203" s="160">
        <f t="shared" si="381"/>
        <v>56</v>
      </c>
      <c r="P203" s="160">
        <f t="shared" si="381"/>
        <v>62</v>
      </c>
      <c r="Q203" s="160">
        <f t="shared" si="381"/>
        <v>64</v>
      </c>
      <c r="R203" s="160">
        <f t="shared" si="381"/>
        <v>66</v>
      </c>
      <c r="S203" s="160">
        <f t="shared" si="381"/>
        <v>72</v>
      </c>
      <c r="T203" s="160">
        <f t="shared" si="381"/>
        <v>84</v>
      </c>
      <c r="U203" s="160">
        <f t="shared" si="381"/>
        <v>90</v>
      </c>
      <c r="V203" s="160">
        <f t="shared" si="381"/>
        <v>93</v>
      </c>
      <c r="W203" s="160">
        <f t="shared" si="381"/>
        <v>99</v>
      </c>
      <c r="X203" s="160">
        <f t="shared" si="381"/>
        <v>105</v>
      </c>
      <c r="Y203" s="160">
        <f t="shared" si="381"/>
        <v>106</v>
      </c>
      <c r="Z203" s="160">
        <f t="shared" si="381"/>
        <v>107</v>
      </c>
      <c r="AA203" s="160">
        <f t="shared" si="381"/>
        <v>108</v>
      </c>
      <c r="AB203" s="160">
        <f t="shared" si="381"/>
        <v>111</v>
      </c>
      <c r="AC203" s="160">
        <f t="shared" si="381"/>
        <v>114</v>
      </c>
      <c r="AD203" s="160">
        <f t="shared" si="381"/>
        <v>117</v>
      </c>
      <c r="AE203" s="160">
        <f t="shared" si="381"/>
        <v>120</v>
      </c>
      <c r="AF203" s="160">
        <f t="shared" si="381"/>
        <v>123</v>
      </c>
      <c r="AG203" s="160">
        <f t="shared" si="381"/>
        <v>126</v>
      </c>
      <c r="AH203" s="160">
        <f t="shared" si="381"/>
        <v>129</v>
      </c>
      <c r="AI203" s="160">
        <f t="shared" si="381"/>
        <v>132</v>
      </c>
      <c r="AJ203" s="160">
        <f t="shared" si="381"/>
        <v>135</v>
      </c>
      <c r="AK203" s="160">
        <f t="shared" si="381"/>
        <v>138</v>
      </c>
      <c r="AL203" s="160">
        <f t="shared" si="381"/>
        <v>141</v>
      </c>
      <c r="AM203" s="160">
        <f t="shared" si="381"/>
        <v>142</v>
      </c>
      <c r="AN203" s="160">
        <f t="shared" si="381"/>
        <v>144</v>
      </c>
      <c r="AO203" s="160">
        <f t="shared" si="381"/>
        <v>150</v>
      </c>
      <c r="AP203" s="160">
        <f t="shared" si="381"/>
        <v>152</v>
      </c>
      <c r="AQ203" s="160">
        <f t="shared" si="381"/>
        <v>155</v>
      </c>
      <c r="AR203" s="160">
        <f t="shared" si="381"/>
        <v>161</v>
      </c>
      <c r="AS203" s="160">
        <f t="shared" si="381"/>
        <v>168</v>
      </c>
      <c r="AT203" s="160">
        <f t="shared" si="381"/>
        <v>174</v>
      </c>
      <c r="AU203" s="160">
        <f t="shared" si="381"/>
        <v>177</v>
      </c>
      <c r="AV203" s="160">
        <f t="shared" si="381"/>
        <v>179</v>
      </c>
      <c r="AW203" s="161">
        <f t="shared" si="381"/>
        <v>180</v>
      </c>
      <c r="AX203" t="s">
        <v>1</v>
      </c>
      <c r="AY203" s="105" t="str">
        <f t="shared" si="297"/>
        <v>Ž35</v>
      </c>
      <c r="AZ203" s="134">
        <f t="shared" ref="AZ203:AZ266" si="382">IF(AY203="","",IFERROR(INDEX(kategorija_id,MATCH(AY203,kategorija_oznaka,0)),INDEX(kategorijaAlias_id,MATCH(AY203,kategorijaAlias_oznaka,0))))</f>
        <v>117</v>
      </c>
      <c r="BA203" s="73" t="str">
        <f t="shared" si="298"/>
        <v>Aida</v>
      </c>
      <c r="BB203" s="73" t="str">
        <f t="shared" si="299"/>
        <v>Krkić Drobić</v>
      </c>
      <c r="BC203" s="134" t="str">
        <f t="shared" si="300"/>
        <v>65:17</v>
      </c>
      <c r="BD203" s="134">
        <f t="shared" si="301"/>
        <v>3917</v>
      </c>
      <c r="BE203" s="134" t="str">
        <f t="shared" si="302"/>
        <v>0</v>
      </c>
      <c r="BF203" s="134" t="str">
        <f t="shared" si="328"/>
        <v>0</v>
      </c>
      <c r="BG203" s="134">
        <f t="shared" ref="BG203:BG266" si="383">IF(CD203="","",IF(N(BD203)&gt;max_minuta*60,2,INDEX(statusRezultat_id,MATCH(VALUE(BE203),statusRezultat_oevent,0))))</f>
        <v>1</v>
      </c>
      <c r="BH203" s="73" t="str">
        <f t="shared" ref="BH203:BH266" si="384">IF(B203="","",SUBSTITUTE(MID($B203,R203+1,S203-R203-1),"""",""))</f>
        <v>KAP</v>
      </c>
      <c r="BI203" s="73" t="str">
        <f t="shared" si="324"/>
        <v>OK Kapela</v>
      </c>
      <c r="BJ203" s="134" t="str">
        <f t="shared" si="303"/>
        <v/>
      </c>
      <c r="BK203" s="73" t="str" cm="1">
        <f t="array" ref="BK203">IF(BJ203="",""&amp;BI203,IF(BJ203="NEMA",BI203,INDEX(klub_naziv,MATCH(INDEX(klubAlias_klubid,BJ203),klub_id,0))))</f>
        <v>OK Kapela</v>
      </c>
      <c r="BL203" s="73" t="str" cm="1">
        <f t="array" ref="BL203">IFERROR(INDEX(registarNatjecatelji,CE203,4),"")</f>
        <v>OK Kapela</v>
      </c>
      <c r="BM203" s="179" t="str">
        <f t="shared" si="352"/>
        <v/>
      </c>
      <c r="BN203" s="73" t="str">
        <f t="shared" si="304"/>
        <v>OK Kapela</v>
      </c>
      <c r="BO203" s="73" t="str">
        <f t="shared" si="317"/>
        <v>CRO</v>
      </c>
      <c r="BP203" s="134">
        <f t="shared" ref="BP203:BP266" si="385">IF(BO203="","",IFERROR(INDEX(drzava_id,MATCH(BO203,drzava_oznaka,0)),"NEMA"))</f>
        <v>1</v>
      </c>
      <c r="BQ203" s="73" t="str">
        <f t="shared" ref="BQ203:BQ266" si="386">IF(B203="","",SUBSTITUTE(MID($B203,AQ203+1,AR203-AQ203-1),"""",""))</f>
        <v>Ž35</v>
      </c>
      <c r="BR203" s="73" t="str">
        <f t="shared" ref="BR203:BR266" si="387">IF(BQ203="","",INDEX(staza_alias,MATCH(BQ203,staza_trka,0)))</f>
        <v>M45-Ž20-Ž35</v>
      </c>
      <c r="BS203" s="134">
        <f t="shared" ref="BS203:BS266" si="388">IF(BR203="","",INDEX(staza_id,MATCH(BR203,staza_naziv,0)))</f>
        <v>1007</v>
      </c>
      <c r="BT203" s="74" t="str">
        <f t="shared" ref="BT203:BT266" si="389">IF(B203="","",SUBSTITUTE(MID($B203,AR203+1,AS203-AR203-1),"""",""))</f>
        <v>3.56</v>
      </c>
      <c r="BU203" s="74" t="str">
        <f t="shared" ref="BU203:BU266" si="390">IF(B203="","",SUBSTITUTE(MID($B203,AS203+1,AT203-AS203-1),"""",""))</f>
        <v>150</v>
      </c>
      <c r="BV203" s="75" t="str">
        <f t="shared" ref="BV203:BV266" si="391">IF(B203="","",SUBSTITUTE(MID($B203,AT203+1,AU203-AT203-1),"""",""))</f>
        <v>11</v>
      </c>
      <c r="BW203" t="s">
        <v>1</v>
      </c>
      <c r="BX203" s="105" t="str">
        <f t="shared" ref="BX203:BX266" si="392">IF(BA203="Vacant","",IF(BA203="","",BA203) &amp; IF(BB203="",""," – " &amp; BB203) &amp; IF(BN203="",""," – " &amp; BN203) &amp; IF(AY203="",""," – " &amp; AY203))</f>
        <v>Aida – Krkić Drobić – OK Kapela – Ž35</v>
      </c>
      <c r="BY203" s="106">
        <f t="shared" ref="BY203:BY266" si="393">IF(BX203="","",IFERROR(MATCH(BX203,registar,0),"NEMA"))</f>
        <v>264</v>
      </c>
      <c r="BZ203" t="s">
        <v>1</v>
      </c>
      <c r="CA203" s="105" t="str">
        <f t="shared" ref="CA203:CA266" si="394">IF(BA203="Vacant","",IF(BA203="","",BA203) &amp; IF(BB203="",""," – " &amp; BB203) &amp; IF(BN203="",""," – " &amp; BN203))</f>
        <v>Aida – Krkić Drobić – OK Kapela</v>
      </c>
      <c r="CB203" s="106">
        <f t="shared" ref="CB203:CB266" si="395">IF(CA203="","",IFERROR(MATCH(CA203,imePrezime_klub,0),"NEMA"))</f>
        <v>264</v>
      </c>
      <c r="CC203" t="s">
        <v>1</v>
      </c>
      <c r="CD203" s="105" t="str">
        <f t="shared" ref="CD203:CD266" si="396">IF(BA203="Vacant","",IF(BA203="","",BA203)&amp;IF(BB203="",""," – "&amp;BB203))</f>
        <v>Aida – Krkić Drobić</v>
      </c>
      <c r="CE203" s="106">
        <f t="shared" si="305"/>
        <v>264</v>
      </c>
      <c r="CF203" t="s">
        <v>1</v>
      </c>
      <c r="CG203" s="111">
        <f t="shared" si="306"/>
        <v>264</v>
      </c>
      <c r="CH203" s="134" cm="1">
        <f t="array" ref="CH203">IF(CG203="","",INDEX(imePrezime_id,CG203,0))</f>
        <v>1331</v>
      </c>
      <c r="CI203" s="106" t="str">
        <f>IF(OR(CD203="",CE203&lt;&gt;"NEMA"),"",IFERROR(INDEX(imeprezimealias_imeprezimeid,MATCH(BA203&amp;" "&amp;BB203,imeprezimealias_alias,0)),""))</f>
        <v/>
      </c>
      <c r="CJ203" t="s">
        <v>1</v>
      </c>
      <c r="CK203" s="29" t="str">
        <f t="shared" si="307"/>
        <v/>
      </c>
      <c r="CL203" t="s">
        <v>1</v>
      </c>
      <c r="CM203" s="90"/>
      <c r="CN203" t="s">
        <v>1</v>
      </c>
      <c r="CO203" s="111" t="str">
        <f>IF(CM203="","",MAX(CO$10:CO202)+1)</f>
        <v/>
      </c>
      <c r="CP203" s="106" t="str">
        <f>IF(CM203="","",INDEX(imePrezime_id,MATCH(IF(IFERROR(SEARCH("–",CM203),0)&lt;&gt;0,CM203,SUBSTITUTE(CM203," "," – ",1)),imePrezime,0)))</f>
        <v/>
      </c>
      <c r="CR203" s="29" t="str">
        <f t="shared" si="308"/>
        <v/>
      </c>
      <c r="CS203" t="s">
        <v>1</v>
      </c>
      <c r="CT203" s="115" t="str">
        <f>IF(AND(CE203="NEMA",CI203=""),MAX(CT$10:CT202)+1,"")</f>
        <v/>
      </c>
      <c r="CU203" t="s">
        <v>1</v>
      </c>
      <c r="CV203" s="120" t="str">
        <f t="shared" si="322"/>
        <v>Ž</v>
      </c>
      <c r="CW203" t="s">
        <v>1</v>
      </c>
      <c r="CX203" s="105" t="str">
        <f>IF(CT203="","",IF(BO203&lt;&gt;"CRO","","INSERT INTO osoba (id,reg_broj,oib,spol_id,dat_rodjenja) VALUES ("&amp;CT203&amp;",(SELECT max(reg_broj)+1 FROM osoba),Null,'"&amp;CV203&amp;"',Null); INSERT INTO osoba_log (id,reg_broj,oib,spol_id,dat_rodjenja,dnevnik_id) SELECT id,reg_broj,oib,spol_id,dat_rodjenja,"&amp;CT$2&amp;" FROM osoba WHERE id = "&amp;CT203&amp;";"))</f>
        <v/>
      </c>
      <c r="CY203" s="125" t="str">
        <f>IF(CT203="","","INSERT INTO imeprezime (id,osoba_id,rbr,ime,prezime,klub_id,identitet_id,sintaksa_id,info,aktivno,dnevnik_id) VALUES ("&amp;CT203&amp;","&amp;IF(CX203="","Null",CT203)&amp;",1,'"&amp;BA203&amp;"','"&amp;BB203&amp;"',(SELECT id FROM klub WHERE naziv = '"&amp;BI203&amp;"'),Null,1,'',1,"&amp;CT$2&amp;");")</f>
        <v/>
      </c>
      <c r="CZ203" t="s">
        <v>1</v>
      </c>
      <c r="DA203" s="29" t="str">
        <f t="shared" si="309"/>
        <v/>
      </c>
      <c r="DB203" t="s">
        <v>1</v>
      </c>
      <c r="DC203" s="105" t="str">
        <f>IF(OR(BP203="",BP203&lt;&gt;"NEMA"),"",BO203)</f>
        <v/>
      </c>
      <c r="DD203" s="125" t="str">
        <f>IF(DC203="","",MAX(DD$10:DD202)+1)</f>
        <v/>
      </c>
      <c r="DE203" t="s">
        <v>1</v>
      </c>
      <c r="DF203" s="90"/>
      <c r="DG203" t="s">
        <v>1</v>
      </c>
      <c r="DH203" s="29" t="str">
        <f t="shared" ref="DH203:DH266" si="397">IF(DC203="","","INSERT INTO drzava(id,naziv,oznaka) VALUES ("&amp;DD203&amp;",'"&amp;DF203&amp;"','"&amp;UPPER(LEFT(DC203,1))&amp;LOWER(RIGHT(DC203,2))&amp;"');")</f>
        <v/>
      </c>
      <c r="DI203" t="s">
        <v>1</v>
      </c>
      <c r="DJ203" s="166" t="str">
        <f>IF(BJ203&lt;&gt;"NEMA","",IF(IFERROR(MATCH(BI203,BI$10:BI202,0),0)&lt;&gt;0,"",BI203))</f>
        <v/>
      </c>
      <c r="DK203" t="s">
        <v>1</v>
      </c>
      <c r="DL203" s="90"/>
      <c r="DM203" t="s">
        <v>1</v>
      </c>
      <c r="DN203" s="105" t="str">
        <f t="shared" si="310"/>
        <v/>
      </c>
      <c r="DO203" s="73" t="str">
        <f>IF(DN203="","",MAX(DO$10:DO202)+1)</f>
        <v/>
      </c>
      <c r="DP203" s="73" t="str">
        <f>IF(DN203="","",IF(BP203="","",IF(BP203="NEMA",DD203,BP203)))</f>
        <v/>
      </c>
      <c r="DQ203" s="73" t="str">
        <f t="shared" si="311"/>
        <v/>
      </c>
      <c r="DR203" s="73" t="str">
        <f>IF(DL203="","",MAX(DR$10:DR202)+1)</f>
        <v/>
      </c>
      <c r="DS203" s="177" t="str">
        <f t="shared" ref="DS203:DS266" si="398">IF(DL203="","",INDEX(klub_id,MATCH(DL203,klub_naziv,0)))</f>
        <v/>
      </c>
      <c r="DT203" s="125" t="str">
        <f t="shared" si="312"/>
        <v/>
      </c>
      <c r="DU203" t="s">
        <v>1</v>
      </c>
      <c r="DV203" s="29" t="str">
        <f t="shared" si="313"/>
        <v/>
      </c>
      <c r="DW203" t="s">
        <v>1</v>
      </c>
      <c r="DX203" s="166" t="str">
        <f>IF(BX203="","",IF(BY203&lt;&gt;"NEMA","ime-pre-klu"&amp;IF(BJ203="","","(ali)")&amp;"-kat",IF(CB203&lt;&gt;"NEMA","ime-pre-klu"&amp;IF(BJ203="","","(ali)"),IF(CE203&lt;&gt;"NEMA","ime-pre",IF(CT203&lt;&gt;"","novo",""))))&amp;IF(AND(BE203="0",BD203&gt;max_minuta*60),"-ot",""))</f>
        <v>ime-pre-klu-kat</v>
      </c>
      <c r="DY203" t="s">
        <v>1</v>
      </c>
      <c r="DZ203" s="111"/>
      <c r="EA203" s="134"/>
      <c r="EB203" s="134"/>
      <c r="EC203" s="134"/>
      <c r="ED203" s="134"/>
      <c r="EE203" s="134"/>
      <c r="EF203" s="134"/>
      <c r="EG203" s="134"/>
      <c r="EH203" s="134"/>
      <c r="EI203" s="134"/>
      <c r="EJ203" s="106">
        <f t="shared" ref="EJ203:EJ266" si="399">IF(DX203="","",INDEX(uparivanje_id,MATCH(DX203,uparivanje_oznaka,0)))</f>
        <v>1</v>
      </c>
      <c r="EK203" t="s">
        <v>1</v>
      </c>
    </row>
    <row r="204" spans="2:141" x14ac:dyDescent="0.25">
      <c r="B204" s="148" t="s">
        <v>1271</v>
      </c>
      <c r="C204" t="s">
        <v>1</v>
      </c>
      <c r="D204" s="159">
        <f t="shared" ref="D204:D267" si="400">IF(B204="","",0)</f>
        <v>0</v>
      </c>
      <c r="E204" s="160">
        <f t="shared" ref="E204:AW204" si="401">IF($B204="","",FIND(";",$B204,D204+1))</f>
        <v>1</v>
      </c>
      <c r="F204" s="160">
        <f t="shared" si="401"/>
        <v>9</v>
      </c>
      <c r="G204" s="160">
        <f t="shared" si="401"/>
        <v>15</v>
      </c>
      <c r="H204" s="160">
        <f t="shared" si="401"/>
        <v>23</v>
      </c>
      <c r="I204" s="160">
        <f t="shared" si="401"/>
        <v>33</v>
      </c>
      <c r="J204" s="160">
        <f t="shared" si="401"/>
        <v>34</v>
      </c>
      <c r="K204" s="160">
        <f t="shared" si="401"/>
        <v>36</v>
      </c>
      <c r="L204" s="160">
        <f t="shared" si="401"/>
        <v>37</v>
      </c>
      <c r="M204" s="160">
        <f t="shared" si="401"/>
        <v>39</v>
      </c>
      <c r="N204" s="160">
        <f t="shared" si="401"/>
        <v>45</v>
      </c>
      <c r="O204" s="160">
        <f t="shared" si="401"/>
        <v>51</v>
      </c>
      <c r="P204" s="160">
        <f t="shared" si="401"/>
        <v>57</v>
      </c>
      <c r="Q204" s="160">
        <f t="shared" si="401"/>
        <v>59</v>
      </c>
      <c r="R204" s="160">
        <f t="shared" si="401"/>
        <v>61</v>
      </c>
      <c r="S204" s="160">
        <f t="shared" si="401"/>
        <v>69</v>
      </c>
      <c r="T204" s="160">
        <f t="shared" si="401"/>
        <v>80</v>
      </c>
      <c r="U204" s="160">
        <f t="shared" si="401"/>
        <v>86</v>
      </c>
      <c r="V204" s="160">
        <f t="shared" si="401"/>
        <v>89</v>
      </c>
      <c r="W204" s="160">
        <f t="shared" si="401"/>
        <v>95</v>
      </c>
      <c r="X204" s="160">
        <f t="shared" si="401"/>
        <v>101</v>
      </c>
      <c r="Y204" s="160">
        <f t="shared" si="401"/>
        <v>102</v>
      </c>
      <c r="Z204" s="160">
        <f t="shared" si="401"/>
        <v>103</v>
      </c>
      <c r="AA204" s="160">
        <f t="shared" si="401"/>
        <v>104</v>
      </c>
      <c r="AB204" s="160">
        <f t="shared" si="401"/>
        <v>107</v>
      </c>
      <c r="AC204" s="160">
        <f t="shared" si="401"/>
        <v>110</v>
      </c>
      <c r="AD204" s="160">
        <f t="shared" si="401"/>
        <v>113</v>
      </c>
      <c r="AE204" s="160">
        <f t="shared" si="401"/>
        <v>116</v>
      </c>
      <c r="AF204" s="160">
        <f t="shared" si="401"/>
        <v>119</v>
      </c>
      <c r="AG204" s="160">
        <f t="shared" si="401"/>
        <v>122</v>
      </c>
      <c r="AH204" s="160">
        <f t="shared" si="401"/>
        <v>125</v>
      </c>
      <c r="AI204" s="160">
        <f t="shared" si="401"/>
        <v>128</v>
      </c>
      <c r="AJ204" s="160">
        <f t="shared" si="401"/>
        <v>131</v>
      </c>
      <c r="AK204" s="160">
        <f t="shared" si="401"/>
        <v>134</v>
      </c>
      <c r="AL204" s="160">
        <f t="shared" si="401"/>
        <v>137</v>
      </c>
      <c r="AM204" s="160">
        <f t="shared" si="401"/>
        <v>138</v>
      </c>
      <c r="AN204" s="160">
        <f t="shared" si="401"/>
        <v>140</v>
      </c>
      <c r="AO204" s="160">
        <f t="shared" si="401"/>
        <v>146</v>
      </c>
      <c r="AP204" s="160">
        <f t="shared" si="401"/>
        <v>148</v>
      </c>
      <c r="AQ204" s="160">
        <f t="shared" si="401"/>
        <v>151</v>
      </c>
      <c r="AR204" s="160">
        <f t="shared" si="401"/>
        <v>157</v>
      </c>
      <c r="AS204" s="160">
        <f t="shared" si="401"/>
        <v>164</v>
      </c>
      <c r="AT204" s="160">
        <f t="shared" si="401"/>
        <v>170</v>
      </c>
      <c r="AU204" s="160">
        <f t="shared" si="401"/>
        <v>173</v>
      </c>
      <c r="AV204" s="160">
        <f t="shared" si="401"/>
        <v>175</v>
      </c>
      <c r="AW204" s="161">
        <f t="shared" si="401"/>
        <v>176</v>
      </c>
      <c r="AX204" t="s">
        <v>1</v>
      </c>
      <c r="AY204" s="105" t="str">
        <f t="shared" ref="AY204:AY267" si="402">IF(B204="","",SUBSTITUTE(MID($B204,V204+1,W204-V204-1),"""",""))</f>
        <v>Ž35</v>
      </c>
      <c r="AZ204" s="134">
        <f t="shared" si="382"/>
        <v>117</v>
      </c>
      <c r="BA204" s="73" t="str">
        <f t="shared" ref="BA204:BA267" si="403">IF(B204="","",SUBSTITUTE(MID($B204,H204+1,I204-H204-1),"""",""))</f>
        <v>Violeta</v>
      </c>
      <c r="BB204" s="73" t="str">
        <f t="shared" ref="BB204:BB267" si="404">IF(B204="","",SUBSTITUTE(MID($B204,G204+1,H204-G204-1),"""",""))</f>
        <v>Čalić</v>
      </c>
      <c r="BC204" s="134" t="str">
        <f t="shared" ref="BC204:BC267" si="405">IF(B204="","",SUBSTITUTE(MID($B204,O204+1,P204-O204-1),"""",""))</f>
        <v>66:43</v>
      </c>
      <c r="BD204" s="134">
        <f t="shared" ref="BD204:BD267" si="406">IF(BC204="","",VALUE(LEFT(BC204,SEARCH(":",BC204)-1))*60+VALUE(RIGHT(BC204,2)))</f>
        <v>4003</v>
      </c>
      <c r="BE204" s="134" t="str">
        <f t="shared" ref="BE204:BE267" si="407">IF(B204="","",SUBSTITUTE(MID($B204,P204+1,Q204-P204-1),"""",""))</f>
        <v>0</v>
      </c>
      <c r="BF204" s="134" t="str">
        <f t="shared" si="328"/>
        <v>0</v>
      </c>
      <c r="BG204" s="134">
        <f t="shared" si="383"/>
        <v>1</v>
      </c>
      <c r="BH204" s="73" t="str">
        <f t="shared" si="384"/>
        <v>Vihor</v>
      </c>
      <c r="BI204" s="73" t="str">
        <f t="shared" si="324"/>
        <v>OK Vihor</v>
      </c>
      <c r="BJ204" s="134" t="str">
        <f t="shared" ref="BJ204:BJ267" si="408">IF(BI204="","",IF(IFERROR(MATCH(BI204,klub_naziv,0),"")&lt;&gt;"","",IFERROR(MATCH(BI204,klubAlias_alias,0),"NEMA")))</f>
        <v/>
      </c>
      <c r="BK204" s="73" t="str" cm="1">
        <f t="array" ref="BK204">IF(BJ204="",""&amp;BI204,IF(BJ204="NEMA",BI204,INDEX(klub_naziv,MATCH(INDEX(klubAlias_klubid,BJ204),klub_id,0))))</f>
        <v>OK Vihor</v>
      </c>
      <c r="BL204" s="73" t="str" cm="1">
        <f t="array" ref="BL204">IFERROR(INDEX(registarNatjecatelji,CE204,4),"")</f>
        <v>OK Vihor</v>
      </c>
      <c r="BM204" s="179" t="str">
        <f t="shared" si="352"/>
        <v/>
      </c>
      <c r="BN204" s="73" t="str">
        <f t="shared" ref="BN204:BN267" si="409">IF(AND(BL204&lt;&gt;"",BL204&lt;&gt;BK204),BL204,""&amp;BK204)</f>
        <v>OK Vihor</v>
      </c>
      <c r="BO204" s="73" t="str">
        <f t="shared" si="317"/>
        <v>CRO</v>
      </c>
      <c r="BP204" s="134">
        <f t="shared" si="385"/>
        <v>1</v>
      </c>
      <c r="BQ204" s="73" t="str">
        <f t="shared" si="386"/>
        <v>Ž35</v>
      </c>
      <c r="BR204" s="73" t="str">
        <f t="shared" si="387"/>
        <v>M45-Ž20-Ž35</v>
      </c>
      <c r="BS204" s="134">
        <f t="shared" si="388"/>
        <v>1007</v>
      </c>
      <c r="BT204" s="74" t="str">
        <f t="shared" si="389"/>
        <v>3.56</v>
      </c>
      <c r="BU204" s="74" t="str">
        <f t="shared" si="390"/>
        <v>150</v>
      </c>
      <c r="BV204" s="75" t="str">
        <f t="shared" si="391"/>
        <v>11</v>
      </c>
      <c r="BW204" t="s">
        <v>1</v>
      </c>
      <c r="BX204" s="105" t="str">
        <f t="shared" si="392"/>
        <v>Violeta – Čalić – OK Vihor – Ž35</v>
      </c>
      <c r="BY204" s="106">
        <f t="shared" si="393"/>
        <v>627</v>
      </c>
      <c r="BZ204" t="s">
        <v>1</v>
      </c>
      <c r="CA204" s="105" t="str">
        <f t="shared" si="394"/>
        <v>Violeta – Čalić – OK Vihor</v>
      </c>
      <c r="CB204" s="106">
        <f t="shared" si="395"/>
        <v>627</v>
      </c>
      <c r="CC204" t="s">
        <v>1</v>
      </c>
      <c r="CD204" s="105" t="str">
        <f t="shared" si="396"/>
        <v>Violeta – Čalić</v>
      </c>
      <c r="CE204" s="106">
        <f t="shared" ref="CE204:CE267" si="410">IF(CD204="","",IFERROR(MATCH(CD204,imePrezime,0),"NEMA"))</f>
        <v>627</v>
      </c>
      <c r="CF204" t="s">
        <v>1</v>
      </c>
      <c r="CG204" s="111">
        <f t="shared" ref="CG204:CG267" si="411">IF(BY204="","",IF(BY204&lt;&gt;"NEMA",BY204,IF(CB204&lt;&gt;"NEMA",CB204,IF(CE204&lt;&gt;"NEMA",CE204,""))))</f>
        <v>627</v>
      </c>
      <c r="CH204" s="134" cm="1">
        <f t="array" ref="CH204">IF(CG204="","",INDEX(imePrezime_id,CG204,0))</f>
        <v>1330</v>
      </c>
      <c r="CI204" s="106" t="str">
        <f>IF(OR(CD204="",CE204&lt;&gt;"NEMA"),"",IFERROR(INDEX(imeprezimealias_imeprezimeid,MATCH(BA204&amp;" "&amp;BB204,imeprezimealias_alias,0)),""))</f>
        <v/>
      </c>
      <c r="CJ204" t="s">
        <v>1</v>
      </c>
      <c r="CK204" s="29" t="str">
        <f t="shared" ref="CK204:CK267" si="412">IF(OR(CE204&lt;&gt;"NEMA",CI204&lt;&gt;""),"","SELECT '"&amp;CD204&amp;"', ime, prezime FROM imeprezime WHERE ime LIKE '%"&amp;MID(BA204,2,LEN(BA204)-2)&amp;"%' Or prezime LIKE '%"&amp;MID(BB204,2,LEN(BB204)-2)&amp;"%' Or ime LIKE '%"&amp;MID(BB204,2,LEN(BB204)-2)&amp;"%' Or prezime LIKE '%"&amp;MID(BA204,2,LEN(BA204)-2)&amp;"%' ORDER BY ime, prezime;")</f>
        <v/>
      </c>
      <c r="CL204" t="s">
        <v>1</v>
      </c>
      <c r="CM204" s="90"/>
      <c r="CN204" t="s">
        <v>1</v>
      </c>
      <c r="CO204" s="111" t="str">
        <f>IF(CM204="","",MAX(CO$10:CO203)+1)</f>
        <v/>
      </c>
      <c r="CP204" s="106" t="str">
        <f>IF(CM204="","",INDEX(imePrezime_id,MATCH(IF(IFERROR(SEARCH("–",CM204),0)&lt;&gt;0,CM204,SUBSTITUTE(CM204," "," – ",1)),imePrezime,0)))</f>
        <v/>
      </c>
      <c r="CR204" s="29" t="str">
        <f t="shared" ref="CR204:CR267" si="413">IF(CM204="","","INSERT INTO imeprezime_alias(id,alias,imeprezime_id) VALUES ("&amp;CO204&amp;",'"&amp;CM204&amp;"',"&amp;CP204&amp;");")</f>
        <v/>
      </c>
      <c r="CS204" t="s">
        <v>1</v>
      </c>
      <c r="CT204" s="115" t="str">
        <f>IF(AND(CE204="NEMA",CI204=""),MAX(CT$10:CT203)+1,"")</f>
        <v/>
      </c>
      <c r="CU204" t="s">
        <v>1</v>
      </c>
      <c r="CV204" s="120" t="str">
        <f t="shared" si="322"/>
        <v>Ž</v>
      </c>
      <c r="CW204" t="s">
        <v>1</v>
      </c>
      <c r="CX204" s="105" t="str">
        <f>IF(CT204="","",IF(BO204&lt;&gt;"CRO","","INSERT INTO osoba (id,reg_broj,oib,spol_id,dat_rodjenja) VALUES ("&amp;CT204&amp;",(SELECT max(reg_broj)+1 FROM osoba),Null,'"&amp;CV204&amp;"',Null); INSERT INTO osoba_log (id,reg_broj,oib,spol_id,dat_rodjenja,dnevnik_id) SELECT id,reg_broj,oib,spol_id,dat_rodjenja,"&amp;CT$2&amp;" FROM osoba WHERE id = "&amp;CT204&amp;";"))</f>
        <v/>
      </c>
      <c r="CY204" s="125" t="str">
        <f>IF(CT204="","","INSERT INTO imeprezime (id,osoba_id,rbr,ime,prezime,klub_id,identitet_id,sintaksa_id,info,aktivno,dnevnik_id) VALUES ("&amp;CT204&amp;","&amp;IF(CX204="","Null",CT204)&amp;",1,'"&amp;BA204&amp;"','"&amp;BB204&amp;"',(SELECT id FROM klub WHERE naziv = '"&amp;BI204&amp;"'),Null,1,'',1,"&amp;CT$2&amp;");")</f>
        <v/>
      </c>
      <c r="CZ204" t="s">
        <v>1</v>
      </c>
      <c r="DA204" s="29" t="str">
        <f t="shared" ref="DA204:DA267" si="414">IF(CX204="",CY204,CX204&amp;" "&amp;CY204)</f>
        <v/>
      </c>
      <c r="DB204" t="s">
        <v>1</v>
      </c>
      <c r="DC204" s="105" t="str">
        <f>IF(OR(BP204="",BP204&lt;&gt;"NEMA"),"",BO204)</f>
        <v/>
      </c>
      <c r="DD204" s="125" t="str">
        <f>IF(DC204="","",MAX(DD$10:DD203)+1)</f>
        <v/>
      </c>
      <c r="DE204" t="s">
        <v>1</v>
      </c>
      <c r="DF204" s="90"/>
      <c r="DG204" t="s">
        <v>1</v>
      </c>
      <c r="DH204" s="29" t="str">
        <f t="shared" si="397"/>
        <v/>
      </c>
      <c r="DI204" t="s">
        <v>1</v>
      </c>
      <c r="DJ204" s="166" t="str">
        <f>IF(BJ204&lt;&gt;"NEMA","",IF(IFERROR(MATCH(BI204,BI$10:BI203,0),0)&lt;&gt;0,"",BI204))</f>
        <v/>
      </c>
      <c r="DK204" t="s">
        <v>1</v>
      </c>
      <c r="DL204" s="90"/>
      <c r="DM204" t="s">
        <v>1</v>
      </c>
      <c r="DN204" s="105" t="str">
        <f t="shared" ref="DN204:DN267" si="415">IF(DJ204="","",IF(DL204="",DJ204,""))</f>
        <v/>
      </c>
      <c r="DO204" s="73" t="str">
        <f>IF(DN204="","",MAX(DO$10:DO203)+1)</f>
        <v/>
      </c>
      <c r="DP204" s="73" t="str">
        <f>IF(DN204="","",IF(BP204="","",IF(BP204="NEMA",DD204,BP204)))</f>
        <v/>
      </c>
      <c r="DQ204" s="73" t="str">
        <f t="shared" ref="DQ204:DQ267" si="416">IF(DN204="","","INSERT INTO klub(id,naziv,drzava_id,aktivan) VALUES ("&amp;DO204&amp;",'"&amp;DN204&amp;"',"&amp;DP204&amp;",1);")</f>
        <v/>
      </c>
      <c r="DR204" s="73" t="str">
        <f>IF(DL204="","",MAX(DR$10:DR203)+1)</f>
        <v/>
      </c>
      <c r="DS204" s="177" t="str">
        <f t="shared" si="398"/>
        <v/>
      </c>
      <c r="DT204" s="125" t="str">
        <f t="shared" ref="DT204:DT267" si="417">IF(DL204="","","INSERT INTO klub_alias(id,alias,klub_id) VALUES ("&amp;DR204&amp;",'"&amp;DL204&amp;"',"&amp;DS204&amp;");")</f>
        <v/>
      </c>
      <c r="DU204" t="s">
        <v>1</v>
      </c>
      <c r="DV204" s="29" t="str">
        <f t="shared" ref="DV204:DV267" si="418">""&amp;DQ204&amp;DT204</f>
        <v/>
      </c>
      <c r="DW204" t="s">
        <v>1</v>
      </c>
      <c r="DX204" s="166" t="str">
        <f>IF(BX204="","",IF(BY204&lt;&gt;"NEMA","ime-pre-klu"&amp;IF(BJ204="","","(ali)")&amp;"-kat",IF(CB204&lt;&gt;"NEMA","ime-pre-klu"&amp;IF(BJ204="","","(ali)"),IF(CE204&lt;&gt;"NEMA","ime-pre",IF(CT204&lt;&gt;"","novo",""))))&amp;IF(AND(BE204="0",BD204&gt;max_minuta*60),"-ot",""))</f>
        <v>ime-pre-klu-kat</v>
      </c>
      <c r="DY204" t="s">
        <v>1</v>
      </c>
      <c r="DZ204" s="111"/>
      <c r="EA204" s="134"/>
      <c r="EB204" s="134"/>
      <c r="EC204" s="134"/>
      <c r="ED204" s="134"/>
      <c r="EE204" s="134"/>
      <c r="EF204" s="134"/>
      <c r="EG204" s="134"/>
      <c r="EH204" s="134"/>
      <c r="EI204" s="134"/>
      <c r="EJ204" s="106">
        <f t="shared" si="399"/>
        <v>1</v>
      </c>
      <c r="EK204" t="s">
        <v>1</v>
      </c>
    </row>
    <row r="205" spans="2:141" x14ac:dyDescent="0.25">
      <c r="B205" s="148" t="s">
        <v>1272</v>
      </c>
      <c r="C205" t="s">
        <v>1</v>
      </c>
      <c r="D205" s="159">
        <f t="shared" si="400"/>
        <v>0</v>
      </c>
      <c r="E205" s="160">
        <f t="shared" ref="E205:AW205" si="419">IF($B205="","",FIND(";",$B205,D205+1))</f>
        <v>1</v>
      </c>
      <c r="F205" s="160">
        <f t="shared" si="419"/>
        <v>9</v>
      </c>
      <c r="G205" s="160">
        <f t="shared" si="419"/>
        <v>15</v>
      </c>
      <c r="H205" s="160">
        <f t="shared" si="419"/>
        <v>24</v>
      </c>
      <c r="I205" s="160">
        <f t="shared" si="419"/>
        <v>37</v>
      </c>
      <c r="J205" s="160">
        <f t="shared" si="419"/>
        <v>38</v>
      </c>
      <c r="K205" s="160">
        <f t="shared" si="419"/>
        <v>40</v>
      </c>
      <c r="L205" s="160">
        <f t="shared" si="419"/>
        <v>41</v>
      </c>
      <c r="M205" s="160">
        <f t="shared" si="419"/>
        <v>43</v>
      </c>
      <c r="N205" s="160">
        <f t="shared" si="419"/>
        <v>49</v>
      </c>
      <c r="O205" s="160">
        <f t="shared" si="419"/>
        <v>56</v>
      </c>
      <c r="P205" s="160">
        <f t="shared" si="419"/>
        <v>62</v>
      </c>
      <c r="Q205" s="160">
        <f t="shared" si="419"/>
        <v>64</v>
      </c>
      <c r="R205" s="160">
        <f t="shared" si="419"/>
        <v>66</v>
      </c>
      <c r="S205" s="160">
        <f t="shared" si="419"/>
        <v>74</v>
      </c>
      <c r="T205" s="160">
        <f t="shared" si="419"/>
        <v>85</v>
      </c>
      <c r="U205" s="160">
        <f t="shared" si="419"/>
        <v>91</v>
      </c>
      <c r="V205" s="160">
        <f t="shared" si="419"/>
        <v>94</v>
      </c>
      <c r="W205" s="160">
        <f t="shared" si="419"/>
        <v>100</v>
      </c>
      <c r="X205" s="160">
        <f t="shared" si="419"/>
        <v>106</v>
      </c>
      <c r="Y205" s="160">
        <f t="shared" si="419"/>
        <v>107</v>
      </c>
      <c r="Z205" s="160">
        <f t="shared" si="419"/>
        <v>108</v>
      </c>
      <c r="AA205" s="160">
        <f t="shared" si="419"/>
        <v>109</v>
      </c>
      <c r="AB205" s="160">
        <f t="shared" si="419"/>
        <v>112</v>
      </c>
      <c r="AC205" s="160">
        <f t="shared" si="419"/>
        <v>115</v>
      </c>
      <c r="AD205" s="160">
        <f t="shared" si="419"/>
        <v>118</v>
      </c>
      <c r="AE205" s="160">
        <f t="shared" si="419"/>
        <v>121</v>
      </c>
      <c r="AF205" s="160">
        <f t="shared" si="419"/>
        <v>124</v>
      </c>
      <c r="AG205" s="160">
        <f t="shared" si="419"/>
        <v>127</v>
      </c>
      <c r="AH205" s="160">
        <f t="shared" si="419"/>
        <v>130</v>
      </c>
      <c r="AI205" s="160">
        <f t="shared" si="419"/>
        <v>133</v>
      </c>
      <c r="AJ205" s="160">
        <f t="shared" si="419"/>
        <v>136</v>
      </c>
      <c r="AK205" s="160">
        <f t="shared" si="419"/>
        <v>139</v>
      </c>
      <c r="AL205" s="160">
        <f t="shared" si="419"/>
        <v>142</v>
      </c>
      <c r="AM205" s="160">
        <f t="shared" si="419"/>
        <v>143</v>
      </c>
      <c r="AN205" s="160">
        <f t="shared" si="419"/>
        <v>145</v>
      </c>
      <c r="AO205" s="160">
        <f t="shared" si="419"/>
        <v>151</v>
      </c>
      <c r="AP205" s="160">
        <f t="shared" si="419"/>
        <v>153</v>
      </c>
      <c r="AQ205" s="160">
        <f t="shared" si="419"/>
        <v>156</v>
      </c>
      <c r="AR205" s="160">
        <f t="shared" si="419"/>
        <v>162</v>
      </c>
      <c r="AS205" s="160">
        <f t="shared" si="419"/>
        <v>169</v>
      </c>
      <c r="AT205" s="160">
        <f t="shared" si="419"/>
        <v>175</v>
      </c>
      <c r="AU205" s="160">
        <f t="shared" si="419"/>
        <v>178</v>
      </c>
      <c r="AV205" s="160">
        <f t="shared" si="419"/>
        <v>181</v>
      </c>
      <c r="AW205" s="161">
        <f t="shared" si="419"/>
        <v>182</v>
      </c>
      <c r="AX205" t="s">
        <v>1</v>
      </c>
      <c r="AY205" s="105" t="str">
        <f t="shared" si="402"/>
        <v>Ž35</v>
      </c>
      <c r="AZ205" s="134">
        <f t="shared" si="382"/>
        <v>117</v>
      </c>
      <c r="BA205" s="73" t="str">
        <f t="shared" si="403"/>
        <v>Bernardica</v>
      </c>
      <c r="BB205" s="73" t="str">
        <f t="shared" si="404"/>
        <v>Stipić</v>
      </c>
      <c r="BC205" s="134" t="str">
        <f t="shared" si="405"/>
        <v>68:46</v>
      </c>
      <c r="BD205" s="134">
        <f t="shared" si="406"/>
        <v>4126</v>
      </c>
      <c r="BE205" s="134" t="str">
        <f t="shared" si="407"/>
        <v>0</v>
      </c>
      <c r="BF205" s="134" t="str">
        <f t="shared" si="328"/>
        <v>0</v>
      </c>
      <c r="BG205" s="134">
        <f t="shared" si="383"/>
        <v>1</v>
      </c>
      <c r="BH205" s="73" t="str">
        <f t="shared" si="384"/>
        <v>Vihor</v>
      </c>
      <c r="BI205" s="73" t="str">
        <f t="shared" si="324"/>
        <v>OK Vihor</v>
      </c>
      <c r="BJ205" s="134" t="str">
        <f t="shared" si="408"/>
        <v/>
      </c>
      <c r="BK205" s="73" t="str" cm="1">
        <f t="array" ref="BK205">IF(BJ205="",""&amp;BI205,IF(BJ205="NEMA",BI205,INDEX(klub_naziv,MATCH(INDEX(klubAlias_klubid,BJ205),klub_id,0))))</f>
        <v>OK Vihor</v>
      </c>
      <c r="BL205" s="73" t="str" cm="1">
        <f t="array" ref="BL205">IFERROR(INDEX(registarNatjecatelji,CE205,4),"")</f>
        <v>OK Vihor</v>
      </c>
      <c r="BM205" s="179" t="str">
        <f t="shared" si="352"/>
        <v/>
      </c>
      <c r="BN205" s="73" t="str">
        <f t="shared" si="409"/>
        <v>OK Vihor</v>
      </c>
      <c r="BO205" s="73" t="str">
        <f t="shared" si="317"/>
        <v>CRO</v>
      </c>
      <c r="BP205" s="134">
        <f t="shared" si="385"/>
        <v>1</v>
      </c>
      <c r="BQ205" s="73" t="str">
        <f t="shared" si="386"/>
        <v>Ž35</v>
      </c>
      <c r="BR205" s="73" t="str">
        <f t="shared" si="387"/>
        <v>M45-Ž20-Ž35</v>
      </c>
      <c r="BS205" s="134">
        <f t="shared" si="388"/>
        <v>1007</v>
      </c>
      <c r="BT205" s="74" t="str">
        <f t="shared" si="389"/>
        <v>3.56</v>
      </c>
      <c r="BU205" s="74" t="str">
        <f t="shared" si="390"/>
        <v>150</v>
      </c>
      <c r="BV205" s="75" t="str">
        <f t="shared" si="391"/>
        <v>11</v>
      </c>
      <c r="BW205" t="s">
        <v>1</v>
      </c>
      <c r="BX205" s="105" t="str">
        <f t="shared" si="392"/>
        <v>Bernardica – Stipić – OK Vihor – Ž35</v>
      </c>
      <c r="BY205" s="106">
        <f t="shared" si="393"/>
        <v>900</v>
      </c>
      <c r="BZ205" t="s">
        <v>1</v>
      </c>
      <c r="CA205" s="105" t="str">
        <f t="shared" si="394"/>
        <v>Bernardica – Stipić – OK Vihor</v>
      </c>
      <c r="CB205" s="106">
        <f t="shared" si="395"/>
        <v>900</v>
      </c>
      <c r="CC205" t="s">
        <v>1</v>
      </c>
      <c r="CD205" s="105" t="str">
        <f t="shared" si="396"/>
        <v>Bernardica – Stipić</v>
      </c>
      <c r="CE205" s="106">
        <f t="shared" si="410"/>
        <v>900</v>
      </c>
      <c r="CF205" t="s">
        <v>1</v>
      </c>
      <c r="CG205" s="111">
        <f t="shared" si="411"/>
        <v>900</v>
      </c>
      <c r="CH205" s="134" cm="1">
        <f t="array" ref="CH205">IF(CG205="","",INDEX(imePrezime_id,CG205,0))</f>
        <v>1326</v>
      </c>
      <c r="CI205" s="106" t="str">
        <f>IF(OR(CD205="",CE205&lt;&gt;"NEMA"),"",IFERROR(INDEX(imeprezimealias_imeprezimeid,MATCH(BA205&amp;" "&amp;BB205,imeprezimealias_alias,0)),""))</f>
        <v/>
      </c>
      <c r="CJ205" t="s">
        <v>1</v>
      </c>
      <c r="CK205" s="29" t="str">
        <f t="shared" si="412"/>
        <v/>
      </c>
      <c r="CL205" t="s">
        <v>1</v>
      </c>
      <c r="CM205" s="90"/>
      <c r="CN205" t="s">
        <v>1</v>
      </c>
      <c r="CO205" s="111" t="str">
        <f>IF(CM205="","",MAX(CO$10:CO204)+1)</f>
        <v/>
      </c>
      <c r="CP205" s="106" t="str">
        <f>IF(CM205="","",INDEX(imePrezime_id,MATCH(IF(IFERROR(SEARCH("–",CM205),0)&lt;&gt;0,CM205,SUBSTITUTE(CM205," "," – ",1)),imePrezime,0)))</f>
        <v/>
      </c>
      <c r="CR205" s="29" t="str">
        <f t="shared" si="413"/>
        <v/>
      </c>
      <c r="CS205" t="s">
        <v>1</v>
      </c>
      <c r="CT205" s="115" t="str">
        <f>IF(AND(CE205="NEMA",CI205=""),MAX(CT$10:CT204)+1,"")</f>
        <v/>
      </c>
      <c r="CU205" t="s">
        <v>1</v>
      </c>
      <c r="CV205" s="120" t="str">
        <f t="shared" si="322"/>
        <v>Ž</v>
      </c>
      <c r="CW205" t="s">
        <v>1</v>
      </c>
      <c r="CX205" s="105" t="str">
        <f>IF(CT205="","",IF(BO205&lt;&gt;"CRO","","INSERT INTO osoba (id,reg_broj,oib,spol_id,dat_rodjenja) VALUES ("&amp;CT205&amp;",(SELECT max(reg_broj)+1 FROM osoba),Null,'"&amp;CV205&amp;"',Null); INSERT INTO osoba_log (id,reg_broj,oib,spol_id,dat_rodjenja,dnevnik_id) SELECT id,reg_broj,oib,spol_id,dat_rodjenja,"&amp;CT$2&amp;" FROM osoba WHERE id = "&amp;CT205&amp;";"))</f>
        <v/>
      </c>
      <c r="CY205" s="125" t="str">
        <f>IF(CT205="","","INSERT INTO imeprezime (id,osoba_id,rbr,ime,prezime,klub_id,identitet_id,sintaksa_id,info,aktivno,dnevnik_id) VALUES ("&amp;CT205&amp;","&amp;IF(CX205="","Null",CT205)&amp;",1,'"&amp;BA205&amp;"','"&amp;BB205&amp;"',(SELECT id FROM klub WHERE naziv = '"&amp;BI205&amp;"'),Null,1,'',1,"&amp;CT$2&amp;");")</f>
        <v/>
      </c>
      <c r="CZ205" t="s">
        <v>1</v>
      </c>
      <c r="DA205" s="29" t="str">
        <f t="shared" si="414"/>
        <v/>
      </c>
      <c r="DB205" t="s">
        <v>1</v>
      </c>
      <c r="DC205" s="105" t="str">
        <f>IF(OR(BP205="",BP205&lt;&gt;"NEMA"),"",BO205)</f>
        <v/>
      </c>
      <c r="DD205" s="125" t="str">
        <f>IF(DC205="","",MAX(DD$10:DD204)+1)</f>
        <v/>
      </c>
      <c r="DE205" t="s">
        <v>1</v>
      </c>
      <c r="DF205" s="90"/>
      <c r="DG205" t="s">
        <v>1</v>
      </c>
      <c r="DH205" s="29" t="str">
        <f t="shared" si="397"/>
        <v/>
      </c>
      <c r="DI205" t="s">
        <v>1</v>
      </c>
      <c r="DJ205" s="166" t="str">
        <f>IF(BJ205&lt;&gt;"NEMA","",IF(IFERROR(MATCH(BI205,BI$10:BI204,0),0)&lt;&gt;0,"",BI205))</f>
        <v/>
      </c>
      <c r="DK205" t="s">
        <v>1</v>
      </c>
      <c r="DL205" s="90"/>
      <c r="DM205" t="s">
        <v>1</v>
      </c>
      <c r="DN205" s="105" t="str">
        <f t="shared" si="415"/>
        <v/>
      </c>
      <c r="DO205" s="73" t="str">
        <f>IF(DN205="","",MAX(DO$10:DO204)+1)</f>
        <v/>
      </c>
      <c r="DP205" s="73" t="str">
        <f>IF(DN205="","",IF(BP205="","",IF(BP205="NEMA",DD205,BP205)))</f>
        <v/>
      </c>
      <c r="DQ205" s="73" t="str">
        <f t="shared" si="416"/>
        <v/>
      </c>
      <c r="DR205" s="73" t="str">
        <f>IF(DL205="","",MAX(DR$10:DR204)+1)</f>
        <v/>
      </c>
      <c r="DS205" s="177" t="str">
        <f t="shared" si="398"/>
        <v/>
      </c>
      <c r="DT205" s="125" t="str">
        <f t="shared" si="417"/>
        <v/>
      </c>
      <c r="DU205" t="s">
        <v>1</v>
      </c>
      <c r="DV205" s="29" t="str">
        <f t="shared" si="418"/>
        <v/>
      </c>
      <c r="DW205" t="s">
        <v>1</v>
      </c>
      <c r="DX205" s="166" t="str">
        <f>IF(BX205="","",IF(BY205&lt;&gt;"NEMA","ime-pre-klu"&amp;IF(BJ205="","","(ali)")&amp;"-kat",IF(CB205&lt;&gt;"NEMA","ime-pre-klu"&amp;IF(BJ205="","","(ali)"),IF(CE205&lt;&gt;"NEMA","ime-pre",IF(CT205&lt;&gt;"","novo",""))))&amp;IF(AND(BE205="0",BD205&gt;max_minuta*60),"-ot",""))</f>
        <v>ime-pre-klu-kat</v>
      </c>
      <c r="DY205" t="s">
        <v>1</v>
      </c>
      <c r="DZ205" s="111"/>
      <c r="EA205" s="134"/>
      <c r="EB205" s="134"/>
      <c r="EC205" s="134"/>
      <c r="ED205" s="134"/>
      <c r="EE205" s="134"/>
      <c r="EF205" s="134"/>
      <c r="EG205" s="134"/>
      <c r="EH205" s="134"/>
      <c r="EI205" s="134"/>
      <c r="EJ205" s="106">
        <f t="shared" si="399"/>
        <v>1</v>
      </c>
      <c r="EK205" t="s">
        <v>1</v>
      </c>
    </row>
    <row r="206" spans="2:141" x14ac:dyDescent="0.25">
      <c r="B206" s="148" t="s">
        <v>1273</v>
      </c>
      <c r="C206" t="s">
        <v>1</v>
      </c>
      <c r="D206" s="159">
        <f t="shared" si="400"/>
        <v>0</v>
      </c>
      <c r="E206" s="160">
        <f t="shared" ref="E206:AW206" si="420">IF($B206="","",FIND(";",$B206,D206+1))</f>
        <v>1</v>
      </c>
      <c r="F206" s="160">
        <f t="shared" si="420"/>
        <v>9</v>
      </c>
      <c r="G206" s="160">
        <f t="shared" si="420"/>
        <v>15</v>
      </c>
      <c r="H206" s="160">
        <f t="shared" si="420"/>
        <v>25</v>
      </c>
      <c r="I206" s="160">
        <f t="shared" si="420"/>
        <v>34</v>
      </c>
      <c r="J206" s="160">
        <f t="shared" si="420"/>
        <v>35</v>
      </c>
      <c r="K206" s="160">
        <f t="shared" si="420"/>
        <v>37</v>
      </c>
      <c r="L206" s="160">
        <f t="shared" si="420"/>
        <v>38</v>
      </c>
      <c r="M206" s="160">
        <f t="shared" si="420"/>
        <v>40</v>
      </c>
      <c r="N206" s="160">
        <f t="shared" si="420"/>
        <v>46</v>
      </c>
      <c r="O206" s="160">
        <f t="shared" si="420"/>
        <v>53</v>
      </c>
      <c r="P206" s="160">
        <f t="shared" si="420"/>
        <v>59</v>
      </c>
      <c r="Q206" s="160">
        <f t="shared" si="420"/>
        <v>61</v>
      </c>
      <c r="R206" s="160">
        <f t="shared" si="420"/>
        <v>63</v>
      </c>
      <c r="S206" s="160">
        <f t="shared" si="420"/>
        <v>71</v>
      </c>
      <c r="T206" s="160">
        <f t="shared" si="420"/>
        <v>82</v>
      </c>
      <c r="U206" s="160">
        <f t="shared" si="420"/>
        <v>88</v>
      </c>
      <c r="V206" s="160">
        <f t="shared" si="420"/>
        <v>91</v>
      </c>
      <c r="W206" s="160">
        <f t="shared" si="420"/>
        <v>97</v>
      </c>
      <c r="X206" s="160">
        <f t="shared" si="420"/>
        <v>103</v>
      </c>
      <c r="Y206" s="160">
        <f t="shared" si="420"/>
        <v>104</v>
      </c>
      <c r="Z206" s="160">
        <f t="shared" si="420"/>
        <v>105</v>
      </c>
      <c r="AA206" s="160">
        <f t="shared" si="420"/>
        <v>106</v>
      </c>
      <c r="AB206" s="160">
        <f t="shared" si="420"/>
        <v>109</v>
      </c>
      <c r="AC206" s="160">
        <f t="shared" si="420"/>
        <v>112</v>
      </c>
      <c r="AD206" s="160">
        <f t="shared" si="420"/>
        <v>115</v>
      </c>
      <c r="AE206" s="160">
        <f t="shared" si="420"/>
        <v>118</v>
      </c>
      <c r="AF206" s="160">
        <f t="shared" si="420"/>
        <v>121</v>
      </c>
      <c r="AG206" s="160">
        <f t="shared" si="420"/>
        <v>124</v>
      </c>
      <c r="AH206" s="160">
        <f t="shared" si="420"/>
        <v>127</v>
      </c>
      <c r="AI206" s="160">
        <f t="shared" si="420"/>
        <v>130</v>
      </c>
      <c r="AJ206" s="160">
        <f t="shared" si="420"/>
        <v>133</v>
      </c>
      <c r="AK206" s="160">
        <f t="shared" si="420"/>
        <v>136</v>
      </c>
      <c r="AL206" s="160">
        <f t="shared" si="420"/>
        <v>139</v>
      </c>
      <c r="AM206" s="160">
        <f t="shared" si="420"/>
        <v>140</v>
      </c>
      <c r="AN206" s="160">
        <f t="shared" si="420"/>
        <v>142</v>
      </c>
      <c r="AO206" s="160">
        <f t="shared" si="420"/>
        <v>148</v>
      </c>
      <c r="AP206" s="160">
        <f t="shared" si="420"/>
        <v>150</v>
      </c>
      <c r="AQ206" s="160">
        <f t="shared" si="420"/>
        <v>153</v>
      </c>
      <c r="AR206" s="160">
        <f t="shared" si="420"/>
        <v>159</v>
      </c>
      <c r="AS206" s="160">
        <f t="shared" si="420"/>
        <v>166</v>
      </c>
      <c r="AT206" s="160">
        <f t="shared" si="420"/>
        <v>172</v>
      </c>
      <c r="AU206" s="160">
        <f t="shared" si="420"/>
        <v>175</v>
      </c>
      <c r="AV206" s="160">
        <f t="shared" si="420"/>
        <v>178</v>
      </c>
      <c r="AW206" s="161">
        <f t="shared" si="420"/>
        <v>179</v>
      </c>
      <c r="AX206" t="s">
        <v>1</v>
      </c>
      <c r="AY206" s="105" t="str">
        <f t="shared" si="402"/>
        <v>Ž35</v>
      </c>
      <c r="AZ206" s="134">
        <f t="shared" si="382"/>
        <v>117</v>
      </c>
      <c r="BA206" s="73" t="str">
        <f t="shared" si="403"/>
        <v>Vlatka</v>
      </c>
      <c r="BB206" s="73" t="str">
        <f t="shared" si="404"/>
        <v>Stupalo</v>
      </c>
      <c r="BC206" s="134" t="str">
        <f t="shared" si="405"/>
        <v>71:38</v>
      </c>
      <c r="BD206" s="134">
        <f t="shared" si="406"/>
        <v>4298</v>
      </c>
      <c r="BE206" s="134" t="str">
        <f t="shared" si="407"/>
        <v>0</v>
      </c>
      <c r="BF206" s="134" t="str">
        <f t="shared" si="328"/>
        <v>0</v>
      </c>
      <c r="BG206" s="134">
        <f t="shared" si="383"/>
        <v>1</v>
      </c>
      <c r="BH206" s="73" t="str">
        <f t="shared" si="384"/>
        <v>Vihor</v>
      </c>
      <c r="BI206" s="73" t="str">
        <f t="shared" si="324"/>
        <v>OK Vihor</v>
      </c>
      <c r="BJ206" s="134" t="str">
        <f t="shared" si="408"/>
        <v/>
      </c>
      <c r="BK206" s="73" t="str" cm="1">
        <f t="array" ref="BK206">IF(BJ206="",""&amp;BI206,IF(BJ206="NEMA",BI206,INDEX(klub_naziv,MATCH(INDEX(klubAlias_klubid,BJ206),klub_id,0))))</f>
        <v>OK Vihor</v>
      </c>
      <c r="BL206" s="73" t="str" cm="1">
        <f t="array" ref="BL206">IFERROR(INDEX(registarNatjecatelji,CE206,4),"")</f>
        <v>OK Vihor</v>
      </c>
      <c r="BM206" s="179" t="str">
        <f t="shared" si="352"/>
        <v/>
      </c>
      <c r="BN206" s="73" t="str">
        <f t="shared" si="409"/>
        <v>OK Vihor</v>
      </c>
      <c r="BO206" s="73" t="str">
        <f t="shared" si="317"/>
        <v>CRO</v>
      </c>
      <c r="BP206" s="134">
        <f t="shared" si="385"/>
        <v>1</v>
      </c>
      <c r="BQ206" s="73" t="str">
        <f t="shared" si="386"/>
        <v>Ž35</v>
      </c>
      <c r="BR206" s="73" t="str">
        <f t="shared" si="387"/>
        <v>M45-Ž20-Ž35</v>
      </c>
      <c r="BS206" s="134">
        <f t="shared" si="388"/>
        <v>1007</v>
      </c>
      <c r="BT206" s="74" t="str">
        <f t="shared" si="389"/>
        <v>3.56</v>
      </c>
      <c r="BU206" s="74" t="str">
        <f t="shared" si="390"/>
        <v>150</v>
      </c>
      <c r="BV206" s="75" t="str">
        <f t="shared" si="391"/>
        <v>11</v>
      </c>
      <c r="BW206" t="s">
        <v>1</v>
      </c>
      <c r="BX206" s="105" t="str">
        <f t="shared" si="392"/>
        <v>Vlatka – Stupalo – OK Vihor – Ž35</v>
      </c>
      <c r="BY206" s="106">
        <f t="shared" si="393"/>
        <v>901</v>
      </c>
      <c r="BZ206" t="s">
        <v>1</v>
      </c>
      <c r="CA206" s="105" t="str">
        <f t="shared" si="394"/>
        <v>Vlatka – Stupalo – OK Vihor</v>
      </c>
      <c r="CB206" s="106">
        <f t="shared" si="395"/>
        <v>901</v>
      </c>
      <c r="CC206" t="s">
        <v>1</v>
      </c>
      <c r="CD206" s="105" t="str">
        <f t="shared" si="396"/>
        <v>Vlatka – Stupalo</v>
      </c>
      <c r="CE206" s="106">
        <f t="shared" si="410"/>
        <v>901</v>
      </c>
      <c r="CF206" t="s">
        <v>1</v>
      </c>
      <c r="CG206" s="111">
        <f t="shared" si="411"/>
        <v>901</v>
      </c>
      <c r="CH206" s="134" cm="1">
        <f t="array" ref="CH206">IF(CG206="","",INDEX(imePrezime_id,CG206,0))</f>
        <v>1262</v>
      </c>
      <c r="CI206" s="106" t="str">
        <f>IF(OR(CD206="",CE206&lt;&gt;"NEMA"),"",IFERROR(INDEX(imeprezimealias_imeprezimeid,MATCH(BA206&amp;" "&amp;BB206,imeprezimealias_alias,0)),""))</f>
        <v/>
      </c>
      <c r="CJ206" t="s">
        <v>1</v>
      </c>
      <c r="CK206" s="29" t="str">
        <f t="shared" si="412"/>
        <v/>
      </c>
      <c r="CL206" t="s">
        <v>1</v>
      </c>
      <c r="CM206" s="90"/>
      <c r="CN206" t="s">
        <v>1</v>
      </c>
      <c r="CO206" s="111" t="str">
        <f>IF(CM206="","",MAX(CO$10:CO205)+1)</f>
        <v/>
      </c>
      <c r="CP206" s="106" t="str">
        <f>IF(CM206="","",INDEX(imePrezime_id,MATCH(IF(IFERROR(SEARCH("–",CM206),0)&lt;&gt;0,CM206,SUBSTITUTE(CM206," "," – ",1)),imePrezime,0)))</f>
        <v/>
      </c>
      <c r="CR206" s="29" t="str">
        <f t="shared" si="413"/>
        <v/>
      </c>
      <c r="CS206" t="s">
        <v>1</v>
      </c>
      <c r="CT206" s="115" t="str">
        <f>IF(AND(CE206="NEMA",CI206=""),MAX(CT$10:CT205)+1,"")</f>
        <v/>
      </c>
      <c r="CU206" t="s">
        <v>1</v>
      </c>
      <c r="CV206" s="120" t="str">
        <f t="shared" si="322"/>
        <v>Ž</v>
      </c>
      <c r="CW206" t="s">
        <v>1</v>
      </c>
      <c r="CX206" s="105" t="str">
        <f>IF(CT206="","",IF(BO206&lt;&gt;"CRO","","INSERT INTO osoba (id,reg_broj,oib,spol_id,dat_rodjenja) VALUES ("&amp;CT206&amp;",(SELECT max(reg_broj)+1 FROM osoba),Null,'"&amp;CV206&amp;"',Null); INSERT INTO osoba_log (id,reg_broj,oib,spol_id,dat_rodjenja,dnevnik_id) SELECT id,reg_broj,oib,spol_id,dat_rodjenja,"&amp;CT$2&amp;" FROM osoba WHERE id = "&amp;CT206&amp;";"))</f>
        <v/>
      </c>
      <c r="CY206" s="125" t="str">
        <f>IF(CT206="","","INSERT INTO imeprezime (id,osoba_id,rbr,ime,prezime,klub_id,identitet_id,sintaksa_id,info,aktivno,dnevnik_id) VALUES ("&amp;CT206&amp;","&amp;IF(CX206="","Null",CT206)&amp;",1,'"&amp;BA206&amp;"','"&amp;BB206&amp;"',(SELECT id FROM klub WHERE naziv = '"&amp;BI206&amp;"'),Null,1,'',1,"&amp;CT$2&amp;");")</f>
        <v/>
      </c>
      <c r="CZ206" t="s">
        <v>1</v>
      </c>
      <c r="DA206" s="29" t="str">
        <f t="shared" si="414"/>
        <v/>
      </c>
      <c r="DB206" t="s">
        <v>1</v>
      </c>
      <c r="DC206" s="105" t="str">
        <f>IF(OR(BP206="",BP206&lt;&gt;"NEMA"),"",BO206)</f>
        <v/>
      </c>
      <c r="DD206" s="125" t="str">
        <f>IF(DC206="","",MAX(DD$10:DD205)+1)</f>
        <v/>
      </c>
      <c r="DE206" t="s">
        <v>1</v>
      </c>
      <c r="DF206" s="90"/>
      <c r="DG206" t="s">
        <v>1</v>
      </c>
      <c r="DH206" s="29" t="str">
        <f t="shared" si="397"/>
        <v/>
      </c>
      <c r="DI206" t="s">
        <v>1</v>
      </c>
      <c r="DJ206" s="166" t="str">
        <f>IF(BJ206&lt;&gt;"NEMA","",IF(IFERROR(MATCH(BI206,BI$10:BI205,0),0)&lt;&gt;0,"",BI206))</f>
        <v/>
      </c>
      <c r="DK206" t="s">
        <v>1</v>
      </c>
      <c r="DL206" s="90"/>
      <c r="DM206" t="s">
        <v>1</v>
      </c>
      <c r="DN206" s="105" t="str">
        <f t="shared" si="415"/>
        <v/>
      </c>
      <c r="DO206" s="73" t="str">
        <f>IF(DN206="","",MAX(DO$10:DO205)+1)</f>
        <v/>
      </c>
      <c r="DP206" s="73" t="str">
        <f>IF(DN206="","",IF(BP206="","",IF(BP206="NEMA",DD206,BP206)))</f>
        <v/>
      </c>
      <c r="DQ206" s="73" t="str">
        <f t="shared" si="416"/>
        <v/>
      </c>
      <c r="DR206" s="73" t="str">
        <f>IF(DL206="","",MAX(DR$10:DR205)+1)</f>
        <v/>
      </c>
      <c r="DS206" s="177" t="str">
        <f t="shared" si="398"/>
        <v/>
      </c>
      <c r="DT206" s="125" t="str">
        <f t="shared" si="417"/>
        <v/>
      </c>
      <c r="DU206" t="s">
        <v>1</v>
      </c>
      <c r="DV206" s="29" t="str">
        <f t="shared" si="418"/>
        <v/>
      </c>
      <c r="DW206" t="s">
        <v>1</v>
      </c>
      <c r="DX206" s="166" t="str">
        <f>IF(BX206="","",IF(BY206&lt;&gt;"NEMA","ime-pre-klu"&amp;IF(BJ206="","","(ali)")&amp;"-kat",IF(CB206&lt;&gt;"NEMA","ime-pre-klu"&amp;IF(BJ206="","","(ali)"),IF(CE206&lt;&gt;"NEMA","ime-pre",IF(CT206&lt;&gt;"","novo",""))))&amp;IF(AND(BE206="0",BD206&gt;max_minuta*60),"-ot",""))</f>
        <v>ime-pre-klu-kat</v>
      </c>
      <c r="DY206" t="s">
        <v>1</v>
      </c>
      <c r="DZ206" s="111"/>
      <c r="EA206" s="134"/>
      <c r="EB206" s="134"/>
      <c r="EC206" s="134"/>
      <c r="ED206" s="134"/>
      <c r="EE206" s="134"/>
      <c r="EF206" s="134"/>
      <c r="EG206" s="134"/>
      <c r="EH206" s="134"/>
      <c r="EI206" s="134"/>
      <c r="EJ206" s="106">
        <f t="shared" si="399"/>
        <v>1</v>
      </c>
      <c r="EK206" t="s">
        <v>1</v>
      </c>
    </row>
    <row r="207" spans="2:141" x14ac:dyDescent="0.25">
      <c r="B207" s="148" t="s">
        <v>1274</v>
      </c>
      <c r="C207" t="s">
        <v>1</v>
      </c>
      <c r="D207" s="159">
        <f t="shared" si="400"/>
        <v>0</v>
      </c>
      <c r="E207" s="160">
        <f t="shared" ref="E207:AW207" si="421">IF($B207="","",FIND(";",$B207,D207+1))</f>
        <v>1</v>
      </c>
      <c r="F207" s="160">
        <f t="shared" si="421"/>
        <v>9</v>
      </c>
      <c r="G207" s="160">
        <f t="shared" si="421"/>
        <v>15</v>
      </c>
      <c r="H207" s="160">
        <f t="shared" si="421"/>
        <v>23</v>
      </c>
      <c r="I207" s="160">
        <f t="shared" si="421"/>
        <v>32</v>
      </c>
      <c r="J207" s="160">
        <f t="shared" si="421"/>
        <v>33</v>
      </c>
      <c r="K207" s="160">
        <f t="shared" si="421"/>
        <v>35</v>
      </c>
      <c r="L207" s="160">
        <f t="shared" si="421"/>
        <v>36</v>
      </c>
      <c r="M207" s="160">
        <f t="shared" si="421"/>
        <v>38</v>
      </c>
      <c r="N207" s="160">
        <f t="shared" si="421"/>
        <v>44</v>
      </c>
      <c r="O207" s="160">
        <f t="shared" si="421"/>
        <v>51</v>
      </c>
      <c r="P207" s="160">
        <f t="shared" si="421"/>
        <v>57</v>
      </c>
      <c r="Q207" s="160">
        <f t="shared" si="421"/>
        <v>59</v>
      </c>
      <c r="R207" s="160">
        <f t="shared" si="421"/>
        <v>61</v>
      </c>
      <c r="S207" s="160">
        <f t="shared" si="421"/>
        <v>75</v>
      </c>
      <c r="T207" s="160">
        <f t="shared" si="421"/>
        <v>89</v>
      </c>
      <c r="U207" s="160">
        <f t="shared" si="421"/>
        <v>95</v>
      </c>
      <c r="V207" s="160">
        <f t="shared" si="421"/>
        <v>98</v>
      </c>
      <c r="W207" s="160">
        <f t="shared" si="421"/>
        <v>104</v>
      </c>
      <c r="X207" s="160">
        <f t="shared" si="421"/>
        <v>110</v>
      </c>
      <c r="Y207" s="160">
        <f t="shared" si="421"/>
        <v>111</v>
      </c>
      <c r="Z207" s="160">
        <f t="shared" si="421"/>
        <v>112</v>
      </c>
      <c r="AA207" s="160">
        <f t="shared" si="421"/>
        <v>113</v>
      </c>
      <c r="AB207" s="160">
        <f t="shared" si="421"/>
        <v>116</v>
      </c>
      <c r="AC207" s="160">
        <f t="shared" si="421"/>
        <v>119</v>
      </c>
      <c r="AD207" s="160">
        <f t="shared" si="421"/>
        <v>122</v>
      </c>
      <c r="AE207" s="160">
        <f t="shared" si="421"/>
        <v>125</v>
      </c>
      <c r="AF207" s="160">
        <f t="shared" si="421"/>
        <v>128</v>
      </c>
      <c r="AG207" s="160">
        <f t="shared" si="421"/>
        <v>131</v>
      </c>
      <c r="AH207" s="160">
        <f t="shared" si="421"/>
        <v>134</v>
      </c>
      <c r="AI207" s="160">
        <f t="shared" si="421"/>
        <v>137</v>
      </c>
      <c r="AJ207" s="160">
        <f t="shared" si="421"/>
        <v>140</v>
      </c>
      <c r="AK207" s="160">
        <f t="shared" si="421"/>
        <v>143</v>
      </c>
      <c r="AL207" s="160">
        <f t="shared" si="421"/>
        <v>146</v>
      </c>
      <c r="AM207" s="160">
        <f t="shared" si="421"/>
        <v>147</v>
      </c>
      <c r="AN207" s="160">
        <f t="shared" si="421"/>
        <v>149</v>
      </c>
      <c r="AO207" s="160">
        <f t="shared" si="421"/>
        <v>155</v>
      </c>
      <c r="AP207" s="160">
        <f t="shared" si="421"/>
        <v>157</v>
      </c>
      <c r="AQ207" s="160">
        <f t="shared" si="421"/>
        <v>160</v>
      </c>
      <c r="AR207" s="160">
        <f t="shared" si="421"/>
        <v>166</v>
      </c>
      <c r="AS207" s="160">
        <f t="shared" si="421"/>
        <v>173</v>
      </c>
      <c r="AT207" s="160">
        <f t="shared" si="421"/>
        <v>179</v>
      </c>
      <c r="AU207" s="160">
        <f t="shared" si="421"/>
        <v>182</v>
      </c>
      <c r="AV207" s="160">
        <f t="shared" si="421"/>
        <v>185</v>
      </c>
      <c r="AW207" s="161">
        <f t="shared" si="421"/>
        <v>186</v>
      </c>
      <c r="AX207" t="s">
        <v>1</v>
      </c>
      <c r="AY207" s="105" t="str">
        <f t="shared" si="402"/>
        <v>Ž35</v>
      </c>
      <c r="AZ207" s="134">
        <f t="shared" si="382"/>
        <v>117</v>
      </c>
      <c r="BA207" s="73" t="str">
        <f t="shared" si="403"/>
        <v>Lidija</v>
      </c>
      <c r="BB207" s="73" t="str">
        <f t="shared" si="404"/>
        <v>Detić</v>
      </c>
      <c r="BC207" s="134" t="str">
        <f t="shared" si="405"/>
        <v>92:53</v>
      </c>
      <c r="BD207" s="134">
        <f t="shared" si="406"/>
        <v>5573</v>
      </c>
      <c r="BE207" s="134" t="str">
        <f t="shared" si="407"/>
        <v>0</v>
      </c>
      <c r="BF207" s="134" t="str">
        <f t="shared" si="328"/>
        <v>0</v>
      </c>
      <c r="BG207" s="134">
        <f t="shared" si="383"/>
        <v>1</v>
      </c>
      <c r="BH207" s="73" t="str">
        <f t="shared" si="384"/>
        <v>OK Varaždin</v>
      </c>
      <c r="BI207" s="73" t="str">
        <f t="shared" si="324"/>
        <v>OK Varaždin</v>
      </c>
      <c r="BJ207" s="134" t="str">
        <f t="shared" si="408"/>
        <v/>
      </c>
      <c r="BK207" s="73" t="str" cm="1">
        <f t="array" ref="BK207">IF(BJ207="",""&amp;BI207,IF(BJ207="NEMA",BI207,INDEX(klub_naziv,MATCH(INDEX(klubAlias_klubid,BJ207),klub_id,0))))</f>
        <v>OK Varaždin</v>
      </c>
      <c r="BL207" s="73" t="str" cm="1">
        <f t="array" ref="BL207">IFERROR(INDEX(registarNatjecatelji,CE207,4),"")</f>
        <v>OK Varaždin</v>
      </c>
      <c r="BM207" s="179" t="str">
        <f t="shared" si="352"/>
        <v/>
      </c>
      <c r="BN207" s="73" t="str">
        <f t="shared" si="409"/>
        <v>OK Varaždin</v>
      </c>
      <c r="BO207" s="73" t="str">
        <f t="shared" ref="BO207:BO270" si="422">IF(B207="","",SUBSTITUTE(MID($B207,T207+1,U207-T207-1),"""",""))</f>
        <v>CRO</v>
      </c>
      <c r="BP207" s="134">
        <f t="shared" si="385"/>
        <v>1</v>
      </c>
      <c r="BQ207" s="73" t="str">
        <f t="shared" si="386"/>
        <v>Ž35</v>
      </c>
      <c r="BR207" s="73" t="str">
        <f t="shared" si="387"/>
        <v>M45-Ž20-Ž35</v>
      </c>
      <c r="BS207" s="134">
        <f t="shared" si="388"/>
        <v>1007</v>
      </c>
      <c r="BT207" s="74" t="str">
        <f t="shared" si="389"/>
        <v>3.56</v>
      </c>
      <c r="BU207" s="74" t="str">
        <f t="shared" si="390"/>
        <v>150</v>
      </c>
      <c r="BV207" s="75" t="str">
        <f t="shared" si="391"/>
        <v>11</v>
      </c>
      <c r="BW207" t="s">
        <v>1</v>
      </c>
      <c r="BX207" s="105" t="str">
        <f t="shared" si="392"/>
        <v>Lidija – Detić – OK Varaždin – Ž35</v>
      </c>
      <c r="BY207" s="106">
        <f t="shared" si="393"/>
        <v>513</v>
      </c>
      <c r="BZ207" t="s">
        <v>1</v>
      </c>
      <c r="CA207" s="105" t="str">
        <f t="shared" si="394"/>
        <v>Lidija – Detić – OK Varaždin</v>
      </c>
      <c r="CB207" s="106">
        <f t="shared" si="395"/>
        <v>513</v>
      </c>
      <c r="CC207" t="s">
        <v>1</v>
      </c>
      <c r="CD207" s="105" t="str">
        <f t="shared" si="396"/>
        <v>Lidija – Detić</v>
      </c>
      <c r="CE207" s="106">
        <f t="shared" si="410"/>
        <v>513</v>
      </c>
      <c r="CF207" t="s">
        <v>1</v>
      </c>
      <c r="CG207" s="111">
        <f t="shared" si="411"/>
        <v>513</v>
      </c>
      <c r="CH207" s="134" cm="1">
        <f t="array" ref="CH207">IF(CG207="","",INDEX(imePrezime_id,CG207,0))</f>
        <v>1194</v>
      </c>
      <c r="CI207" s="106" t="str">
        <f>IF(OR(CD207="",CE207&lt;&gt;"NEMA"),"",IFERROR(INDEX(imeprezimealias_imeprezimeid,MATCH(BA207&amp;" "&amp;BB207,imeprezimealias_alias,0)),""))</f>
        <v/>
      </c>
      <c r="CJ207" t="s">
        <v>1</v>
      </c>
      <c r="CK207" s="29" t="str">
        <f t="shared" si="412"/>
        <v/>
      </c>
      <c r="CL207" t="s">
        <v>1</v>
      </c>
      <c r="CM207" s="90"/>
      <c r="CN207" t="s">
        <v>1</v>
      </c>
      <c r="CO207" s="111" t="str">
        <f>IF(CM207="","",MAX(CO$10:CO206)+1)</f>
        <v/>
      </c>
      <c r="CP207" s="106" t="str">
        <f>IF(CM207="","",INDEX(imePrezime_id,MATCH(IF(IFERROR(SEARCH("–",CM207),0)&lt;&gt;0,CM207,SUBSTITUTE(CM207," "," – ",1)),imePrezime,0)))</f>
        <v/>
      </c>
      <c r="CR207" s="29" t="str">
        <f t="shared" si="413"/>
        <v/>
      </c>
      <c r="CS207" t="s">
        <v>1</v>
      </c>
      <c r="CT207" s="115" t="str">
        <f>IF(AND(CE207="NEMA",CI207=""),MAX(CT$10:CT206)+1,"")</f>
        <v/>
      </c>
      <c r="CU207" t="s">
        <v>1</v>
      </c>
      <c r="CV207" s="120" t="str">
        <f t="shared" si="322"/>
        <v>Ž</v>
      </c>
      <c r="CW207" t="s">
        <v>1</v>
      </c>
      <c r="CX207" s="105" t="str">
        <f>IF(CT207="","",IF(BO207&lt;&gt;"CRO","","INSERT INTO osoba (id,reg_broj,oib,spol_id,dat_rodjenja) VALUES ("&amp;CT207&amp;",(SELECT max(reg_broj)+1 FROM osoba),Null,'"&amp;CV207&amp;"',Null); INSERT INTO osoba_log (id,reg_broj,oib,spol_id,dat_rodjenja,dnevnik_id) SELECT id,reg_broj,oib,spol_id,dat_rodjenja,"&amp;CT$2&amp;" FROM osoba WHERE id = "&amp;CT207&amp;";"))</f>
        <v/>
      </c>
      <c r="CY207" s="125" t="str">
        <f>IF(CT207="","","INSERT INTO imeprezime (id,osoba_id,rbr,ime,prezime,klub_id,identitet_id,sintaksa_id,info,aktivno,dnevnik_id) VALUES ("&amp;CT207&amp;","&amp;IF(CX207="","Null",CT207)&amp;",1,'"&amp;BA207&amp;"','"&amp;BB207&amp;"',(SELECT id FROM klub WHERE naziv = '"&amp;BI207&amp;"'),Null,1,'',1,"&amp;CT$2&amp;");")</f>
        <v/>
      </c>
      <c r="CZ207" t="s">
        <v>1</v>
      </c>
      <c r="DA207" s="29" t="str">
        <f t="shared" si="414"/>
        <v/>
      </c>
      <c r="DB207" t="s">
        <v>1</v>
      </c>
      <c r="DC207" s="105" t="str">
        <f>IF(OR(BP207="",BP207&lt;&gt;"NEMA"),"",BO207)</f>
        <v/>
      </c>
      <c r="DD207" s="125" t="str">
        <f>IF(DC207="","",MAX(DD$10:DD206)+1)</f>
        <v/>
      </c>
      <c r="DE207" t="s">
        <v>1</v>
      </c>
      <c r="DF207" s="90"/>
      <c r="DG207" t="s">
        <v>1</v>
      </c>
      <c r="DH207" s="29" t="str">
        <f t="shared" si="397"/>
        <v/>
      </c>
      <c r="DI207" t="s">
        <v>1</v>
      </c>
      <c r="DJ207" s="166" t="str">
        <f>IF(BJ207&lt;&gt;"NEMA","",IF(IFERROR(MATCH(BI207,BI$10:BI206,0),0)&lt;&gt;0,"",BI207))</f>
        <v/>
      </c>
      <c r="DK207" t="s">
        <v>1</v>
      </c>
      <c r="DL207" s="90"/>
      <c r="DM207" t="s">
        <v>1</v>
      </c>
      <c r="DN207" s="105" t="str">
        <f t="shared" si="415"/>
        <v/>
      </c>
      <c r="DO207" s="73" t="str">
        <f>IF(DN207="","",MAX(DO$10:DO206)+1)</f>
        <v/>
      </c>
      <c r="DP207" s="73" t="str">
        <f>IF(DN207="","",IF(BP207="","",IF(BP207="NEMA",DD207,BP207)))</f>
        <v/>
      </c>
      <c r="DQ207" s="73" t="str">
        <f t="shared" si="416"/>
        <v/>
      </c>
      <c r="DR207" s="73" t="str">
        <f>IF(DL207="","",MAX(DR$10:DR206)+1)</f>
        <v/>
      </c>
      <c r="DS207" s="177" t="str">
        <f t="shared" si="398"/>
        <v/>
      </c>
      <c r="DT207" s="125" t="str">
        <f t="shared" si="417"/>
        <v/>
      </c>
      <c r="DU207" t="s">
        <v>1</v>
      </c>
      <c r="DV207" s="29" t="str">
        <f t="shared" si="418"/>
        <v/>
      </c>
      <c r="DW207" t="s">
        <v>1</v>
      </c>
      <c r="DX207" s="166" t="str">
        <f>IF(BX207="","",IF(BY207&lt;&gt;"NEMA","ime-pre-klu"&amp;IF(BJ207="","","(ali)")&amp;"-kat",IF(CB207&lt;&gt;"NEMA","ime-pre-klu"&amp;IF(BJ207="","","(ali)"),IF(CE207&lt;&gt;"NEMA","ime-pre",IF(CT207&lt;&gt;"","novo",""))))&amp;IF(AND(BE207="0",BD207&gt;max_minuta*60),"-ot",""))</f>
        <v>ime-pre-klu-kat</v>
      </c>
      <c r="DY207" t="s">
        <v>1</v>
      </c>
      <c r="DZ207" s="111"/>
      <c r="EA207" s="134"/>
      <c r="EB207" s="134"/>
      <c r="EC207" s="134"/>
      <c r="ED207" s="134"/>
      <c r="EE207" s="134"/>
      <c r="EF207" s="134"/>
      <c r="EG207" s="134"/>
      <c r="EH207" s="134"/>
      <c r="EI207" s="134"/>
      <c r="EJ207" s="106">
        <f t="shared" si="399"/>
        <v>1</v>
      </c>
      <c r="EK207" t="s">
        <v>1</v>
      </c>
    </row>
    <row r="208" spans="2:141" x14ac:dyDescent="0.25">
      <c r="B208" s="148" t="s">
        <v>1275</v>
      </c>
      <c r="C208" t="s">
        <v>1</v>
      </c>
      <c r="D208" s="159">
        <f t="shared" si="400"/>
        <v>0</v>
      </c>
      <c r="E208" s="160">
        <f t="shared" ref="E208:AW208" si="423">IF($B208="","",FIND(";",$B208,D208+1))</f>
        <v>1</v>
      </c>
      <c r="F208" s="160">
        <f t="shared" si="423"/>
        <v>2</v>
      </c>
      <c r="G208" s="160">
        <f t="shared" si="423"/>
        <v>8</v>
      </c>
      <c r="H208" s="160">
        <f t="shared" si="423"/>
        <v>11</v>
      </c>
      <c r="I208" s="160">
        <f t="shared" si="423"/>
        <v>20</v>
      </c>
      <c r="J208" s="160">
        <f t="shared" si="423"/>
        <v>21</v>
      </c>
      <c r="K208" s="160">
        <f t="shared" si="423"/>
        <v>23</v>
      </c>
      <c r="L208" s="160">
        <f t="shared" si="423"/>
        <v>24</v>
      </c>
      <c r="M208" s="160">
        <f t="shared" si="423"/>
        <v>26</v>
      </c>
      <c r="N208" s="160">
        <f t="shared" si="423"/>
        <v>32</v>
      </c>
      <c r="O208" s="160">
        <f t="shared" si="423"/>
        <v>33</v>
      </c>
      <c r="P208" s="160">
        <f t="shared" si="423"/>
        <v>34</v>
      </c>
      <c r="Q208" s="160">
        <f t="shared" si="423"/>
        <v>36</v>
      </c>
      <c r="R208" s="160">
        <f t="shared" si="423"/>
        <v>37</v>
      </c>
      <c r="S208" s="160">
        <f t="shared" si="423"/>
        <v>40</v>
      </c>
      <c r="T208" s="160">
        <f t="shared" si="423"/>
        <v>43</v>
      </c>
      <c r="U208" s="160">
        <f t="shared" si="423"/>
        <v>46</v>
      </c>
      <c r="V208" s="160">
        <f t="shared" si="423"/>
        <v>49</v>
      </c>
      <c r="W208" s="160">
        <f t="shared" si="423"/>
        <v>55</v>
      </c>
      <c r="X208" s="160">
        <f t="shared" si="423"/>
        <v>61</v>
      </c>
      <c r="Y208" s="160">
        <f t="shared" si="423"/>
        <v>62</v>
      </c>
      <c r="Z208" s="160">
        <f t="shared" si="423"/>
        <v>63</v>
      </c>
      <c r="AA208" s="160">
        <f t="shared" si="423"/>
        <v>64</v>
      </c>
      <c r="AB208" s="160">
        <f t="shared" si="423"/>
        <v>67</v>
      </c>
      <c r="AC208" s="160">
        <f t="shared" si="423"/>
        <v>70</v>
      </c>
      <c r="AD208" s="160">
        <f t="shared" si="423"/>
        <v>73</v>
      </c>
      <c r="AE208" s="160">
        <f t="shared" si="423"/>
        <v>76</v>
      </c>
      <c r="AF208" s="160">
        <f t="shared" si="423"/>
        <v>79</v>
      </c>
      <c r="AG208" s="160">
        <f t="shared" si="423"/>
        <v>82</v>
      </c>
      <c r="AH208" s="160">
        <f t="shared" si="423"/>
        <v>85</v>
      </c>
      <c r="AI208" s="160">
        <f t="shared" si="423"/>
        <v>88</v>
      </c>
      <c r="AJ208" s="160">
        <f t="shared" si="423"/>
        <v>91</v>
      </c>
      <c r="AK208" s="160">
        <f t="shared" si="423"/>
        <v>94</v>
      </c>
      <c r="AL208" s="160">
        <f t="shared" si="423"/>
        <v>97</v>
      </c>
      <c r="AM208" s="160">
        <f t="shared" si="423"/>
        <v>98</v>
      </c>
      <c r="AN208" s="160">
        <f t="shared" si="423"/>
        <v>100</v>
      </c>
      <c r="AO208" s="160">
        <f t="shared" si="423"/>
        <v>106</v>
      </c>
      <c r="AP208" s="160">
        <f t="shared" si="423"/>
        <v>108</v>
      </c>
      <c r="AQ208" s="160">
        <f t="shared" si="423"/>
        <v>111</v>
      </c>
      <c r="AR208" s="160">
        <f t="shared" si="423"/>
        <v>117</v>
      </c>
      <c r="AS208" s="160">
        <f t="shared" si="423"/>
        <v>124</v>
      </c>
      <c r="AT208" s="160">
        <f t="shared" si="423"/>
        <v>130</v>
      </c>
      <c r="AU208" s="160">
        <f t="shared" si="423"/>
        <v>133</v>
      </c>
      <c r="AV208" s="160">
        <f t="shared" si="423"/>
        <v>134</v>
      </c>
      <c r="AW208" s="161">
        <f t="shared" si="423"/>
        <v>135</v>
      </c>
      <c r="AX208" t="s">
        <v>1</v>
      </c>
      <c r="AY208" s="105" t="str">
        <f t="shared" si="402"/>
        <v>Ž35</v>
      </c>
      <c r="AZ208" s="134">
        <f t="shared" si="382"/>
        <v>117</v>
      </c>
      <c r="BA208" s="73" t="str">
        <f t="shared" si="403"/>
        <v>Vacant</v>
      </c>
      <c r="BB208" s="73" t="str">
        <f t="shared" si="404"/>
        <v/>
      </c>
      <c r="BC208" s="134" t="str">
        <f t="shared" si="405"/>
        <v/>
      </c>
      <c r="BD208" s="134" t="str">
        <f t="shared" si="406"/>
        <v/>
      </c>
      <c r="BE208" s="134" t="str">
        <f t="shared" si="407"/>
        <v>0</v>
      </c>
      <c r="BF208" s="134" t="str">
        <f t="shared" si="328"/>
        <v/>
      </c>
      <c r="BG208" s="134" t="str">
        <f t="shared" si="383"/>
        <v/>
      </c>
      <c r="BH208" s="73" t="str">
        <f t="shared" si="384"/>
        <v/>
      </c>
      <c r="BI208" s="73" t="str">
        <f t="shared" si="324"/>
        <v/>
      </c>
      <c r="BJ208" s="134" t="str">
        <f t="shared" si="408"/>
        <v/>
      </c>
      <c r="BK208" s="73" t="str" cm="1">
        <f t="array" ref="BK208">IF(BJ208="",""&amp;BI208,IF(BJ208="NEMA",BI208,INDEX(klub_naziv,MATCH(INDEX(klubAlias_klubid,BJ208),klub_id,0))))</f>
        <v/>
      </c>
      <c r="BL208" s="73" t="str" cm="1">
        <f t="array" ref="BL208">IFERROR(INDEX(registarNatjecatelji,CE208,4),"")</f>
        <v/>
      </c>
      <c r="BM208" s="179" t="str">
        <f t="shared" si="352"/>
        <v/>
      </c>
      <c r="BN208" s="73" t="str">
        <f t="shared" si="409"/>
        <v/>
      </c>
      <c r="BO208" s="73" t="str">
        <f t="shared" si="422"/>
        <v/>
      </c>
      <c r="BP208" s="134" t="str">
        <f t="shared" si="385"/>
        <v/>
      </c>
      <c r="BQ208" s="73" t="str">
        <f t="shared" si="386"/>
        <v>Ž35</v>
      </c>
      <c r="BR208" s="73" t="str">
        <f t="shared" si="387"/>
        <v>M45-Ž20-Ž35</v>
      </c>
      <c r="BS208" s="134">
        <f t="shared" si="388"/>
        <v>1007</v>
      </c>
      <c r="BT208" s="74" t="str">
        <f t="shared" si="389"/>
        <v>3.56</v>
      </c>
      <c r="BU208" s="74" t="str">
        <f t="shared" si="390"/>
        <v>150</v>
      </c>
      <c r="BV208" s="75" t="str">
        <f t="shared" si="391"/>
        <v>11</v>
      </c>
      <c r="BW208" t="s">
        <v>1</v>
      </c>
      <c r="BX208" s="105" t="str">
        <f t="shared" si="392"/>
        <v/>
      </c>
      <c r="BY208" s="106" t="str">
        <f t="shared" si="393"/>
        <v/>
      </c>
      <c r="BZ208" t="s">
        <v>1</v>
      </c>
      <c r="CA208" s="105" t="str">
        <f t="shared" si="394"/>
        <v/>
      </c>
      <c r="CB208" s="106" t="str">
        <f t="shared" si="395"/>
        <v/>
      </c>
      <c r="CC208" t="s">
        <v>1</v>
      </c>
      <c r="CD208" s="105" t="str">
        <f t="shared" si="396"/>
        <v/>
      </c>
      <c r="CE208" s="106" t="str">
        <f t="shared" si="410"/>
        <v/>
      </c>
      <c r="CF208" t="s">
        <v>1</v>
      </c>
      <c r="CG208" s="111" t="str">
        <f t="shared" si="411"/>
        <v/>
      </c>
      <c r="CH208" s="134" t="str" cm="1">
        <f t="array" ref="CH208">IF(CG208="","",INDEX(imePrezime_id,CG208,0))</f>
        <v/>
      </c>
      <c r="CI208" s="106" t="str">
        <f>IF(OR(CD208="",CE208&lt;&gt;"NEMA"),"",IFERROR(INDEX(imeprezimealias_imeprezimeid,MATCH(BA208&amp;" "&amp;BB208,imeprezimealias_alias,0)),""))</f>
        <v/>
      </c>
      <c r="CJ208" t="s">
        <v>1</v>
      </c>
      <c r="CK208" s="29" t="str">
        <f t="shared" si="412"/>
        <v/>
      </c>
      <c r="CL208" t="s">
        <v>1</v>
      </c>
      <c r="CM208" s="90"/>
      <c r="CN208" t="s">
        <v>1</v>
      </c>
      <c r="CO208" s="111" t="str">
        <f>IF(CM208="","",MAX(CO$10:CO207)+1)</f>
        <v/>
      </c>
      <c r="CP208" s="106" t="str">
        <f>IF(CM208="","",INDEX(imePrezime_id,MATCH(IF(IFERROR(SEARCH("–",CM208),0)&lt;&gt;0,CM208,SUBSTITUTE(CM208," "," – ",1)),imePrezime,0)))</f>
        <v/>
      </c>
      <c r="CR208" s="29" t="str">
        <f t="shared" si="413"/>
        <v/>
      </c>
      <c r="CS208" t="s">
        <v>1</v>
      </c>
      <c r="CT208" s="115" t="str">
        <f>IF(AND(CE208="NEMA",CI208=""),MAX(CT$10:CT207)+1,"")</f>
        <v/>
      </c>
      <c r="CU208" t="s">
        <v>1</v>
      </c>
      <c r="CV208" s="120" t="str">
        <f t="shared" si="322"/>
        <v>Ž</v>
      </c>
      <c r="CW208" t="s">
        <v>1</v>
      </c>
      <c r="CX208" s="105" t="str">
        <f>IF(CT208="","",IF(BO208&lt;&gt;"CRO","","INSERT INTO osoba (id,reg_broj,oib,spol_id,dat_rodjenja) VALUES ("&amp;CT208&amp;",(SELECT max(reg_broj)+1 FROM osoba),Null,'"&amp;CV208&amp;"',Null); INSERT INTO osoba_log (id,reg_broj,oib,spol_id,dat_rodjenja,dnevnik_id) SELECT id,reg_broj,oib,spol_id,dat_rodjenja,"&amp;CT$2&amp;" FROM osoba WHERE id = "&amp;CT208&amp;";"))</f>
        <v/>
      </c>
      <c r="CY208" s="125" t="str">
        <f>IF(CT208="","","INSERT INTO imeprezime (id,osoba_id,rbr,ime,prezime,klub_id,identitet_id,sintaksa_id,info,aktivno,dnevnik_id) VALUES ("&amp;CT208&amp;","&amp;IF(CX208="","Null",CT208)&amp;",1,'"&amp;BA208&amp;"','"&amp;BB208&amp;"',(SELECT id FROM klub WHERE naziv = '"&amp;BI208&amp;"'),Null,1,'',1,"&amp;CT$2&amp;");")</f>
        <v/>
      </c>
      <c r="CZ208" t="s">
        <v>1</v>
      </c>
      <c r="DA208" s="29" t="str">
        <f t="shared" si="414"/>
        <v/>
      </c>
      <c r="DB208" t="s">
        <v>1</v>
      </c>
      <c r="DC208" s="105" t="str">
        <f>IF(OR(BP208="",BP208&lt;&gt;"NEMA"),"",BO208)</f>
        <v/>
      </c>
      <c r="DD208" s="125" t="str">
        <f>IF(DC208="","",MAX(DD$10:DD207)+1)</f>
        <v/>
      </c>
      <c r="DE208" t="s">
        <v>1</v>
      </c>
      <c r="DF208" s="90"/>
      <c r="DG208" t="s">
        <v>1</v>
      </c>
      <c r="DH208" s="29" t="str">
        <f t="shared" si="397"/>
        <v/>
      </c>
      <c r="DI208" t="s">
        <v>1</v>
      </c>
      <c r="DJ208" s="166" t="str">
        <f>IF(BJ208&lt;&gt;"NEMA","",IF(IFERROR(MATCH(BI208,BI$10:BI207,0),0)&lt;&gt;0,"",BI208))</f>
        <v/>
      </c>
      <c r="DK208" t="s">
        <v>1</v>
      </c>
      <c r="DL208" s="90"/>
      <c r="DM208" t="s">
        <v>1</v>
      </c>
      <c r="DN208" s="105" t="str">
        <f t="shared" si="415"/>
        <v/>
      </c>
      <c r="DO208" s="73" t="str">
        <f>IF(DN208="","",MAX(DO$10:DO207)+1)</f>
        <v/>
      </c>
      <c r="DP208" s="73" t="str">
        <f>IF(DN208="","",IF(BP208="","",IF(BP208="NEMA",DD208,BP208)))</f>
        <v/>
      </c>
      <c r="DQ208" s="73" t="str">
        <f t="shared" si="416"/>
        <v/>
      </c>
      <c r="DR208" s="73" t="str">
        <f>IF(DL208="","",MAX(DR$10:DR207)+1)</f>
        <v/>
      </c>
      <c r="DS208" s="177" t="str">
        <f t="shared" si="398"/>
        <v/>
      </c>
      <c r="DT208" s="125" t="str">
        <f t="shared" si="417"/>
        <v/>
      </c>
      <c r="DU208" t="s">
        <v>1</v>
      </c>
      <c r="DV208" s="29" t="str">
        <f t="shared" si="418"/>
        <v/>
      </c>
      <c r="DW208" t="s">
        <v>1</v>
      </c>
      <c r="DX208" s="166" t="str">
        <f>IF(BX208="","",IF(BY208&lt;&gt;"NEMA","ime-pre-klu"&amp;IF(BJ208="","","(ali)")&amp;"-kat",IF(CB208&lt;&gt;"NEMA","ime-pre-klu"&amp;IF(BJ208="","","(ali)"),IF(CE208&lt;&gt;"NEMA","ime-pre",IF(CT208&lt;&gt;"","novo",""))))&amp;IF(AND(BE208="0",BD208&gt;max_minuta*60),"-ot",""))</f>
        <v/>
      </c>
      <c r="DY208" t="s">
        <v>1</v>
      </c>
      <c r="DZ208" s="111"/>
      <c r="EA208" s="134"/>
      <c r="EB208" s="134"/>
      <c r="EC208" s="134"/>
      <c r="ED208" s="134"/>
      <c r="EE208" s="134"/>
      <c r="EF208" s="134"/>
      <c r="EG208" s="134"/>
      <c r="EH208" s="134"/>
      <c r="EI208" s="134"/>
      <c r="EJ208" s="106" t="str">
        <f t="shared" si="399"/>
        <v/>
      </c>
      <c r="EK208" t="s">
        <v>1</v>
      </c>
    </row>
    <row r="209" spans="2:141" x14ac:dyDescent="0.25">
      <c r="B209" s="148" t="s">
        <v>1276</v>
      </c>
      <c r="C209" t="s">
        <v>1</v>
      </c>
      <c r="D209" s="159">
        <f t="shared" si="400"/>
        <v>0</v>
      </c>
      <c r="E209" s="160">
        <f t="shared" ref="E209:AW209" si="424">IF($B209="","",FIND(";",$B209,D209+1))</f>
        <v>1</v>
      </c>
      <c r="F209" s="160">
        <f t="shared" si="424"/>
        <v>9</v>
      </c>
      <c r="G209" s="160">
        <f t="shared" si="424"/>
        <v>15</v>
      </c>
      <c r="H209" s="160">
        <f t="shared" si="424"/>
        <v>35</v>
      </c>
      <c r="I209" s="160">
        <f t="shared" si="424"/>
        <v>44</v>
      </c>
      <c r="J209" s="160">
        <f t="shared" si="424"/>
        <v>45</v>
      </c>
      <c r="K209" s="160">
        <f t="shared" si="424"/>
        <v>47</v>
      </c>
      <c r="L209" s="160">
        <f t="shared" si="424"/>
        <v>48</v>
      </c>
      <c r="M209" s="160">
        <f t="shared" si="424"/>
        <v>50</v>
      </c>
      <c r="N209" s="160">
        <f t="shared" si="424"/>
        <v>56</v>
      </c>
      <c r="O209" s="160">
        <f t="shared" si="424"/>
        <v>57</v>
      </c>
      <c r="P209" s="160">
        <f t="shared" si="424"/>
        <v>58</v>
      </c>
      <c r="Q209" s="160">
        <f t="shared" si="424"/>
        <v>60</v>
      </c>
      <c r="R209" s="160">
        <f t="shared" si="424"/>
        <v>62</v>
      </c>
      <c r="S209" s="160">
        <f t="shared" si="424"/>
        <v>68</v>
      </c>
      <c r="T209" s="160">
        <f t="shared" si="424"/>
        <v>80</v>
      </c>
      <c r="U209" s="160">
        <f t="shared" si="424"/>
        <v>86</v>
      </c>
      <c r="V209" s="160">
        <f t="shared" si="424"/>
        <v>89</v>
      </c>
      <c r="W209" s="160">
        <f t="shared" si="424"/>
        <v>95</v>
      </c>
      <c r="X209" s="160">
        <f t="shared" si="424"/>
        <v>101</v>
      </c>
      <c r="Y209" s="160">
        <f t="shared" si="424"/>
        <v>102</v>
      </c>
      <c r="Z209" s="160">
        <f t="shared" si="424"/>
        <v>103</v>
      </c>
      <c r="AA209" s="160">
        <f t="shared" si="424"/>
        <v>104</v>
      </c>
      <c r="AB209" s="160">
        <f t="shared" si="424"/>
        <v>107</v>
      </c>
      <c r="AC209" s="160">
        <f t="shared" si="424"/>
        <v>110</v>
      </c>
      <c r="AD209" s="160">
        <f t="shared" si="424"/>
        <v>113</v>
      </c>
      <c r="AE209" s="160">
        <f t="shared" si="424"/>
        <v>116</v>
      </c>
      <c r="AF209" s="160">
        <f t="shared" si="424"/>
        <v>119</v>
      </c>
      <c r="AG209" s="160">
        <f t="shared" si="424"/>
        <v>122</v>
      </c>
      <c r="AH209" s="160">
        <f t="shared" si="424"/>
        <v>125</v>
      </c>
      <c r="AI209" s="160">
        <f t="shared" si="424"/>
        <v>128</v>
      </c>
      <c r="AJ209" s="160">
        <f t="shared" si="424"/>
        <v>131</v>
      </c>
      <c r="AK209" s="160">
        <f t="shared" si="424"/>
        <v>134</v>
      </c>
      <c r="AL209" s="160">
        <f t="shared" si="424"/>
        <v>137</v>
      </c>
      <c r="AM209" s="160">
        <f t="shared" si="424"/>
        <v>138</v>
      </c>
      <c r="AN209" s="160">
        <f t="shared" si="424"/>
        <v>140</v>
      </c>
      <c r="AO209" s="160">
        <f t="shared" si="424"/>
        <v>146</v>
      </c>
      <c r="AP209" s="160">
        <f t="shared" si="424"/>
        <v>148</v>
      </c>
      <c r="AQ209" s="160">
        <f t="shared" si="424"/>
        <v>151</v>
      </c>
      <c r="AR209" s="160">
        <f t="shared" si="424"/>
        <v>157</v>
      </c>
      <c r="AS209" s="160">
        <f t="shared" si="424"/>
        <v>164</v>
      </c>
      <c r="AT209" s="160">
        <f t="shared" si="424"/>
        <v>170</v>
      </c>
      <c r="AU209" s="160">
        <f t="shared" si="424"/>
        <v>173</v>
      </c>
      <c r="AV209" s="160">
        <f t="shared" si="424"/>
        <v>174</v>
      </c>
      <c r="AW209" s="161">
        <f t="shared" si="424"/>
        <v>175</v>
      </c>
      <c r="AX209" t="s">
        <v>1</v>
      </c>
      <c r="AY209" s="105" t="str">
        <f t="shared" si="402"/>
        <v>Ž35</v>
      </c>
      <c r="AZ209" s="134">
        <f t="shared" si="382"/>
        <v>117</v>
      </c>
      <c r="BA209" s="73" t="str">
        <f t="shared" si="403"/>
        <v>Sandra</v>
      </c>
      <c r="BB209" s="73" t="str">
        <f t="shared" si="404"/>
        <v>Bergant Vidaković</v>
      </c>
      <c r="BC209" s="134" t="str">
        <f t="shared" si="405"/>
        <v/>
      </c>
      <c r="BD209" s="134" t="str">
        <f t="shared" si="406"/>
        <v/>
      </c>
      <c r="BE209" s="134" t="str">
        <f t="shared" si="407"/>
        <v>1</v>
      </c>
      <c r="BF209" s="134" t="str">
        <f t="shared" si="328"/>
        <v>1</v>
      </c>
      <c r="BG209" s="134">
        <f t="shared" si="383"/>
        <v>6</v>
      </c>
      <c r="BH209" s="73" t="str">
        <f t="shared" si="384"/>
        <v>KAP</v>
      </c>
      <c r="BI209" s="73" t="str">
        <f t="shared" si="324"/>
        <v>OK Kapela</v>
      </c>
      <c r="BJ209" s="134" t="str">
        <f t="shared" si="408"/>
        <v/>
      </c>
      <c r="BK209" s="73" t="str" cm="1">
        <f t="array" ref="BK209">IF(BJ209="",""&amp;BI209,IF(BJ209="NEMA",BI209,INDEX(klub_naziv,MATCH(INDEX(klubAlias_klubid,BJ209),klub_id,0))))</f>
        <v>OK Kapela</v>
      </c>
      <c r="BL209" s="73" t="str" cm="1">
        <f t="array" ref="BL209">IFERROR(INDEX(registarNatjecatelji,CE209,4),"")</f>
        <v>OK Kapela</v>
      </c>
      <c r="BM209" s="179" t="str">
        <f t="shared" si="352"/>
        <v/>
      </c>
      <c r="BN209" s="73" t="str">
        <f t="shared" si="409"/>
        <v>OK Kapela</v>
      </c>
      <c r="BO209" s="73" t="str">
        <f t="shared" si="422"/>
        <v>CRO</v>
      </c>
      <c r="BP209" s="134">
        <f t="shared" si="385"/>
        <v>1</v>
      </c>
      <c r="BQ209" s="73" t="str">
        <f t="shared" si="386"/>
        <v>Ž35</v>
      </c>
      <c r="BR209" s="73" t="str">
        <f t="shared" si="387"/>
        <v>M45-Ž20-Ž35</v>
      </c>
      <c r="BS209" s="134">
        <f t="shared" si="388"/>
        <v>1007</v>
      </c>
      <c r="BT209" s="74" t="str">
        <f t="shared" si="389"/>
        <v>3.56</v>
      </c>
      <c r="BU209" s="74" t="str">
        <f t="shared" si="390"/>
        <v>150</v>
      </c>
      <c r="BV209" s="75" t="str">
        <f t="shared" si="391"/>
        <v>11</v>
      </c>
      <c r="BW209" t="s">
        <v>1</v>
      </c>
      <c r="BX209" s="105" t="str">
        <f t="shared" si="392"/>
        <v>Sandra – Bergant Vidaković – OK Kapela – Ž35</v>
      </c>
      <c r="BY209" s="106">
        <f t="shared" si="393"/>
        <v>205</v>
      </c>
      <c r="BZ209" t="s">
        <v>1</v>
      </c>
      <c r="CA209" s="105" t="str">
        <f t="shared" si="394"/>
        <v>Sandra – Bergant Vidaković – OK Kapela</v>
      </c>
      <c r="CB209" s="106">
        <f t="shared" si="395"/>
        <v>205</v>
      </c>
      <c r="CC209" t="s">
        <v>1</v>
      </c>
      <c r="CD209" s="105" t="str">
        <f t="shared" si="396"/>
        <v>Sandra – Bergant Vidaković</v>
      </c>
      <c r="CE209" s="106">
        <f t="shared" si="410"/>
        <v>205</v>
      </c>
      <c r="CF209" t="s">
        <v>1</v>
      </c>
      <c r="CG209" s="111">
        <f t="shared" si="411"/>
        <v>205</v>
      </c>
      <c r="CH209" s="134" cm="1">
        <f t="array" ref="CH209">IF(CG209="","",INDEX(imePrezime_id,CG209,0))</f>
        <v>1175</v>
      </c>
      <c r="CI209" s="106" t="str">
        <f>IF(OR(CD209="",CE209&lt;&gt;"NEMA"),"",IFERROR(INDEX(imeprezimealias_imeprezimeid,MATCH(BA209&amp;" "&amp;BB209,imeprezimealias_alias,0)),""))</f>
        <v/>
      </c>
      <c r="CJ209" t="s">
        <v>1</v>
      </c>
      <c r="CK209" s="29" t="str">
        <f t="shared" si="412"/>
        <v/>
      </c>
      <c r="CL209" t="s">
        <v>1</v>
      </c>
      <c r="CM209" s="90"/>
      <c r="CN209" t="s">
        <v>1</v>
      </c>
      <c r="CO209" s="111" t="str">
        <f>IF(CM209="","",MAX(CO$10:CO208)+1)</f>
        <v/>
      </c>
      <c r="CP209" s="106" t="str">
        <f>IF(CM209="","",INDEX(imePrezime_id,MATCH(IF(IFERROR(SEARCH("–",CM209),0)&lt;&gt;0,CM209,SUBSTITUTE(CM209," "," – ",1)),imePrezime,0)))</f>
        <v/>
      </c>
      <c r="CR209" s="29" t="str">
        <f t="shared" si="413"/>
        <v/>
      </c>
      <c r="CS209" t="s">
        <v>1</v>
      </c>
      <c r="CT209" s="115" t="str">
        <f>IF(AND(CE209="NEMA",CI209=""),MAX(CT$10:CT208)+1,"")</f>
        <v/>
      </c>
      <c r="CU209" t="s">
        <v>1</v>
      </c>
      <c r="CV209" s="120" t="str">
        <f t="shared" si="322"/>
        <v>Ž</v>
      </c>
      <c r="CW209" t="s">
        <v>1</v>
      </c>
      <c r="CX209" s="105" t="str">
        <f>IF(CT209="","",IF(BO209&lt;&gt;"CRO","","INSERT INTO osoba (id,reg_broj,oib,spol_id,dat_rodjenja) VALUES ("&amp;CT209&amp;",(SELECT max(reg_broj)+1 FROM osoba),Null,'"&amp;CV209&amp;"',Null); INSERT INTO osoba_log (id,reg_broj,oib,spol_id,dat_rodjenja,dnevnik_id) SELECT id,reg_broj,oib,spol_id,dat_rodjenja,"&amp;CT$2&amp;" FROM osoba WHERE id = "&amp;CT209&amp;";"))</f>
        <v/>
      </c>
      <c r="CY209" s="125" t="str">
        <f>IF(CT209="","","INSERT INTO imeprezime (id,osoba_id,rbr,ime,prezime,klub_id,identitet_id,sintaksa_id,info,aktivno,dnevnik_id) VALUES ("&amp;CT209&amp;","&amp;IF(CX209="","Null",CT209)&amp;",1,'"&amp;BA209&amp;"','"&amp;BB209&amp;"',(SELECT id FROM klub WHERE naziv = '"&amp;BI209&amp;"'),Null,1,'',1,"&amp;CT$2&amp;");")</f>
        <v/>
      </c>
      <c r="CZ209" t="s">
        <v>1</v>
      </c>
      <c r="DA209" s="29" t="str">
        <f t="shared" si="414"/>
        <v/>
      </c>
      <c r="DB209" t="s">
        <v>1</v>
      </c>
      <c r="DC209" s="105" t="str">
        <f>IF(OR(BP209="",BP209&lt;&gt;"NEMA"),"",BO209)</f>
        <v/>
      </c>
      <c r="DD209" s="125" t="str">
        <f>IF(DC209="","",MAX(DD$10:DD208)+1)</f>
        <v/>
      </c>
      <c r="DE209" t="s">
        <v>1</v>
      </c>
      <c r="DF209" s="90"/>
      <c r="DG209" t="s">
        <v>1</v>
      </c>
      <c r="DH209" s="29" t="str">
        <f t="shared" si="397"/>
        <v/>
      </c>
      <c r="DI209" t="s">
        <v>1</v>
      </c>
      <c r="DJ209" s="166" t="str">
        <f>IF(BJ209&lt;&gt;"NEMA","",IF(IFERROR(MATCH(BI209,BI$10:BI208,0),0)&lt;&gt;0,"",BI209))</f>
        <v/>
      </c>
      <c r="DK209" t="s">
        <v>1</v>
      </c>
      <c r="DL209" s="90"/>
      <c r="DM209" t="s">
        <v>1</v>
      </c>
      <c r="DN209" s="105" t="str">
        <f t="shared" si="415"/>
        <v/>
      </c>
      <c r="DO209" s="73" t="str">
        <f>IF(DN209="","",MAX(DO$10:DO208)+1)</f>
        <v/>
      </c>
      <c r="DP209" s="73" t="str">
        <f>IF(DN209="","",IF(BP209="","",IF(BP209="NEMA",DD209,BP209)))</f>
        <v/>
      </c>
      <c r="DQ209" s="73" t="str">
        <f t="shared" si="416"/>
        <v/>
      </c>
      <c r="DR209" s="73" t="str">
        <f>IF(DL209="","",MAX(DR$10:DR208)+1)</f>
        <v/>
      </c>
      <c r="DS209" s="177" t="str">
        <f t="shared" si="398"/>
        <v/>
      </c>
      <c r="DT209" s="125" t="str">
        <f t="shared" si="417"/>
        <v/>
      </c>
      <c r="DU209" t="s">
        <v>1</v>
      </c>
      <c r="DV209" s="29" t="str">
        <f t="shared" si="418"/>
        <v/>
      </c>
      <c r="DW209" t="s">
        <v>1</v>
      </c>
      <c r="DX209" s="166" t="str">
        <f>IF(BX209="","",IF(BY209&lt;&gt;"NEMA","ime-pre-klu"&amp;IF(BJ209="","","(ali)")&amp;"-kat",IF(CB209&lt;&gt;"NEMA","ime-pre-klu"&amp;IF(BJ209="","","(ali)"),IF(CE209&lt;&gt;"NEMA","ime-pre",IF(CT209&lt;&gt;"","novo",""))))&amp;IF(AND(BE209="0",BD209&gt;max_minuta*60),"-ot",""))</f>
        <v>ime-pre-klu-kat</v>
      </c>
      <c r="DY209" t="s">
        <v>1</v>
      </c>
      <c r="DZ209" s="111"/>
      <c r="EA209" s="134"/>
      <c r="EB209" s="134"/>
      <c r="EC209" s="134"/>
      <c r="ED209" s="134"/>
      <c r="EE209" s="134"/>
      <c r="EF209" s="134"/>
      <c r="EG209" s="134"/>
      <c r="EH209" s="134"/>
      <c r="EI209" s="134"/>
      <c r="EJ209" s="106">
        <f t="shared" si="399"/>
        <v>1</v>
      </c>
      <c r="EK209" t="s">
        <v>1</v>
      </c>
    </row>
    <row r="210" spans="2:141" x14ac:dyDescent="0.25">
      <c r="B210" s="148" t="s">
        <v>1277</v>
      </c>
      <c r="C210" t="s">
        <v>1</v>
      </c>
      <c r="D210" s="159">
        <f t="shared" si="400"/>
        <v>0</v>
      </c>
      <c r="E210" s="160">
        <f t="shared" ref="E210:AW210" si="425">IF($B210="","",FIND(";",$B210,D210+1))</f>
        <v>1</v>
      </c>
      <c r="F210" s="160">
        <f t="shared" si="425"/>
        <v>9</v>
      </c>
      <c r="G210" s="160">
        <f t="shared" si="425"/>
        <v>13</v>
      </c>
      <c r="H210" s="160">
        <f t="shared" si="425"/>
        <v>31</v>
      </c>
      <c r="I210" s="160">
        <f t="shared" si="425"/>
        <v>39</v>
      </c>
      <c r="J210" s="160">
        <f t="shared" si="425"/>
        <v>40</v>
      </c>
      <c r="K210" s="160">
        <f t="shared" si="425"/>
        <v>42</v>
      </c>
      <c r="L210" s="160">
        <f t="shared" si="425"/>
        <v>43</v>
      </c>
      <c r="M210" s="160">
        <f t="shared" si="425"/>
        <v>45</v>
      </c>
      <c r="N210" s="160">
        <f t="shared" si="425"/>
        <v>51</v>
      </c>
      <c r="O210" s="160">
        <f t="shared" si="425"/>
        <v>57</v>
      </c>
      <c r="P210" s="160">
        <f t="shared" si="425"/>
        <v>63</v>
      </c>
      <c r="Q210" s="160">
        <f t="shared" si="425"/>
        <v>65</v>
      </c>
      <c r="R210" s="160">
        <f t="shared" si="425"/>
        <v>67</v>
      </c>
      <c r="S210" s="160">
        <f t="shared" si="425"/>
        <v>73</v>
      </c>
      <c r="T210" s="160">
        <f t="shared" si="425"/>
        <v>85</v>
      </c>
      <c r="U210" s="160">
        <f t="shared" si="425"/>
        <v>91</v>
      </c>
      <c r="V210" s="160">
        <f t="shared" si="425"/>
        <v>94</v>
      </c>
      <c r="W210" s="160">
        <f t="shared" si="425"/>
        <v>100</v>
      </c>
      <c r="X210" s="160">
        <f t="shared" si="425"/>
        <v>106</v>
      </c>
      <c r="Y210" s="160">
        <f t="shared" si="425"/>
        <v>107</v>
      </c>
      <c r="Z210" s="160">
        <f t="shared" si="425"/>
        <v>108</v>
      </c>
      <c r="AA210" s="160">
        <f t="shared" si="425"/>
        <v>109</v>
      </c>
      <c r="AB210" s="160">
        <f t="shared" si="425"/>
        <v>112</v>
      </c>
      <c r="AC210" s="160">
        <f t="shared" si="425"/>
        <v>115</v>
      </c>
      <c r="AD210" s="160">
        <f t="shared" si="425"/>
        <v>118</v>
      </c>
      <c r="AE210" s="160">
        <f t="shared" si="425"/>
        <v>121</v>
      </c>
      <c r="AF210" s="160">
        <f t="shared" si="425"/>
        <v>124</v>
      </c>
      <c r="AG210" s="160">
        <f t="shared" si="425"/>
        <v>127</v>
      </c>
      <c r="AH210" s="160">
        <f t="shared" si="425"/>
        <v>130</v>
      </c>
      <c r="AI210" s="160">
        <f t="shared" si="425"/>
        <v>133</v>
      </c>
      <c r="AJ210" s="160">
        <f t="shared" si="425"/>
        <v>136</v>
      </c>
      <c r="AK210" s="160">
        <f t="shared" si="425"/>
        <v>139</v>
      </c>
      <c r="AL210" s="160">
        <f t="shared" si="425"/>
        <v>142</v>
      </c>
      <c r="AM210" s="160">
        <f t="shared" si="425"/>
        <v>143</v>
      </c>
      <c r="AN210" s="160">
        <f t="shared" si="425"/>
        <v>145</v>
      </c>
      <c r="AO210" s="160">
        <f t="shared" si="425"/>
        <v>151</v>
      </c>
      <c r="AP210" s="160">
        <f t="shared" si="425"/>
        <v>153</v>
      </c>
      <c r="AQ210" s="160">
        <f t="shared" si="425"/>
        <v>156</v>
      </c>
      <c r="AR210" s="160">
        <f t="shared" si="425"/>
        <v>162</v>
      </c>
      <c r="AS210" s="160">
        <f t="shared" si="425"/>
        <v>169</v>
      </c>
      <c r="AT210" s="160">
        <f t="shared" si="425"/>
        <v>175</v>
      </c>
      <c r="AU210" s="160">
        <f t="shared" si="425"/>
        <v>178</v>
      </c>
      <c r="AV210" s="160">
        <f t="shared" si="425"/>
        <v>179</v>
      </c>
      <c r="AW210" s="161">
        <f t="shared" si="425"/>
        <v>180</v>
      </c>
      <c r="AX210" t="s">
        <v>1</v>
      </c>
      <c r="AY210" s="105" t="str">
        <f t="shared" si="402"/>
        <v>Ž35</v>
      </c>
      <c r="AZ210" s="134">
        <f t="shared" si="382"/>
        <v>117</v>
      </c>
      <c r="BA210" s="73" t="str">
        <f t="shared" si="403"/>
        <v>Irena</v>
      </c>
      <c r="BB210" s="73" t="str">
        <f t="shared" si="404"/>
        <v>Čorko Meštrović</v>
      </c>
      <c r="BC210" s="134" t="str">
        <f t="shared" si="405"/>
        <v>42:31</v>
      </c>
      <c r="BD210" s="134">
        <f t="shared" si="406"/>
        <v>2551</v>
      </c>
      <c r="BE210" s="134" t="str">
        <f t="shared" si="407"/>
        <v>3</v>
      </c>
      <c r="BF210" s="134" t="str">
        <f t="shared" si="328"/>
        <v>3</v>
      </c>
      <c r="BG210" s="134">
        <f t="shared" si="383"/>
        <v>3</v>
      </c>
      <c r="BH210" s="73" t="str">
        <f t="shared" si="384"/>
        <v>KAP</v>
      </c>
      <c r="BI210" s="73" t="str">
        <f t="shared" si="324"/>
        <v>OK Kapela</v>
      </c>
      <c r="BJ210" s="134" t="str">
        <f t="shared" si="408"/>
        <v/>
      </c>
      <c r="BK210" s="73" t="str" cm="1">
        <f t="array" ref="BK210">IF(BJ210="",""&amp;BI210,IF(BJ210="NEMA",BI210,INDEX(klub_naziv,MATCH(INDEX(klubAlias_klubid,BJ210),klub_id,0))))</f>
        <v>OK Kapela</v>
      </c>
      <c r="BL210" s="73" t="str" cm="1">
        <f t="array" ref="BL210">IFERROR(INDEX(registarNatjecatelji,CE210,4),"")</f>
        <v>OK Kapela</v>
      </c>
      <c r="BM210" s="179" t="str">
        <f t="shared" si="352"/>
        <v/>
      </c>
      <c r="BN210" s="73" t="str">
        <f t="shared" si="409"/>
        <v>OK Kapela</v>
      </c>
      <c r="BO210" s="73" t="str">
        <f t="shared" si="422"/>
        <v>CRO</v>
      </c>
      <c r="BP210" s="134">
        <f t="shared" si="385"/>
        <v>1</v>
      </c>
      <c r="BQ210" s="73" t="str">
        <f t="shared" si="386"/>
        <v>Ž35</v>
      </c>
      <c r="BR210" s="73" t="str">
        <f t="shared" si="387"/>
        <v>M45-Ž20-Ž35</v>
      </c>
      <c r="BS210" s="134">
        <f t="shared" si="388"/>
        <v>1007</v>
      </c>
      <c r="BT210" s="74" t="str">
        <f t="shared" si="389"/>
        <v>3.56</v>
      </c>
      <c r="BU210" s="74" t="str">
        <f t="shared" si="390"/>
        <v>150</v>
      </c>
      <c r="BV210" s="75" t="str">
        <f t="shared" si="391"/>
        <v>11</v>
      </c>
      <c r="BW210" t="s">
        <v>1</v>
      </c>
      <c r="BX210" s="105" t="str">
        <f t="shared" si="392"/>
        <v>Irena – Čorko Meštrović – OK Kapela – Ž35</v>
      </c>
      <c r="BY210" s="106">
        <f t="shared" si="393"/>
        <v>216</v>
      </c>
      <c r="BZ210" t="s">
        <v>1</v>
      </c>
      <c r="CA210" s="105" t="str">
        <f t="shared" si="394"/>
        <v>Irena – Čorko Meštrović – OK Kapela</v>
      </c>
      <c r="CB210" s="106">
        <f t="shared" si="395"/>
        <v>216</v>
      </c>
      <c r="CC210" t="s">
        <v>1</v>
      </c>
      <c r="CD210" s="105" t="str">
        <f t="shared" si="396"/>
        <v>Irena – Čorko Meštrović</v>
      </c>
      <c r="CE210" s="106">
        <f t="shared" si="410"/>
        <v>216</v>
      </c>
      <c r="CF210" t="s">
        <v>1</v>
      </c>
      <c r="CG210" s="111">
        <f t="shared" si="411"/>
        <v>216</v>
      </c>
      <c r="CH210" s="134" cm="1">
        <f t="array" ref="CH210">IF(CG210="","",INDEX(imePrezime_id,CG210,0))</f>
        <v>1561</v>
      </c>
      <c r="CI210" s="106" t="str">
        <f>IF(OR(CD210="",CE210&lt;&gt;"NEMA"),"",IFERROR(INDEX(imeprezimealias_imeprezimeid,MATCH(BA210&amp;" "&amp;BB210,imeprezimealias_alias,0)),""))</f>
        <v/>
      </c>
      <c r="CJ210" t="s">
        <v>1</v>
      </c>
      <c r="CK210" s="29" t="str">
        <f t="shared" si="412"/>
        <v/>
      </c>
      <c r="CL210" t="s">
        <v>1</v>
      </c>
      <c r="CM210" s="90"/>
      <c r="CN210" t="s">
        <v>1</v>
      </c>
      <c r="CO210" s="111" t="str">
        <f>IF(CM210="","",MAX(CO$10:CO209)+1)</f>
        <v/>
      </c>
      <c r="CP210" s="106" t="str">
        <f>IF(CM210="","",INDEX(imePrezime_id,MATCH(IF(IFERROR(SEARCH("–",CM210),0)&lt;&gt;0,CM210,SUBSTITUTE(CM210," "," – ",1)),imePrezime,0)))</f>
        <v/>
      </c>
      <c r="CR210" s="29" t="str">
        <f t="shared" si="413"/>
        <v/>
      </c>
      <c r="CS210" t="s">
        <v>1</v>
      </c>
      <c r="CT210" s="115" t="str">
        <f>IF(AND(CE210="NEMA",CI210=""),MAX(CT$10:CT209)+1,"")</f>
        <v/>
      </c>
      <c r="CU210" t="s">
        <v>1</v>
      </c>
      <c r="CV210" s="120" t="str">
        <f t="shared" si="322"/>
        <v>Ž</v>
      </c>
      <c r="CW210" t="s">
        <v>1</v>
      </c>
      <c r="CX210" s="105" t="str">
        <f>IF(CT210="","",IF(BO210&lt;&gt;"CRO","","INSERT INTO osoba (id,reg_broj,oib,spol_id,dat_rodjenja) VALUES ("&amp;CT210&amp;",(SELECT max(reg_broj)+1 FROM osoba),Null,'"&amp;CV210&amp;"',Null); INSERT INTO osoba_log (id,reg_broj,oib,spol_id,dat_rodjenja,dnevnik_id) SELECT id,reg_broj,oib,spol_id,dat_rodjenja,"&amp;CT$2&amp;" FROM osoba WHERE id = "&amp;CT210&amp;";"))</f>
        <v/>
      </c>
      <c r="CY210" s="125" t="str">
        <f>IF(CT210="","","INSERT INTO imeprezime (id,osoba_id,rbr,ime,prezime,klub_id,identitet_id,sintaksa_id,info,aktivno,dnevnik_id) VALUES ("&amp;CT210&amp;","&amp;IF(CX210="","Null",CT210)&amp;",1,'"&amp;BA210&amp;"','"&amp;BB210&amp;"',(SELECT id FROM klub WHERE naziv = '"&amp;BI210&amp;"'),Null,1,'',1,"&amp;CT$2&amp;");")</f>
        <v/>
      </c>
      <c r="CZ210" t="s">
        <v>1</v>
      </c>
      <c r="DA210" s="29" t="str">
        <f t="shared" si="414"/>
        <v/>
      </c>
      <c r="DB210" t="s">
        <v>1</v>
      </c>
      <c r="DC210" s="105" t="str">
        <f>IF(OR(BP210="",BP210&lt;&gt;"NEMA"),"",BO210)</f>
        <v/>
      </c>
      <c r="DD210" s="125" t="str">
        <f>IF(DC210="","",MAX(DD$10:DD209)+1)</f>
        <v/>
      </c>
      <c r="DE210" t="s">
        <v>1</v>
      </c>
      <c r="DF210" s="90"/>
      <c r="DG210" t="s">
        <v>1</v>
      </c>
      <c r="DH210" s="29" t="str">
        <f t="shared" si="397"/>
        <v/>
      </c>
      <c r="DI210" t="s">
        <v>1</v>
      </c>
      <c r="DJ210" s="166" t="str">
        <f>IF(BJ210&lt;&gt;"NEMA","",IF(IFERROR(MATCH(BI210,BI$10:BI209,0),0)&lt;&gt;0,"",BI210))</f>
        <v/>
      </c>
      <c r="DK210" t="s">
        <v>1</v>
      </c>
      <c r="DL210" s="90"/>
      <c r="DM210" t="s">
        <v>1</v>
      </c>
      <c r="DN210" s="105" t="str">
        <f t="shared" si="415"/>
        <v/>
      </c>
      <c r="DO210" s="73" t="str">
        <f>IF(DN210="","",MAX(DO$10:DO209)+1)</f>
        <v/>
      </c>
      <c r="DP210" s="73" t="str">
        <f>IF(DN210="","",IF(BP210="","",IF(BP210="NEMA",DD210,BP210)))</f>
        <v/>
      </c>
      <c r="DQ210" s="73" t="str">
        <f t="shared" si="416"/>
        <v/>
      </c>
      <c r="DR210" s="73" t="str">
        <f>IF(DL210="","",MAX(DR$10:DR209)+1)</f>
        <v/>
      </c>
      <c r="DS210" s="177" t="str">
        <f t="shared" si="398"/>
        <v/>
      </c>
      <c r="DT210" s="125" t="str">
        <f t="shared" si="417"/>
        <v/>
      </c>
      <c r="DU210" t="s">
        <v>1</v>
      </c>
      <c r="DV210" s="29" t="str">
        <f t="shared" si="418"/>
        <v/>
      </c>
      <c r="DW210" t="s">
        <v>1</v>
      </c>
      <c r="DX210" s="166" t="str">
        <f>IF(BX210="","",IF(BY210&lt;&gt;"NEMA","ime-pre-klu"&amp;IF(BJ210="","","(ali)")&amp;"-kat",IF(CB210&lt;&gt;"NEMA","ime-pre-klu"&amp;IF(BJ210="","","(ali)"),IF(CE210&lt;&gt;"NEMA","ime-pre",IF(CT210&lt;&gt;"","novo",""))))&amp;IF(AND(BE210="0",BD210&gt;max_minuta*60),"-ot",""))</f>
        <v>ime-pre-klu-kat</v>
      </c>
      <c r="DY210" t="s">
        <v>1</v>
      </c>
      <c r="DZ210" s="111"/>
      <c r="EA210" s="134"/>
      <c r="EB210" s="134"/>
      <c r="EC210" s="134"/>
      <c r="ED210" s="134"/>
      <c r="EE210" s="134"/>
      <c r="EF210" s="134"/>
      <c r="EG210" s="134"/>
      <c r="EH210" s="134"/>
      <c r="EI210" s="134"/>
      <c r="EJ210" s="106">
        <f t="shared" si="399"/>
        <v>1</v>
      </c>
      <c r="EK210" t="s">
        <v>1</v>
      </c>
    </row>
    <row r="211" spans="2:141" x14ac:dyDescent="0.25">
      <c r="B211" s="148" t="s">
        <v>1278</v>
      </c>
      <c r="C211" t="s">
        <v>1</v>
      </c>
      <c r="D211" s="159">
        <f t="shared" si="400"/>
        <v>0</v>
      </c>
      <c r="E211" s="160">
        <f t="shared" ref="E211:AW211" si="426">IF($B211="","",FIND(";",$B211,D211+1))</f>
        <v>1</v>
      </c>
      <c r="F211" s="160">
        <f t="shared" si="426"/>
        <v>2</v>
      </c>
      <c r="G211" s="160">
        <f t="shared" si="426"/>
        <v>8</v>
      </c>
      <c r="H211" s="160">
        <f t="shared" si="426"/>
        <v>11</v>
      </c>
      <c r="I211" s="160">
        <f t="shared" si="426"/>
        <v>20</v>
      </c>
      <c r="J211" s="160">
        <f t="shared" si="426"/>
        <v>21</v>
      </c>
      <c r="K211" s="160">
        <f t="shared" si="426"/>
        <v>23</v>
      </c>
      <c r="L211" s="160">
        <f t="shared" si="426"/>
        <v>24</v>
      </c>
      <c r="M211" s="160">
        <f t="shared" si="426"/>
        <v>26</v>
      </c>
      <c r="N211" s="160">
        <f t="shared" si="426"/>
        <v>32</v>
      </c>
      <c r="O211" s="160">
        <f t="shared" si="426"/>
        <v>33</v>
      </c>
      <c r="P211" s="160">
        <f t="shared" si="426"/>
        <v>34</v>
      </c>
      <c r="Q211" s="160">
        <f t="shared" si="426"/>
        <v>36</v>
      </c>
      <c r="R211" s="160">
        <f t="shared" si="426"/>
        <v>37</v>
      </c>
      <c r="S211" s="160">
        <f t="shared" si="426"/>
        <v>40</v>
      </c>
      <c r="T211" s="160">
        <f t="shared" si="426"/>
        <v>43</v>
      </c>
      <c r="U211" s="160">
        <f t="shared" si="426"/>
        <v>46</v>
      </c>
      <c r="V211" s="160">
        <f t="shared" si="426"/>
        <v>49</v>
      </c>
      <c r="W211" s="160">
        <f t="shared" si="426"/>
        <v>55</v>
      </c>
      <c r="X211" s="160">
        <f t="shared" si="426"/>
        <v>61</v>
      </c>
      <c r="Y211" s="160">
        <f t="shared" si="426"/>
        <v>62</v>
      </c>
      <c r="Z211" s="160">
        <f t="shared" si="426"/>
        <v>63</v>
      </c>
      <c r="AA211" s="160">
        <f t="shared" si="426"/>
        <v>64</v>
      </c>
      <c r="AB211" s="160">
        <f t="shared" si="426"/>
        <v>67</v>
      </c>
      <c r="AC211" s="160">
        <f t="shared" si="426"/>
        <v>70</v>
      </c>
      <c r="AD211" s="160">
        <f t="shared" si="426"/>
        <v>73</v>
      </c>
      <c r="AE211" s="160">
        <f t="shared" si="426"/>
        <v>76</v>
      </c>
      <c r="AF211" s="160">
        <f t="shared" si="426"/>
        <v>79</v>
      </c>
      <c r="AG211" s="160">
        <f t="shared" si="426"/>
        <v>82</v>
      </c>
      <c r="AH211" s="160">
        <f t="shared" si="426"/>
        <v>85</v>
      </c>
      <c r="AI211" s="160">
        <f t="shared" si="426"/>
        <v>88</v>
      </c>
      <c r="AJ211" s="160">
        <f t="shared" si="426"/>
        <v>91</v>
      </c>
      <c r="AK211" s="160">
        <f t="shared" si="426"/>
        <v>94</v>
      </c>
      <c r="AL211" s="160">
        <f t="shared" si="426"/>
        <v>97</v>
      </c>
      <c r="AM211" s="160">
        <f t="shared" si="426"/>
        <v>98</v>
      </c>
      <c r="AN211" s="160">
        <f t="shared" si="426"/>
        <v>100</v>
      </c>
      <c r="AO211" s="160">
        <f t="shared" si="426"/>
        <v>106</v>
      </c>
      <c r="AP211" s="160">
        <f t="shared" si="426"/>
        <v>108</v>
      </c>
      <c r="AQ211" s="160">
        <f t="shared" si="426"/>
        <v>111</v>
      </c>
      <c r="AR211" s="160">
        <f t="shared" si="426"/>
        <v>117</v>
      </c>
      <c r="AS211" s="160">
        <f t="shared" si="426"/>
        <v>124</v>
      </c>
      <c r="AT211" s="160">
        <f t="shared" si="426"/>
        <v>130</v>
      </c>
      <c r="AU211" s="160">
        <f t="shared" si="426"/>
        <v>133</v>
      </c>
      <c r="AV211" s="160">
        <f t="shared" si="426"/>
        <v>134</v>
      </c>
      <c r="AW211" s="161">
        <f t="shared" si="426"/>
        <v>135</v>
      </c>
      <c r="AX211" t="s">
        <v>1</v>
      </c>
      <c r="AY211" s="105" t="str">
        <f t="shared" si="402"/>
        <v>Ž35</v>
      </c>
      <c r="AZ211" s="134">
        <f t="shared" si="382"/>
        <v>117</v>
      </c>
      <c r="BA211" s="73" t="str">
        <f t="shared" si="403"/>
        <v>Vacant</v>
      </c>
      <c r="BB211" s="73" t="str">
        <f t="shared" si="404"/>
        <v/>
      </c>
      <c r="BC211" s="134" t="str">
        <f t="shared" si="405"/>
        <v/>
      </c>
      <c r="BD211" s="134" t="str">
        <f t="shared" si="406"/>
        <v/>
      </c>
      <c r="BE211" s="134" t="str">
        <f t="shared" si="407"/>
        <v>0</v>
      </c>
      <c r="BF211" s="134" t="str">
        <f t="shared" si="328"/>
        <v/>
      </c>
      <c r="BG211" s="134" t="str">
        <f t="shared" si="383"/>
        <v/>
      </c>
      <c r="BH211" s="73" t="str">
        <f t="shared" si="384"/>
        <v/>
      </c>
      <c r="BI211" s="73" t="str">
        <f t="shared" si="324"/>
        <v/>
      </c>
      <c r="BJ211" s="134" t="str">
        <f t="shared" si="408"/>
        <v/>
      </c>
      <c r="BK211" s="73" t="str" cm="1">
        <f t="array" ref="BK211">IF(BJ211="",""&amp;BI211,IF(BJ211="NEMA",BI211,INDEX(klub_naziv,MATCH(INDEX(klubAlias_klubid,BJ211),klub_id,0))))</f>
        <v/>
      </c>
      <c r="BL211" s="73" t="str" cm="1">
        <f t="array" ref="BL211">IFERROR(INDEX(registarNatjecatelji,CE211,4),"")</f>
        <v/>
      </c>
      <c r="BM211" s="179" t="str">
        <f t="shared" si="352"/>
        <v/>
      </c>
      <c r="BN211" s="73" t="str">
        <f t="shared" si="409"/>
        <v/>
      </c>
      <c r="BO211" s="73" t="str">
        <f t="shared" si="422"/>
        <v/>
      </c>
      <c r="BP211" s="134" t="str">
        <f t="shared" si="385"/>
        <v/>
      </c>
      <c r="BQ211" s="73" t="str">
        <f t="shared" si="386"/>
        <v>Ž35</v>
      </c>
      <c r="BR211" s="73" t="str">
        <f t="shared" si="387"/>
        <v>M45-Ž20-Ž35</v>
      </c>
      <c r="BS211" s="134">
        <f t="shared" si="388"/>
        <v>1007</v>
      </c>
      <c r="BT211" s="74" t="str">
        <f t="shared" si="389"/>
        <v>3.56</v>
      </c>
      <c r="BU211" s="74" t="str">
        <f t="shared" si="390"/>
        <v>150</v>
      </c>
      <c r="BV211" s="75" t="str">
        <f t="shared" si="391"/>
        <v>11</v>
      </c>
      <c r="BW211" t="s">
        <v>1</v>
      </c>
      <c r="BX211" s="105" t="str">
        <f t="shared" si="392"/>
        <v/>
      </c>
      <c r="BY211" s="106" t="str">
        <f t="shared" si="393"/>
        <v/>
      </c>
      <c r="BZ211" t="s">
        <v>1</v>
      </c>
      <c r="CA211" s="105" t="str">
        <f t="shared" si="394"/>
        <v/>
      </c>
      <c r="CB211" s="106" t="str">
        <f t="shared" si="395"/>
        <v/>
      </c>
      <c r="CC211" t="s">
        <v>1</v>
      </c>
      <c r="CD211" s="105" t="str">
        <f t="shared" si="396"/>
        <v/>
      </c>
      <c r="CE211" s="106" t="str">
        <f t="shared" si="410"/>
        <v/>
      </c>
      <c r="CF211" t="s">
        <v>1</v>
      </c>
      <c r="CG211" s="111" t="str">
        <f t="shared" si="411"/>
        <v/>
      </c>
      <c r="CH211" s="134" t="str" cm="1">
        <f t="array" ref="CH211">IF(CG211="","",INDEX(imePrezime_id,CG211,0))</f>
        <v/>
      </c>
      <c r="CI211" s="106" t="str">
        <f>IF(OR(CD211="",CE211&lt;&gt;"NEMA"),"",IFERROR(INDEX(imeprezimealias_imeprezimeid,MATCH(BA211&amp;" "&amp;BB211,imeprezimealias_alias,0)),""))</f>
        <v/>
      </c>
      <c r="CJ211" t="s">
        <v>1</v>
      </c>
      <c r="CK211" s="29" t="str">
        <f t="shared" si="412"/>
        <v/>
      </c>
      <c r="CL211" t="s">
        <v>1</v>
      </c>
      <c r="CM211" s="90"/>
      <c r="CN211" t="s">
        <v>1</v>
      </c>
      <c r="CO211" s="111" t="str">
        <f>IF(CM211="","",MAX(CO$10:CO210)+1)</f>
        <v/>
      </c>
      <c r="CP211" s="106" t="str">
        <f>IF(CM211="","",INDEX(imePrezime_id,MATCH(IF(IFERROR(SEARCH("–",CM211),0)&lt;&gt;0,CM211,SUBSTITUTE(CM211," "," – ",1)),imePrezime,0)))</f>
        <v/>
      </c>
      <c r="CR211" s="29" t="str">
        <f t="shared" si="413"/>
        <v/>
      </c>
      <c r="CS211" t="s">
        <v>1</v>
      </c>
      <c r="CT211" s="115" t="str">
        <f>IF(AND(CE211="NEMA",CI211=""),MAX(CT$10:CT210)+1,"")</f>
        <v/>
      </c>
      <c r="CU211" t="s">
        <v>1</v>
      </c>
      <c r="CV211" s="120" t="str">
        <f t="shared" ref="CV211:CV274" si="427">LEFT(BQ211,1)</f>
        <v>Ž</v>
      </c>
      <c r="CW211" t="s">
        <v>1</v>
      </c>
      <c r="CX211" s="105" t="str">
        <f>IF(CT211="","",IF(BO211&lt;&gt;"CRO","","INSERT INTO osoba (id,reg_broj,oib,spol_id,dat_rodjenja) VALUES ("&amp;CT211&amp;",(SELECT max(reg_broj)+1 FROM osoba),Null,'"&amp;CV211&amp;"',Null); INSERT INTO osoba_log (id,reg_broj,oib,spol_id,dat_rodjenja,dnevnik_id) SELECT id,reg_broj,oib,spol_id,dat_rodjenja,"&amp;CT$2&amp;" FROM osoba WHERE id = "&amp;CT211&amp;";"))</f>
        <v/>
      </c>
      <c r="CY211" s="125" t="str">
        <f>IF(CT211="","","INSERT INTO imeprezime (id,osoba_id,rbr,ime,prezime,klub_id,identitet_id,sintaksa_id,info,aktivno,dnevnik_id) VALUES ("&amp;CT211&amp;","&amp;IF(CX211="","Null",CT211)&amp;",1,'"&amp;BA211&amp;"','"&amp;BB211&amp;"',(SELECT id FROM klub WHERE naziv = '"&amp;BI211&amp;"'),Null,1,'',1,"&amp;CT$2&amp;");")</f>
        <v/>
      </c>
      <c r="CZ211" t="s">
        <v>1</v>
      </c>
      <c r="DA211" s="29" t="str">
        <f t="shared" si="414"/>
        <v/>
      </c>
      <c r="DB211" t="s">
        <v>1</v>
      </c>
      <c r="DC211" s="105" t="str">
        <f>IF(OR(BP211="",BP211&lt;&gt;"NEMA"),"",BO211)</f>
        <v/>
      </c>
      <c r="DD211" s="125" t="str">
        <f>IF(DC211="","",MAX(DD$10:DD210)+1)</f>
        <v/>
      </c>
      <c r="DE211" t="s">
        <v>1</v>
      </c>
      <c r="DF211" s="90"/>
      <c r="DG211" t="s">
        <v>1</v>
      </c>
      <c r="DH211" s="29" t="str">
        <f t="shared" si="397"/>
        <v/>
      </c>
      <c r="DI211" t="s">
        <v>1</v>
      </c>
      <c r="DJ211" s="166" t="str">
        <f>IF(BJ211&lt;&gt;"NEMA","",IF(IFERROR(MATCH(BI211,BI$10:BI210,0),0)&lt;&gt;0,"",BI211))</f>
        <v/>
      </c>
      <c r="DK211" t="s">
        <v>1</v>
      </c>
      <c r="DL211" s="90"/>
      <c r="DM211" t="s">
        <v>1</v>
      </c>
      <c r="DN211" s="105" t="str">
        <f t="shared" si="415"/>
        <v/>
      </c>
      <c r="DO211" s="73" t="str">
        <f>IF(DN211="","",MAX(DO$10:DO210)+1)</f>
        <v/>
      </c>
      <c r="DP211" s="73" t="str">
        <f>IF(DN211="","",IF(BP211="","",IF(BP211="NEMA",DD211,BP211)))</f>
        <v/>
      </c>
      <c r="DQ211" s="73" t="str">
        <f t="shared" si="416"/>
        <v/>
      </c>
      <c r="DR211" s="73" t="str">
        <f>IF(DL211="","",MAX(DR$10:DR210)+1)</f>
        <v/>
      </c>
      <c r="DS211" s="177" t="str">
        <f t="shared" si="398"/>
        <v/>
      </c>
      <c r="DT211" s="125" t="str">
        <f t="shared" si="417"/>
        <v/>
      </c>
      <c r="DU211" t="s">
        <v>1</v>
      </c>
      <c r="DV211" s="29" t="str">
        <f t="shared" si="418"/>
        <v/>
      </c>
      <c r="DW211" t="s">
        <v>1</v>
      </c>
      <c r="DX211" s="166" t="str">
        <f>IF(BX211="","",IF(BY211&lt;&gt;"NEMA","ime-pre-klu"&amp;IF(BJ211="","","(ali)")&amp;"-kat",IF(CB211&lt;&gt;"NEMA","ime-pre-klu"&amp;IF(BJ211="","","(ali)"),IF(CE211&lt;&gt;"NEMA","ime-pre",IF(CT211&lt;&gt;"","novo",""))))&amp;IF(AND(BE211="0",BD211&gt;max_minuta*60),"-ot",""))</f>
        <v/>
      </c>
      <c r="DY211" t="s">
        <v>1</v>
      </c>
      <c r="DZ211" s="111"/>
      <c r="EA211" s="134"/>
      <c r="EB211" s="134"/>
      <c r="EC211" s="134"/>
      <c r="ED211" s="134"/>
      <c r="EE211" s="134"/>
      <c r="EF211" s="134"/>
      <c r="EG211" s="134"/>
      <c r="EH211" s="134"/>
      <c r="EI211" s="134"/>
      <c r="EJ211" s="106" t="str">
        <f t="shared" si="399"/>
        <v/>
      </c>
      <c r="EK211" t="s">
        <v>1</v>
      </c>
    </row>
    <row r="212" spans="2:141" x14ac:dyDescent="0.25">
      <c r="B212" s="148" t="s">
        <v>1279</v>
      </c>
      <c r="C212" t="s">
        <v>1</v>
      </c>
      <c r="D212" s="159">
        <f t="shared" si="400"/>
        <v>0</v>
      </c>
      <c r="E212" s="160">
        <f t="shared" ref="E212:AW212" si="428">IF($B212="","",FIND(";",$B212,D212+1))</f>
        <v>1</v>
      </c>
      <c r="F212" s="160">
        <f t="shared" si="428"/>
        <v>9</v>
      </c>
      <c r="G212" s="160">
        <f t="shared" si="428"/>
        <v>14</v>
      </c>
      <c r="H212" s="160">
        <f t="shared" si="428"/>
        <v>22</v>
      </c>
      <c r="I212" s="160">
        <f t="shared" si="428"/>
        <v>30</v>
      </c>
      <c r="J212" s="160">
        <f t="shared" si="428"/>
        <v>31</v>
      </c>
      <c r="K212" s="160">
        <f t="shared" si="428"/>
        <v>33</v>
      </c>
      <c r="L212" s="160">
        <f t="shared" si="428"/>
        <v>34</v>
      </c>
      <c r="M212" s="160">
        <f t="shared" si="428"/>
        <v>36</v>
      </c>
      <c r="N212" s="160">
        <f t="shared" si="428"/>
        <v>42</v>
      </c>
      <c r="O212" s="160">
        <f t="shared" si="428"/>
        <v>48</v>
      </c>
      <c r="P212" s="160">
        <f t="shared" si="428"/>
        <v>54</v>
      </c>
      <c r="Q212" s="160">
        <f t="shared" si="428"/>
        <v>56</v>
      </c>
      <c r="R212" s="160">
        <f t="shared" si="428"/>
        <v>58</v>
      </c>
      <c r="S212" s="160">
        <f t="shared" si="428"/>
        <v>66</v>
      </c>
      <c r="T212" s="160">
        <f t="shared" si="428"/>
        <v>77</v>
      </c>
      <c r="U212" s="160">
        <f t="shared" si="428"/>
        <v>83</v>
      </c>
      <c r="V212" s="160">
        <f t="shared" si="428"/>
        <v>86</v>
      </c>
      <c r="W212" s="160">
        <f t="shared" si="428"/>
        <v>92</v>
      </c>
      <c r="X212" s="160">
        <f t="shared" si="428"/>
        <v>98</v>
      </c>
      <c r="Y212" s="160">
        <f t="shared" si="428"/>
        <v>99</v>
      </c>
      <c r="Z212" s="160">
        <f t="shared" si="428"/>
        <v>100</v>
      </c>
      <c r="AA212" s="160">
        <f t="shared" si="428"/>
        <v>101</v>
      </c>
      <c r="AB212" s="160">
        <f t="shared" si="428"/>
        <v>104</v>
      </c>
      <c r="AC212" s="160">
        <f t="shared" si="428"/>
        <v>107</v>
      </c>
      <c r="AD212" s="160">
        <f t="shared" si="428"/>
        <v>110</v>
      </c>
      <c r="AE212" s="160">
        <f t="shared" si="428"/>
        <v>113</v>
      </c>
      <c r="AF212" s="160">
        <f t="shared" si="428"/>
        <v>116</v>
      </c>
      <c r="AG212" s="160">
        <f t="shared" si="428"/>
        <v>119</v>
      </c>
      <c r="AH212" s="160">
        <f t="shared" si="428"/>
        <v>122</v>
      </c>
      <c r="AI212" s="160">
        <f t="shared" si="428"/>
        <v>125</v>
      </c>
      <c r="AJ212" s="160">
        <f t="shared" si="428"/>
        <v>128</v>
      </c>
      <c r="AK212" s="160">
        <f t="shared" si="428"/>
        <v>131</v>
      </c>
      <c r="AL212" s="160">
        <f t="shared" si="428"/>
        <v>134</v>
      </c>
      <c r="AM212" s="160">
        <f t="shared" si="428"/>
        <v>135</v>
      </c>
      <c r="AN212" s="160">
        <f t="shared" si="428"/>
        <v>137</v>
      </c>
      <c r="AO212" s="160">
        <f t="shared" si="428"/>
        <v>143</v>
      </c>
      <c r="AP212" s="160">
        <f t="shared" si="428"/>
        <v>145</v>
      </c>
      <c r="AQ212" s="160">
        <f t="shared" si="428"/>
        <v>148</v>
      </c>
      <c r="AR212" s="160">
        <f t="shared" si="428"/>
        <v>154</v>
      </c>
      <c r="AS212" s="160">
        <f t="shared" si="428"/>
        <v>160</v>
      </c>
      <c r="AT212" s="160">
        <f t="shared" si="428"/>
        <v>166</v>
      </c>
      <c r="AU212" s="160">
        <f t="shared" si="428"/>
        <v>169</v>
      </c>
      <c r="AV212" s="160">
        <f t="shared" si="428"/>
        <v>171</v>
      </c>
      <c r="AW212" s="161">
        <f t="shared" si="428"/>
        <v>172</v>
      </c>
      <c r="AX212" t="s">
        <v>1</v>
      </c>
      <c r="AY212" s="105" t="str">
        <f t="shared" si="402"/>
        <v>Ž45</v>
      </c>
      <c r="AZ212" s="134">
        <f t="shared" si="382"/>
        <v>116</v>
      </c>
      <c r="BA212" s="73" t="str">
        <f t="shared" si="403"/>
        <v>Ivana</v>
      </c>
      <c r="BB212" s="73" t="str">
        <f t="shared" si="404"/>
        <v>Gobec</v>
      </c>
      <c r="BC212" s="134" t="str">
        <f t="shared" si="405"/>
        <v>40:45</v>
      </c>
      <c r="BD212" s="134">
        <f t="shared" si="406"/>
        <v>2445</v>
      </c>
      <c r="BE212" s="134" t="str">
        <f t="shared" si="407"/>
        <v>0</v>
      </c>
      <c r="BF212" s="134" t="str">
        <f t="shared" si="328"/>
        <v>0</v>
      </c>
      <c r="BG212" s="134">
        <f t="shared" si="383"/>
        <v>1</v>
      </c>
      <c r="BH212" s="73" t="str">
        <f t="shared" si="384"/>
        <v>Vihor</v>
      </c>
      <c r="BI212" s="73" t="str">
        <f t="shared" ref="BI212:BI275" si="429">IF(B212="","",SUBSTITUTE(MID($B212,S212+1,T212-S212-1),"""",""))</f>
        <v>OK Vihor</v>
      </c>
      <c r="BJ212" s="134" t="str">
        <f t="shared" si="408"/>
        <v/>
      </c>
      <c r="BK212" s="73" t="str" cm="1">
        <f t="array" ref="BK212">IF(BJ212="",""&amp;BI212,IF(BJ212="NEMA",BI212,INDEX(klub_naziv,MATCH(INDEX(klubAlias_klubid,BJ212),klub_id,0))))</f>
        <v>OK Vihor</v>
      </c>
      <c r="BL212" s="73" t="str" cm="1">
        <f t="array" ref="BL212">IFERROR(INDEX(registarNatjecatelji,CE212,4),"")</f>
        <v>OK Vihor</v>
      </c>
      <c r="BM212" s="179" t="str">
        <f t="shared" si="352"/>
        <v/>
      </c>
      <c r="BN212" s="73" t="str">
        <f t="shared" si="409"/>
        <v>OK Vihor</v>
      </c>
      <c r="BO212" s="73" t="str">
        <f t="shared" si="422"/>
        <v>CRO</v>
      </c>
      <c r="BP212" s="134">
        <f t="shared" si="385"/>
        <v>1</v>
      </c>
      <c r="BQ212" s="73" t="str">
        <f t="shared" si="386"/>
        <v>Ž45</v>
      </c>
      <c r="BR212" s="73" t="str">
        <f t="shared" si="387"/>
        <v>M55-Ž45</v>
      </c>
      <c r="BS212" s="134">
        <f t="shared" si="388"/>
        <v>1008</v>
      </c>
      <c r="BT212" s="74" t="str">
        <f t="shared" si="389"/>
        <v>3.2</v>
      </c>
      <c r="BU212" s="74" t="str">
        <f t="shared" si="390"/>
        <v>125</v>
      </c>
      <c r="BV212" s="75" t="str">
        <f t="shared" si="391"/>
        <v>11</v>
      </c>
      <c r="BW212" t="s">
        <v>1</v>
      </c>
      <c r="BX212" s="105" t="str">
        <f t="shared" si="392"/>
        <v>Ivana – Gobec – OK Vihor – Ž45</v>
      </c>
      <c r="BY212" s="106">
        <f t="shared" si="393"/>
        <v>660</v>
      </c>
      <c r="BZ212" t="s">
        <v>1</v>
      </c>
      <c r="CA212" s="105" t="str">
        <f t="shared" si="394"/>
        <v>Ivana – Gobec – OK Vihor</v>
      </c>
      <c r="CB212" s="106">
        <f t="shared" si="395"/>
        <v>660</v>
      </c>
      <c r="CC212" t="s">
        <v>1</v>
      </c>
      <c r="CD212" s="105" t="str">
        <f t="shared" si="396"/>
        <v>Ivana – Gobec</v>
      </c>
      <c r="CE212" s="106">
        <f t="shared" si="410"/>
        <v>660</v>
      </c>
      <c r="CF212" t="s">
        <v>1</v>
      </c>
      <c r="CG212" s="111">
        <f t="shared" si="411"/>
        <v>660</v>
      </c>
      <c r="CH212" s="134" cm="1">
        <f t="array" ref="CH212">IF(CG212="","",INDEX(imePrezime_id,CG212,0))</f>
        <v>1309</v>
      </c>
      <c r="CI212" s="106" t="str">
        <f>IF(OR(CD212="",CE212&lt;&gt;"NEMA"),"",IFERROR(INDEX(imeprezimealias_imeprezimeid,MATCH(BA212&amp;" "&amp;BB212,imeprezimealias_alias,0)),""))</f>
        <v/>
      </c>
      <c r="CJ212" t="s">
        <v>1</v>
      </c>
      <c r="CK212" s="29" t="str">
        <f t="shared" si="412"/>
        <v/>
      </c>
      <c r="CL212" t="s">
        <v>1</v>
      </c>
      <c r="CM212" s="90"/>
      <c r="CN212" t="s">
        <v>1</v>
      </c>
      <c r="CO212" s="111" t="str">
        <f>IF(CM212="","",MAX(CO$10:CO211)+1)</f>
        <v/>
      </c>
      <c r="CP212" s="106" t="str">
        <f>IF(CM212="","",INDEX(imePrezime_id,MATCH(IF(IFERROR(SEARCH("–",CM212),0)&lt;&gt;0,CM212,SUBSTITUTE(CM212," "," – ",1)),imePrezime,0)))</f>
        <v/>
      </c>
      <c r="CR212" s="29" t="str">
        <f t="shared" si="413"/>
        <v/>
      </c>
      <c r="CS212" t="s">
        <v>1</v>
      </c>
      <c r="CT212" s="115" t="str">
        <f>IF(AND(CE212="NEMA",CI212=""),MAX(CT$10:CT211)+1,"")</f>
        <v/>
      </c>
      <c r="CU212" t="s">
        <v>1</v>
      </c>
      <c r="CV212" s="120" t="str">
        <f t="shared" si="427"/>
        <v>Ž</v>
      </c>
      <c r="CW212" t="s">
        <v>1</v>
      </c>
      <c r="CX212" s="105" t="str">
        <f>IF(CT212="","",IF(BO212&lt;&gt;"CRO","","INSERT INTO osoba (id,reg_broj,oib,spol_id,dat_rodjenja) VALUES ("&amp;CT212&amp;",(SELECT max(reg_broj)+1 FROM osoba),Null,'"&amp;CV212&amp;"',Null); INSERT INTO osoba_log (id,reg_broj,oib,spol_id,dat_rodjenja,dnevnik_id) SELECT id,reg_broj,oib,spol_id,dat_rodjenja,"&amp;CT$2&amp;" FROM osoba WHERE id = "&amp;CT212&amp;";"))</f>
        <v/>
      </c>
      <c r="CY212" s="125" t="str">
        <f>IF(CT212="","","INSERT INTO imeprezime (id,osoba_id,rbr,ime,prezime,klub_id,identitet_id,sintaksa_id,info,aktivno,dnevnik_id) VALUES ("&amp;CT212&amp;","&amp;IF(CX212="","Null",CT212)&amp;",1,'"&amp;BA212&amp;"','"&amp;BB212&amp;"',(SELECT id FROM klub WHERE naziv = '"&amp;BI212&amp;"'),Null,1,'',1,"&amp;CT$2&amp;");")</f>
        <v/>
      </c>
      <c r="CZ212" t="s">
        <v>1</v>
      </c>
      <c r="DA212" s="29" t="str">
        <f t="shared" si="414"/>
        <v/>
      </c>
      <c r="DB212" t="s">
        <v>1</v>
      </c>
      <c r="DC212" s="105" t="str">
        <f>IF(OR(BP212="",BP212&lt;&gt;"NEMA"),"",BO212)</f>
        <v/>
      </c>
      <c r="DD212" s="125" t="str">
        <f>IF(DC212="","",MAX(DD$10:DD211)+1)</f>
        <v/>
      </c>
      <c r="DE212" t="s">
        <v>1</v>
      </c>
      <c r="DF212" s="90"/>
      <c r="DG212" t="s">
        <v>1</v>
      </c>
      <c r="DH212" s="29" t="str">
        <f t="shared" si="397"/>
        <v/>
      </c>
      <c r="DI212" t="s">
        <v>1</v>
      </c>
      <c r="DJ212" s="166" t="str">
        <f>IF(BJ212&lt;&gt;"NEMA","",IF(IFERROR(MATCH(BI212,BI$10:BI211,0),0)&lt;&gt;0,"",BI212))</f>
        <v/>
      </c>
      <c r="DK212" t="s">
        <v>1</v>
      </c>
      <c r="DL212" s="90"/>
      <c r="DM212" t="s">
        <v>1</v>
      </c>
      <c r="DN212" s="105" t="str">
        <f t="shared" si="415"/>
        <v/>
      </c>
      <c r="DO212" s="73" t="str">
        <f>IF(DN212="","",MAX(DO$10:DO211)+1)</f>
        <v/>
      </c>
      <c r="DP212" s="73" t="str">
        <f>IF(DN212="","",IF(BP212="","",IF(BP212="NEMA",DD212,BP212)))</f>
        <v/>
      </c>
      <c r="DQ212" s="73" t="str">
        <f t="shared" si="416"/>
        <v/>
      </c>
      <c r="DR212" s="73" t="str">
        <f>IF(DL212="","",MAX(DR$10:DR211)+1)</f>
        <v/>
      </c>
      <c r="DS212" s="177" t="str">
        <f t="shared" si="398"/>
        <v/>
      </c>
      <c r="DT212" s="125" t="str">
        <f t="shared" si="417"/>
        <v/>
      </c>
      <c r="DU212" t="s">
        <v>1</v>
      </c>
      <c r="DV212" s="29" t="str">
        <f t="shared" si="418"/>
        <v/>
      </c>
      <c r="DW212" t="s">
        <v>1</v>
      </c>
      <c r="DX212" s="166" t="str">
        <f>IF(BX212="","",IF(BY212&lt;&gt;"NEMA","ime-pre-klu"&amp;IF(BJ212="","","(ali)")&amp;"-kat",IF(CB212&lt;&gt;"NEMA","ime-pre-klu"&amp;IF(BJ212="","","(ali)"),IF(CE212&lt;&gt;"NEMA","ime-pre",IF(CT212&lt;&gt;"","novo",""))))&amp;IF(AND(BE212="0",BD212&gt;max_minuta*60),"-ot",""))</f>
        <v>ime-pre-klu-kat</v>
      </c>
      <c r="DY212" t="s">
        <v>1</v>
      </c>
      <c r="DZ212" s="111"/>
      <c r="EA212" s="134"/>
      <c r="EB212" s="134"/>
      <c r="EC212" s="134"/>
      <c r="ED212" s="134"/>
      <c r="EE212" s="134"/>
      <c r="EF212" s="134"/>
      <c r="EG212" s="134"/>
      <c r="EH212" s="134"/>
      <c r="EI212" s="134"/>
      <c r="EJ212" s="106">
        <f t="shared" si="399"/>
        <v>1</v>
      </c>
      <c r="EK212" t="s">
        <v>1</v>
      </c>
    </row>
    <row r="213" spans="2:141" x14ac:dyDescent="0.25">
      <c r="B213" s="148" t="s">
        <v>1280</v>
      </c>
      <c r="C213" t="s">
        <v>1</v>
      </c>
      <c r="D213" s="159">
        <f t="shared" si="400"/>
        <v>0</v>
      </c>
      <c r="E213" s="160">
        <f t="shared" ref="E213:AW213" si="430">IF($B213="","",FIND(";",$B213,D213+1))</f>
        <v>1</v>
      </c>
      <c r="F213" s="160">
        <f t="shared" si="430"/>
        <v>9</v>
      </c>
      <c r="G213" s="160">
        <f t="shared" si="430"/>
        <v>15</v>
      </c>
      <c r="H213" s="160">
        <f t="shared" si="430"/>
        <v>24</v>
      </c>
      <c r="I213" s="160">
        <f t="shared" si="430"/>
        <v>32</v>
      </c>
      <c r="J213" s="160">
        <f t="shared" si="430"/>
        <v>33</v>
      </c>
      <c r="K213" s="160">
        <f t="shared" si="430"/>
        <v>35</v>
      </c>
      <c r="L213" s="160">
        <f t="shared" si="430"/>
        <v>36</v>
      </c>
      <c r="M213" s="160">
        <f t="shared" si="430"/>
        <v>38</v>
      </c>
      <c r="N213" s="160">
        <f t="shared" si="430"/>
        <v>44</v>
      </c>
      <c r="O213" s="160">
        <f t="shared" si="430"/>
        <v>50</v>
      </c>
      <c r="P213" s="160">
        <f t="shared" si="430"/>
        <v>56</v>
      </c>
      <c r="Q213" s="160">
        <f t="shared" si="430"/>
        <v>58</v>
      </c>
      <c r="R213" s="160">
        <f t="shared" si="430"/>
        <v>60</v>
      </c>
      <c r="S213" s="160">
        <f t="shared" si="430"/>
        <v>71</v>
      </c>
      <c r="T213" s="160">
        <f t="shared" si="430"/>
        <v>85</v>
      </c>
      <c r="U213" s="160">
        <f t="shared" si="430"/>
        <v>91</v>
      </c>
      <c r="V213" s="160">
        <f t="shared" si="430"/>
        <v>94</v>
      </c>
      <c r="W213" s="160">
        <f t="shared" si="430"/>
        <v>100</v>
      </c>
      <c r="X213" s="160">
        <f t="shared" si="430"/>
        <v>106</v>
      </c>
      <c r="Y213" s="160">
        <f t="shared" si="430"/>
        <v>107</v>
      </c>
      <c r="Z213" s="160">
        <f t="shared" si="430"/>
        <v>108</v>
      </c>
      <c r="AA213" s="160">
        <f t="shared" si="430"/>
        <v>109</v>
      </c>
      <c r="AB213" s="160">
        <f t="shared" si="430"/>
        <v>112</v>
      </c>
      <c r="AC213" s="160">
        <f t="shared" si="430"/>
        <v>115</v>
      </c>
      <c r="AD213" s="160">
        <f t="shared" si="430"/>
        <v>118</v>
      </c>
      <c r="AE213" s="160">
        <f t="shared" si="430"/>
        <v>121</v>
      </c>
      <c r="AF213" s="160">
        <f t="shared" si="430"/>
        <v>124</v>
      </c>
      <c r="AG213" s="160">
        <f t="shared" si="430"/>
        <v>127</v>
      </c>
      <c r="AH213" s="160">
        <f t="shared" si="430"/>
        <v>130</v>
      </c>
      <c r="AI213" s="160">
        <f t="shared" si="430"/>
        <v>133</v>
      </c>
      <c r="AJ213" s="160">
        <f t="shared" si="430"/>
        <v>136</v>
      </c>
      <c r="AK213" s="160">
        <f t="shared" si="430"/>
        <v>139</v>
      </c>
      <c r="AL213" s="160">
        <f t="shared" si="430"/>
        <v>142</v>
      </c>
      <c r="AM213" s="160">
        <f t="shared" si="430"/>
        <v>143</v>
      </c>
      <c r="AN213" s="160">
        <f t="shared" si="430"/>
        <v>145</v>
      </c>
      <c r="AO213" s="160">
        <f t="shared" si="430"/>
        <v>151</v>
      </c>
      <c r="AP213" s="160">
        <f t="shared" si="430"/>
        <v>153</v>
      </c>
      <c r="AQ213" s="160">
        <f t="shared" si="430"/>
        <v>156</v>
      </c>
      <c r="AR213" s="160">
        <f t="shared" si="430"/>
        <v>162</v>
      </c>
      <c r="AS213" s="160">
        <f t="shared" si="430"/>
        <v>168</v>
      </c>
      <c r="AT213" s="160">
        <f t="shared" si="430"/>
        <v>174</v>
      </c>
      <c r="AU213" s="160">
        <f t="shared" si="430"/>
        <v>177</v>
      </c>
      <c r="AV213" s="160">
        <f t="shared" si="430"/>
        <v>179</v>
      </c>
      <c r="AW213" s="161">
        <f t="shared" si="430"/>
        <v>180</v>
      </c>
      <c r="AX213" t="s">
        <v>1</v>
      </c>
      <c r="AY213" s="105" t="str">
        <f t="shared" si="402"/>
        <v>Ž45</v>
      </c>
      <c r="AZ213" s="134">
        <f t="shared" si="382"/>
        <v>116</v>
      </c>
      <c r="BA213" s="73" t="str">
        <f t="shared" si="403"/>
        <v>Mirka</v>
      </c>
      <c r="BB213" s="73" t="str">
        <f t="shared" si="404"/>
        <v>Jakšić</v>
      </c>
      <c r="BC213" s="134" t="str">
        <f t="shared" si="405"/>
        <v>48:08</v>
      </c>
      <c r="BD213" s="134">
        <f t="shared" si="406"/>
        <v>2888</v>
      </c>
      <c r="BE213" s="134" t="str">
        <f t="shared" si="407"/>
        <v>0</v>
      </c>
      <c r="BF213" s="134" t="str">
        <f t="shared" si="328"/>
        <v>0</v>
      </c>
      <c r="BG213" s="134">
        <f t="shared" si="383"/>
        <v>1</v>
      </c>
      <c r="BH213" s="73" t="str">
        <f t="shared" si="384"/>
        <v>Maksimir</v>
      </c>
      <c r="BI213" s="73" t="str">
        <f t="shared" si="429"/>
        <v>OK Maksimir</v>
      </c>
      <c r="BJ213" s="134" t="str">
        <f t="shared" si="408"/>
        <v/>
      </c>
      <c r="BK213" s="73" t="str" cm="1">
        <f t="array" ref="BK213">IF(BJ213="",""&amp;BI213,IF(BJ213="NEMA",BI213,INDEX(klub_naziv,MATCH(INDEX(klubAlias_klubid,BJ213),klub_id,0))))</f>
        <v>OK Maksimir</v>
      </c>
      <c r="BL213" s="73" t="str" cm="1">
        <f t="array" ref="BL213">IFERROR(INDEX(registarNatjecatelji,CE213,4),"")</f>
        <v>OK Maksimir</v>
      </c>
      <c r="BM213" s="179" t="str">
        <f t="shared" si="352"/>
        <v/>
      </c>
      <c r="BN213" s="73" t="str">
        <f t="shared" si="409"/>
        <v>OK Maksimir</v>
      </c>
      <c r="BO213" s="73" t="str">
        <f t="shared" si="422"/>
        <v>CRO</v>
      </c>
      <c r="BP213" s="134">
        <f t="shared" si="385"/>
        <v>1</v>
      </c>
      <c r="BQ213" s="73" t="str">
        <f t="shared" si="386"/>
        <v>Ž45</v>
      </c>
      <c r="BR213" s="73" t="str">
        <f t="shared" si="387"/>
        <v>M55-Ž45</v>
      </c>
      <c r="BS213" s="134">
        <f t="shared" si="388"/>
        <v>1008</v>
      </c>
      <c r="BT213" s="74" t="str">
        <f t="shared" si="389"/>
        <v>3.2</v>
      </c>
      <c r="BU213" s="74" t="str">
        <f t="shared" si="390"/>
        <v>125</v>
      </c>
      <c r="BV213" s="75" t="str">
        <f t="shared" si="391"/>
        <v>11</v>
      </c>
      <c r="BW213" t="s">
        <v>1</v>
      </c>
      <c r="BX213" s="105" t="str">
        <f t="shared" si="392"/>
        <v>Mirka – Jakšić – OK Maksimir – Ž45</v>
      </c>
      <c r="BY213" s="106">
        <f t="shared" si="393"/>
        <v>341</v>
      </c>
      <c r="BZ213" t="s">
        <v>1</v>
      </c>
      <c r="CA213" s="105" t="str">
        <f t="shared" si="394"/>
        <v>Mirka – Jakšić – OK Maksimir</v>
      </c>
      <c r="CB213" s="106">
        <f t="shared" si="395"/>
        <v>341</v>
      </c>
      <c r="CC213" t="s">
        <v>1</v>
      </c>
      <c r="CD213" s="105" t="str">
        <f t="shared" si="396"/>
        <v>Mirka – Jakšić</v>
      </c>
      <c r="CE213" s="106">
        <f t="shared" si="410"/>
        <v>341</v>
      </c>
      <c r="CF213" t="s">
        <v>1</v>
      </c>
      <c r="CG213" s="111">
        <f t="shared" si="411"/>
        <v>341</v>
      </c>
      <c r="CH213" s="134" cm="1">
        <f t="array" ref="CH213">IF(CG213="","",INDEX(imePrezime_id,CG213,0))</f>
        <v>1372</v>
      </c>
      <c r="CI213" s="106" t="str">
        <f>IF(OR(CD213="",CE213&lt;&gt;"NEMA"),"",IFERROR(INDEX(imeprezimealias_imeprezimeid,MATCH(BA213&amp;" "&amp;BB213,imeprezimealias_alias,0)),""))</f>
        <v/>
      </c>
      <c r="CJ213" t="s">
        <v>1</v>
      </c>
      <c r="CK213" s="29" t="str">
        <f t="shared" si="412"/>
        <v/>
      </c>
      <c r="CL213" t="s">
        <v>1</v>
      </c>
      <c r="CM213" s="90"/>
      <c r="CN213" t="s">
        <v>1</v>
      </c>
      <c r="CO213" s="111" t="str">
        <f>IF(CM213="","",MAX(CO$10:CO212)+1)</f>
        <v/>
      </c>
      <c r="CP213" s="106" t="str">
        <f>IF(CM213="","",INDEX(imePrezime_id,MATCH(IF(IFERROR(SEARCH("–",CM213),0)&lt;&gt;0,CM213,SUBSTITUTE(CM213," "," – ",1)),imePrezime,0)))</f>
        <v/>
      </c>
      <c r="CR213" s="29" t="str">
        <f t="shared" si="413"/>
        <v/>
      </c>
      <c r="CS213" t="s">
        <v>1</v>
      </c>
      <c r="CT213" s="115" t="str">
        <f>IF(AND(CE213="NEMA",CI213=""),MAX(CT$10:CT212)+1,"")</f>
        <v/>
      </c>
      <c r="CU213" t="s">
        <v>1</v>
      </c>
      <c r="CV213" s="120" t="str">
        <f t="shared" si="427"/>
        <v>Ž</v>
      </c>
      <c r="CW213" t="s">
        <v>1</v>
      </c>
      <c r="CX213" s="105" t="str">
        <f>IF(CT213="","",IF(BO213&lt;&gt;"CRO","","INSERT INTO osoba (id,reg_broj,oib,spol_id,dat_rodjenja) VALUES ("&amp;CT213&amp;",(SELECT max(reg_broj)+1 FROM osoba),Null,'"&amp;CV213&amp;"',Null); INSERT INTO osoba_log (id,reg_broj,oib,spol_id,dat_rodjenja,dnevnik_id) SELECT id,reg_broj,oib,spol_id,dat_rodjenja,"&amp;CT$2&amp;" FROM osoba WHERE id = "&amp;CT213&amp;";"))</f>
        <v/>
      </c>
      <c r="CY213" s="125" t="str">
        <f>IF(CT213="","","INSERT INTO imeprezime (id,osoba_id,rbr,ime,prezime,klub_id,identitet_id,sintaksa_id,info,aktivno,dnevnik_id) VALUES ("&amp;CT213&amp;","&amp;IF(CX213="","Null",CT213)&amp;",1,'"&amp;BA213&amp;"','"&amp;BB213&amp;"',(SELECT id FROM klub WHERE naziv = '"&amp;BI213&amp;"'),Null,1,'',1,"&amp;CT$2&amp;");")</f>
        <v/>
      </c>
      <c r="CZ213" t="s">
        <v>1</v>
      </c>
      <c r="DA213" s="29" t="str">
        <f t="shared" si="414"/>
        <v/>
      </c>
      <c r="DB213" t="s">
        <v>1</v>
      </c>
      <c r="DC213" s="105" t="str">
        <f>IF(OR(BP213="",BP213&lt;&gt;"NEMA"),"",BO213)</f>
        <v/>
      </c>
      <c r="DD213" s="125" t="str">
        <f>IF(DC213="","",MAX(DD$10:DD212)+1)</f>
        <v/>
      </c>
      <c r="DE213" t="s">
        <v>1</v>
      </c>
      <c r="DF213" s="90"/>
      <c r="DG213" t="s">
        <v>1</v>
      </c>
      <c r="DH213" s="29" t="str">
        <f t="shared" si="397"/>
        <v/>
      </c>
      <c r="DI213" t="s">
        <v>1</v>
      </c>
      <c r="DJ213" s="166" t="str">
        <f>IF(BJ213&lt;&gt;"NEMA","",IF(IFERROR(MATCH(BI213,BI$10:BI212,0),0)&lt;&gt;0,"",BI213))</f>
        <v/>
      </c>
      <c r="DK213" t="s">
        <v>1</v>
      </c>
      <c r="DL213" s="90"/>
      <c r="DM213" t="s">
        <v>1</v>
      </c>
      <c r="DN213" s="105" t="str">
        <f t="shared" si="415"/>
        <v/>
      </c>
      <c r="DO213" s="73" t="str">
        <f>IF(DN213="","",MAX(DO$10:DO212)+1)</f>
        <v/>
      </c>
      <c r="DP213" s="73" t="str">
        <f>IF(DN213="","",IF(BP213="","",IF(BP213="NEMA",DD213,BP213)))</f>
        <v/>
      </c>
      <c r="DQ213" s="73" t="str">
        <f t="shared" si="416"/>
        <v/>
      </c>
      <c r="DR213" s="73" t="str">
        <f>IF(DL213="","",MAX(DR$10:DR212)+1)</f>
        <v/>
      </c>
      <c r="DS213" s="177" t="str">
        <f t="shared" si="398"/>
        <v/>
      </c>
      <c r="DT213" s="125" t="str">
        <f t="shared" si="417"/>
        <v/>
      </c>
      <c r="DU213" t="s">
        <v>1</v>
      </c>
      <c r="DV213" s="29" t="str">
        <f t="shared" si="418"/>
        <v/>
      </c>
      <c r="DW213" t="s">
        <v>1</v>
      </c>
      <c r="DX213" s="166" t="str">
        <f>IF(BX213="","",IF(BY213&lt;&gt;"NEMA","ime-pre-klu"&amp;IF(BJ213="","","(ali)")&amp;"-kat",IF(CB213&lt;&gt;"NEMA","ime-pre-klu"&amp;IF(BJ213="","","(ali)"),IF(CE213&lt;&gt;"NEMA","ime-pre",IF(CT213&lt;&gt;"","novo",""))))&amp;IF(AND(BE213="0",BD213&gt;max_minuta*60),"-ot",""))</f>
        <v>ime-pre-klu-kat</v>
      </c>
      <c r="DY213" t="s">
        <v>1</v>
      </c>
      <c r="DZ213" s="111"/>
      <c r="EA213" s="134"/>
      <c r="EB213" s="134"/>
      <c r="EC213" s="134"/>
      <c r="ED213" s="134"/>
      <c r="EE213" s="134"/>
      <c r="EF213" s="134"/>
      <c r="EG213" s="134"/>
      <c r="EH213" s="134"/>
      <c r="EI213" s="134"/>
      <c r="EJ213" s="106">
        <f t="shared" si="399"/>
        <v>1</v>
      </c>
      <c r="EK213" t="s">
        <v>1</v>
      </c>
    </row>
    <row r="214" spans="2:141" x14ac:dyDescent="0.25">
      <c r="B214" s="148" t="s">
        <v>1281</v>
      </c>
      <c r="C214" t="s">
        <v>1</v>
      </c>
      <c r="D214" s="159">
        <f t="shared" si="400"/>
        <v>0</v>
      </c>
      <c r="E214" s="160">
        <f t="shared" ref="E214:AW214" si="431">IF($B214="","",FIND(";",$B214,D214+1))</f>
        <v>1</v>
      </c>
      <c r="F214" s="160">
        <f t="shared" si="431"/>
        <v>9</v>
      </c>
      <c r="G214" s="160">
        <f t="shared" si="431"/>
        <v>15</v>
      </c>
      <c r="H214" s="160">
        <f t="shared" si="431"/>
        <v>25</v>
      </c>
      <c r="I214" s="160">
        <f t="shared" si="431"/>
        <v>42</v>
      </c>
      <c r="J214" s="160">
        <f t="shared" si="431"/>
        <v>43</v>
      </c>
      <c r="K214" s="160">
        <f t="shared" si="431"/>
        <v>45</v>
      </c>
      <c r="L214" s="160">
        <f t="shared" si="431"/>
        <v>46</v>
      </c>
      <c r="M214" s="160">
        <f t="shared" si="431"/>
        <v>48</v>
      </c>
      <c r="N214" s="160">
        <f t="shared" si="431"/>
        <v>54</v>
      </c>
      <c r="O214" s="160">
        <f t="shared" si="431"/>
        <v>60</v>
      </c>
      <c r="P214" s="160">
        <f t="shared" si="431"/>
        <v>66</v>
      </c>
      <c r="Q214" s="160">
        <f t="shared" si="431"/>
        <v>68</v>
      </c>
      <c r="R214" s="160">
        <f t="shared" si="431"/>
        <v>70</v>
      </c>
      <c r="S214" s="160">
        <f t="shared" si="431"/>
        <v>76</v>
      </c>
      <c r="T214" s="160">
        <f t="shared" si="431"/>
        <v>88</v>
      </c>
      <c r="U214" s="160">
        <f t="shared" si="431"/>
        <v>94</v>
      </c>
      <c r="V214" s="160">
        <f t="shared" si="431"/>
        <v>97</v>
      </c>
      <c r="W214" s="160">
        <f t="shared" si="431"/>
        <v>103</v>
      </c>
      <c r="X214" s="160">
        <f t="shared" si="431"/>
        <v>109</v>
      </c>
      <c r="Y214" s="160">
        <f t="shared" si="431"/>
        <v>110</v>
      </c>
      <c r="Z214" s="160">
        <f t="shared" si="431"/>
        <v>111</v>
      </c>
      <c r="AA214" s="160">
        <f t="shared" si="431"/>
        <v>112</v>
      </c>
      <c r="AB214" s="160">
        <f t="shared" si="431"/>
        <v>115</v>
      </c>
      <c r="AC214" s="160">
        <f t="shared" si="431"/>
        <v>118</v>
      </c>
      <c r="AD214" s="160">
        <f t="shared" si="431"/>
        <v>121</v>
      </c>
      <c r="AE214" s="160">
        <f t="shared" si="431"/>
        <v>124</v>
      </c>
      <c r="AF214" s="160">
        <f t="shared" si="431"/>
        <v>127</v>
      </c>
      <c r="AG214" s="160">
        <f t="shared" si="431"/>
        <v>130</v>
      </c>
      <c r="AH214" s="160">
        <f t="shared" si="431"/>
        <v>133</v>
      </c>
      <c r="AI214" s="160">
        <f t="shared" si="431"/>
        <v>136</v>
      </c>
      <c r="AJ214" s="160">
        <f t="shared" si="431"/>
        <v>139</v>
      </c>
      <c r="AK214" s="160">
        <f t="shared" si="431"/>
        <v>142</v>
      </c>
      <c r="AL214" s="160">
        <f t="shared" si="431"/>
        <v>145</v>
      </c>
      <c r="AM214" s="160">
        <f t="shared" si="431"/>
        <v>146</v>
      </c>
      <c r="AN214" s="160">
        <f t="shared" si="431"/>
        <v>148</v>
      </c>
      <c r="AO214" s="160">
        <f t="shared" si="431"/>
        <v>154</v>
      </c>
      <c r="AP214" s="160">
        <f t="shared" si="431"/>
        <v>156</v>
      </c>
      <c r="AQ214" s="160">
        <f t="shared" si="431"/>
        <v>159</v>
      </c>
      <c r="AR214" s="160">
        <f t="shared" si="431"/>
        <v>165</v>
      </c>
      <c r="AS214" s="160">
        <f t="shared" si="431"/>
        <v>171</v>
      </c>
      <c r="AT214" s="160">
        <f t="shared" si="431"/>
        <v>177</v>
      </c>
      <c r="AU214" s="160">
        <f t="shared" si="431"/>
        <v>180</v>
      </c>
      <c r="AV214" s="160">
        <f t="shared" si="431"/>
        <v>182</v>
      </c>
      <c r="AW214" s="161">
        <f t="shared" si="431"/>
        <v>183</v>
      </c>
      <c r="AX214" t="s">
        <v>1</v>
      </c>
      <c r="AY214" s="105" t="str">
        <f t="shared" si="402"/>
        <v>Ž45</v>
      </c>
      <c r="AZ214" s="134">
        <f t="shared" si="382"/>
        <v>116</v>
      </c>
      <c r="BA214" s="73" t="str">
        <f t="shared" si="403"/>
        <v>Beata Adrianna</v>
      </c>
      <c r="BB214" s="73" t="str">
        <f t="shared" si="404"/>
        <v>Glinska</v>
      </c>
      <c r="BC214" s="134" t="str">
        <f t="shared" si="405"/>
        <v>48:43</v>
      </c>
      <c r="BD214" s="134">
        <f t="shared" si="406"/>
        <v>2923</v>
      </c>
      <c r="BE214" s="134" t="str">
        <f t="shared" si="407"/>
        <v>0</v>
      </c>
      <c r="BF214" s="134" t="str">
        <f t="shared" si="328"/>
        <v>0</v>
      </c>
      <c r="BG214" s="134">
        <f t="shared" si="383"/>
        <v>1</v>
      </c>
      <c r="BH214" s="73" t="str">
        <f t="shared" si="384"/>
        <v>KAP</v>
      </c>
      <c r="BI214" s="73" t="str">
        <f t="shared" si="429"/>
        <v>OK Kapela</v>
      </c>
      <c r="BJ214" s="134" t="str">
        <f t="shared" si="408"/>
        <v/>
      </c>
      <c r="BK214" s="73" t="str" cm="1">
        <f t="array" ref="BK214">IF(BJ214="",""&amp;BI214,IF(BJ214="NEMA",BI214,INDEX(klub_naziv,MATCH(INDEX(klubAlias_klubid,BJ214),klub_id,0))))</f>
        <v>OK Kapela</v>
      </c>
      <c r="BL214" s="73" t="str" cm="1">
        <f t="array" ref="BL214">IFERROR(INDEX(registarNatjecatelji,CE214,4),"")</f>
        <v>OK Kapela</v>
      </c>
      <c r="BM214" s="179" t="str">
        <f t="shared" si="352"/>
        <v/>
      </c>
      <c r="BN214" s="73" t="str">
        <f t="shared" si="409"/>
        <v>OK Kapela</v>
      </c>
      <c r="BO214" s="73" t="str">
        <f t="shared" si="422"/>
        <v>CRO</v>
      </c>
      <c r="BP214" s="134">
        <f t="shared" si="385"/>
        <v>1</v>
      </c>
      <c r="BQ214" s="73" t="str">
        <f t="shared" si="386"/>
        <v>Ž45</v>
      </c>
      <c r="BR214" s="73" t="str">
        <f t="shared" si="387"/>
        <v>M55-Ž45</v>
      </c>
      <c r="BS214" s="134">
        <f t="shared" si="388"/>
        <v>1008</v>
      </c>
      <c r="BT214" s="74" t="str">
        <f t="shared" si="389"/>
        <v>3.2</v>
      </c>
      <c r="BU214" s="74" t="str">
        <f t="shared" si="390"/>
        <v>125</v>
      </c>
      <c r="BV214" s="75" t="str">
        <f t="shared" si="391"/>
        <v>11</v>
      </c>
      <c r="BW214" t="s">
        <v>1</v>
      </c>
      <c r="BX214" s="105" t="str">
        <f t="shared" si="392"/>
        <v>Beata Adrianna – Glinska – OK Kapela – Ž45</v>
      </c>
      <c r="BY214" s="106">
        <f t="shared" si="393"/>
        <v>240</v>
      </c>
      <c r="BZ214" t="s">
        <v>1</v>
      </c>
      <c r="CA214" s="105" t="str">
        <f t="shared" si="394"/>
        <v>Beata Adrianna – Glinska – OK Kapela</v>
      </c>
      <c r="CB214" s="106">
        <f t="shared" si="395"/>
        <v>240</v>
      </c>
      <c r="CC214" t="s">
        <v>1</v>
      </c>
      <c r="CD214" s="105" t="str">
        <f t="shared" si="396"/>
        <v>Beata Adrianna – Glinska</v>
      </c>
      <c r="CE214" s="106">
        <f t="shared" si="410"/>
        <v>240</v>
      </c>
      <c r="CF214" t="s">
        <v>1</v>
      </c>
      <c r="CG214" s="111">
        <f t="shared" si="411"/>
        <v>240</v>
      </c>
      <c r="CH214" s="134" cm="1">
        <f t="array" ref="CH214">IF(CG214="","",INDEX(imePrezime_id,CG214,0))</f>
        <v>1867</v>
      </c>
      <c r="CI214" s="106" t="str">
        <f>IF(OR(CD214="",CE214&lt;&gt;"NEMA"),"",IFERROR(INDEX(imeprezimealias_imeprezimeid,MATCH(BA214&amp;" "&amp;BB214,imeprezimealias_alias,0)),""))</f>
        <v/>
      </c>
      <c r="CJ214" t="s">
        <v>1</v>
      </c>
      <c r="CK214" s="29" t="str">
        <f t="shared" si="412"/>
        <v/>
      </c>
      <c r="CL214" t="s">
        <v>1</v>
      </c>
      <c r="CM214" s="90"/>
      <c r="CN214" t="s">
        <v>1</v>
      </c>
      <c r="CO214" s="111" t="str">
        <f>IF(CM214="","",MAX(CO$10:CO213)+1)</f>
        <v/>
      </c>
      <c r="CP214" s="106" t="str">
        <f>IF(CM214="","",INDEX(imePrezime_id,MATCH(IF(IFERROR(SEARCH("–",CM214),0)&lt;&gt;0,CM214,SUBSTITUTE(CM214," "," – ",1)),imePrezime,0)))</f>
        <v/>
      </c>
      <c r="CR214" s="29" t="str">
        <f t="shared" si="413"/>
        <v/>
      </c>
      <c r="CS214" t="s">
        <v>1</v>
      </c>
      <c r="CT214" s="115" t="str">
        <f>IF(AND(CE214="NEMA",CI214=""),MAX(CT$10:CT213)+1,"")</f>
        <v/>
      </c>
      <c r="CU214" t="s">
        <v>1</v>
      </c>
      <c r="CV214" s="120" t="str">
        <f t="shared" si="427"/>
        <v>Ž</v>
      </c>
      <c r="CW214" t="s">
        <v>1</v>
      </c>
      <c r="CX214" s="105" t="str">
        <f>IF(CT214="","",IF(BO214&lt;&gt;"CRO","","INSERT INTO osoba (id,reg_broj,oib,spol_id,dat_rodjenja) VALUES ("&amp;CT214&amp;",(SELECT max(reg_broj)+1 FROM osoba),Null,'"&amp;CV214&amp;"',Null); INSERT INTO osoba_log (id,reg_broj,oib,spol_id,dat_rodjenja,dnevnik_id) SELECT id,reg_broj,oib,spol_id,dat_rodjenja,"&amp;CT$2&amp;" FROM osoba WHERE id = "&amp;CT214&amp;";"))</f>
        <v/>
      </c>
      <c r="CY214" s="125" t="str">
        <f>IF(CT214="","","INSERT INTO imeprezime (id,osoba_id,rbr,ime,prezime,klub_id,identitet_id,sintaksa_id,info,aktivno,dnevnik_id) VALUES ("&amp;CT214&amp;","&amp;IF(CX214="","Null",CT214)&amp;",1,'"&amp;BA214&amp;"','"&amp;BB214&amp;"',(SELECT id FROM klub WHERE naziv = '"&amp;BI214&amp;"'),Null,1,'',1,"&amp;CT$2&amp;");")</f>
        <v/>
      </c>
      <c r="CZ214" t="s">
        <v>1</v>
      </c>
      <c r="DA214" s="29" t="str">
        <f t="shared" si="414"/>
        <v/>
      </c>
      <c r="DB214" t="s">
        <v>1</v>
      </c>
      <c r="DC214" s="105" t="str">
        <f>IF(OR(BP214="",BP214&lt;&gt;"NEMA"),"",BO214)</f>
        <v/>
      </c>
      <c r="DD214" s="125" t="str">
        <f>IF(DC214="","",MAX(DD$10:DD213)+1)</f>
        <v/>
      </c>
      <c r="DE214" t="s">
        <v>1</v>
      </c>
      <c r="DF214" s="90"/>
      <c r="DG214" t="s">
        <v>1</v>
      </c>
      <c r="DH214" s="29" t="str">
        <f t="shared" si="397"/>
        <v/>
      </c>
      <c r="DI214" t="s">
        <v>1</v>
      </c>
      <c r="DJ214" s="166" t="str">
        <f>IF(BJ214&lt;&gt;"NEMA","",IF(IFERROR(MATCH(BI214,BI$10:BI213,0),0)&lt;&gt;0,"",BI214))</f>
        <v/>
      </c>
      <c r="DK214" t="s">
        <v>1</v>
      </c>
      <c r="DL214" s="90"/>
      <c r="DM214" t="s">
        <v>1</v>
      </c>
      <c r="DN214" s="105" t="str">
        <f t="shared" si="415"/>
        <v/>
      </c>
      <c r="DO214" s="73" t="str">
        <f>IF(DN214="","",MAX(DO$10:DO213)+1)</f>
        <v/>
      </c>
      <c r="DP214" s="73" t="str">
        <f>IF(DN214="","",IF(BP214="","",IF(BP214="NEMA",DD214,BP214)))</f>
        <v/>
      </c>
      <c r="DQ214" s="73" t="str">
        <f t="shared" si="416"/>
        <v/>
      </c>
      <c r="DR214" s="73" t="str">
        <f>IF(DL214="","",MAX(DR$10:DR213)+1)</f>
        <v/>
      </c>
      <c r="DS214" s="177" t="str">
        <f t="shared" si="398"/>
        <v/>
      </c>
      <c r="DT214" s="125" t="str">
        <f t="shared" si="417"/>
        <v/>
      </c>
      <c r="DU214" t="s">
        <v>1</v>
      </c>
      <c r="DV214" s="29" t="str">
        <f t="shared" si="418"/>
        <v/>
      </c>
      <c r="DW214" t="s">
        <v>1</v>
      </c>
      <c r="DX214" s="166" t="str">
        <f>IF(BX214="","",IF(BY214&lt;&gt;"NEMA","ime-pre-klu"&amp;IF(BJ214="","","(ali)")&amp;"-kat",IF(CB214&lt;&gt;"NEMA","ime-pre-klu"&amp;IF(BJ214="","","(ali)"),IF(CE214&lt;&gt;"NEMA","ime-pre",IF(CT214&lt;&gt;"","novo",""))))&amp;IF(AND(BE214="0",BD214&gt;max_minuta*60),"-ot",""))</f>
        <v>ime-pre-klu-kat</v>
      </c>
      <c r="DY214" t="s">
        <v>1</v>
      </c>
      <c r="DZ214" s="111"/>
      <c r="EA214" s="134"/>
      <c r="EB214" s="134"/>
      <c r="EC214" s="134"/>
      <c r="ED214" s="134"/>
      <c r="EE214" s="134"/>
      <c r="EF214" s="134"/>
      <c r="EG214" s="134"/>
      <c r="EH214" s="134"/>
      <c r="EI214" s="134"/>
      <c r="EJ214" s="106">
        <f t="shared" si="399"/>
        <v>1</v>
      </c>
      <c r="EK214" t="s">
        <v>1</v>
      </c>
    </row>
    <row r="215" spans="2:141" x14ac:dyDescent="0.25">
      <c r="B215" s="148" t="s">
        <v>1282</v>
      </c>
      <c r="C215" t="s">
        <v>1</v>
      </c>
      <c r="D215" s="159">
        <f t="shared" si="400"/>
        <v>0</v>
      </c>
      <c r="E215" s="160">
        <f t="shared" ref="E215:AW215" si="432">IF($B215="","",FIND(";",$B215,D215+1))</f>
        <v>1</v>
      </c>
      <c r="F215" s="160">
        <f t="shared" si="432"/>
        <v>8</v>
      </c>
      <c r="G215" s="160">
        <f t="shared" si="432"/>
        <v>14</v>
      </c>
      <c r="H215" s="160">
        <f t="shared" si="432"/>
        <v>25</v>
      </c>
      <c r="I215" s="160">
        <f t="shared" si="432"/>
        <v>33</v>
      </c>
      <c r="J215" s="160">
        <f t="shared" si="432"/>
        <v>34</v>
      </c>
      <c r="K215" s="160">
        <f t="shared" si="432"/>
        <v>36</v>
      </c>
      <c r="L215" s="160">
        <f t="shared" si="432"/>
        <v>37</v>
      </c>
      <c r="M215" s="160">
        <f t="shared" si="432"/>
        <v>39</v>
      </c>
      <c r="N215" s="160">
        <f t="shared" si="432"/>
        <v>45</v>
      </c>
      <c r="O215" s="160">
        <f t="shared" si="432"/>
        <v>51</v>
      </c>
      <c r="P215" s="160">
        <f t="shared" si="432"/>
        <v>57</v>
      </c>
      <c r="Q215" s="160">
        <f t="shared" si="432"/>
        <v>59</v>
      </c>
      <c r="R215" s="160">
        <f t="shared" si="432"/>
        <v>61</v>
      </c>
      <c r="S215" s="160">
        <f t="shared" si="432"/>
        <v>67</v>
      </c>
      <c r="T215" s="160">
        <f t="shared" si="432"/>
        <v>80</v>
      </c>
      <c r="U215" s="160">
        <f t="shared" si="432"/>
        <v>86</v>
      </c>
      <c r="V215" s="160">
        <f t="shared" si="432"/>
        <v>89</v>
      </c>
      <c r="W215" s="160">
        <f t="shared" si="432"/>
        <v>95</v>
      </c>
      <c r="X215" s="160">
        <f t="shared" si="432"/>
        <v>101</v>
      </c>
      <c r="Y215" s="160">
        <f t="shared" si="432"/>
        <v>102</v>
      </c>
      <c r="Z215" s="160">
        <f t="shared" si="432"/>
        <v>103</v>
      </c>
      <c r="AA215" s="160">
        <f t="shared" si="432"/>
        <v>104</v>
      </c>
      <c r="AB215" s="160">
        <f t="shared" si="432"/>
        <v>107</v>
      </c>
      <c r="AC215" s="160">
        <f t="shared" si="432"/>
        <v>110</v>
      </c>
      <c r="AD215" s="160">
        <f t="shared" si="432"/>
        <v>113</v>
      </c>
      <c r="AE215" s="160">
        <f t="shared" si="432"/>
        <v>116</v>
      </c>
      <c r="AF215" s="160">
        <f t="shared" si="432"/>
        <v>119</v>
      </c>
      <c r="AG215" s="160">
        <f t="shared" si="432"/>
        <v>122</v>
      </c>
      <c r="AH215" s="160">
        <f t="shared" si="432"/>
        <v>125</v>
      </c>
      <c r="AI215" s="160">
        <f t="shared" si="432"/>
        <v>128</v>
      </c>
      <c r="AJ215" s="160">
        <f t="shared" si="432"/>
        <v>131</v>
      </c>
      <c r="AK215" s="160">
        <f t="shared" si="432"/>
        <v>134</v>
      </c>
      <c r="AL215" s="160">
        <f t="shared" si="432"/>
        <v>137</v>
      </c>
      <c r="AM215" s="160">
        <f t="shared" si="432"/>
        <v>138</v>
      </c>
      <c r="AN215" s="160">
        <f t="shared" si="432"/>
        <v>140</v>
      </c>
      <c r="AO215" s="160">
        <f t="shared" si="432"/>
        <v>146</v>
      </c>
      <c r="AP215" s="160">
        <f t="shared" si="432"/>
        <v>148</v>
      </c>
      <c r="AQ215" s="160">
        <f t="shared" si="432"/>
        <v>151</v>
      </c>
      <c r="AR215" s="160">
        <f t="shared" si="432"/>
        <v>157</v>
      </c>
      <c r="AS215" s="160">
        <f t="shared" si="432"/>
        <v>163</v>
      </c>
      <c r="AT215" s="160">
        <f t="shared" si="432"/>
        <v>169</v>
      </c>
      <c r="AU215" s="160">
        <f t="shared" si="432"/>
        <v>172</v>
      </c>
      <c r="AV215" s="160">
        <f t="shared" si="432"/>
        <v>174</v>
      </c>
      <c r="AW215" s="161">
        <f t="shared" si="432"/>
        <v>175</v>
      </c>
      <c r="AX215" t="s">
        <v>1</v>
      </c>
      <c r="AY215" s="105" t="str">
        <f t="shared" si="402"/>
        <v>Ž45</v>
      </c>
      <c r="AZ215" s="134">
        <f t="shared" si="382"/>
        <v>116</v>
      </c>
      <c r="BA215" s="73" t="str">
        <f t="shared" si="403"/>
        <v>Ivana</v>
      </c>
      <c r="BB215" s="73" t="str">
        <f t="shared" si="404"/>
        <v>Kuzmanić</v>
      </c>
      <c r="BC215" s="134" t="str">
        <f t="shared" si="405"/>
        <v>49:33</v>
      </c>
      <c r="BD215" s="134">
        <f t="shared" si="406"/>
        <v>2973</v>
      </c>
      <c r="BE215" s="134" t="str">
        <f t="shared" si="407"/>
        <v>0</v>
      </c>
      <c r="BF215" s="134" t="str">
        <f t="shared" ref="BF215:BF278" si="433">IF(CD215="","",BE215)</f>
        <v>0</v>
      </c>
      <c r="BG215" s="134">
        <f t="shared" si="383"/>
        <v>1</v>
      </c>
      <c r="BH215" s="73" t="str">
        <f t="shared" si="384"/>
        <v>JAP</v>
      </c>
      <c r="BI215" s="73" t="str">
        <f t="shared" si="429"/>
        <v>OK Japetic</v>
      </c>
      <c r="BJ215" s="134">
        <f t="shared" si="408"/>
        <v>1</v>
      </c>
      <c r="BK215" s="73" t="str" cm="1">
        <f t="array" ref="BK215">IF(BJ215="",""&amp;BI215,IF(BJ215="NEMA",BI215,INDEX(klub_naziv,MATCH(INDEX(klubAlias_klubid,BJ215),klub_id,0))))</f>
        <v>OK Japetić</v>
      </c>
      <c r="BL215" s="73" t="str" cm="1">
        <f t="array" ref="BL215">IFERROR(INDEX(registarNatjecatelji,CE215,4),"")</f>
        <v>OK Japetić</v>
      </c>
      <c r="BM215" s="179" t="str">
        <f t="shared" si="352"/>
        <v/>
      </c>
      <c r="BN215" s="73" t="str">
        <f t="shared" si="409"/>
        <v>OK Japetić</v>
      </c>
      <c r="BO215" s="73" t="str">
        <f t="shared" si="422"/>
        <v>CRO</v>
      </c>
      <c r="BP215" s="134">
        <f t="shared" si="385"/>
        <v>1</v>
      </c>
      <c r="BQ215" s="73" t="str">
        <f t="shared" si="386"/>
        <v>Ž45</v>
      </c>
      <c r="BR215" s="73" t="str">
        <f t="shared" si="387"/>
        <v>M55-Ž45</v>
      </c>
      <c r="BS215" s="134">
        <f t="shared" si="388"/>
        <v>1008</v>
      </c>
      <c r="BT215" s="74" t="str">
        <f t="shared" si="389"/>
        <v>3.2</v>
      </c>
      <c r="BU215" s="74" t="str">
        <f t="shared" si="390"/>
        <v>125</v>
      </c>
      <c r="BV215" s="75" t="str">
        <f t="shared" si="391"/>
        <v>11</v>
      </c>
      <c r="BW215" t="s">
        <v>1</v>
      </c>
      <c r="BX215" s="105" t="str">
        <f t="shared" si="392"/>
        <v>Ivana – Kuzmanić – OK Japetić – Ž45</v>
      </c>
      <c r="BY215" s="106">
        <f t="shared" si="393"/>
        <v>98</v>
      </c>
      <c r="BZ215" t="s">
        <v>1</v>
      </c>
      <c r="CA215" s="105" t="str">
        <f t="shared" si="394"/>
        <v>Ivana – Kuzmanić – OK Japetić</v>
      </c>
      <c r="CB215" s="106">
        <f t="shared" si="395"/>
        <v>98</v>
      </c>
      <c r="CC215" t="s">
        <v>1</v>
      </c>
      <c r="CD215" s="105" t="str">
        <f t="shared" si="396"/>
        <v>Ivana – Kuzmanić</v>
      </c>
      <c r="CE215" s="106">
        <f t="shared" si="410"/>
        <v>98</v>
      </c>
      <c r="CF215" t="s">
        <v>1</v>
      </c>
      <c r="CG215" s="111">
        <f t="shared" si="411"/>
        <v>98</v>
      </c>
      <c r="CH215" s="134" cm="1">
        <f t="array" ref="CH215">IF(CG215="","",INDEX(imePrezime_id,CG215,0))</f>
        <v>1478</v>
      </c>
      <c r="CI215" s="106" t="str">
        <f>IF(OR(CD215="",CE215&lt;&gt;"NEMA"),"",IFERROR(INDEX(imeprezimealias_imeprezimeid,MATCH(BA215&amp;" "&amp;BB215,imeprezimealias_alias,0)),""))</f>
        <v/>
      </c>
      <c r="CJ215" t="s">
        <v>1</v>
      </c>
      <c r="CK215" s="29" t="str">
        <f t="shared" si="412"/>
        <v/>
      </c>
      <c r="CL215" t="s">
        <v>1</v>
      </c>
      <c r="CM215" s="90"/>
      <c r="CN215" t="s">
        <v>1</v>
      </c>
      <c r="CO215" s="111" t="str">
        <f>IF(CM215="","",MAX(CO$10:CO214)+1)</f>
        <v/>
      </c>
      <c r="CP215" s="106" t="str">
        <f>IF(CM215="","",INDEX(imePrezime_id,MATCH(IF(IFERROR(SEARCH("–",CM215),0)&lt;&gt;0,CM215,SUBSTITUTE(CM215," "," – ",1)),imePrezime,0)))</f>
        <v/>
      </c>
      <c r="CR215" s="29" t="str">
        <f t="shared" si="413"/>
        <v/>
      </c>
      <c r="CS215" t="s">
        <v>1</v>
      </c>
      <c r="CT215" s="115" t="str">
        <f>IF(AND(CE215="NEMA",CI215=""),MAX(CT$10:CT214)+1,"")</f>
        <v/>
      </c>
      <c r="CU215" t="s">
        <v>1</v>
      </c>
      <c r="CV215" s="120" t="str">
        <f t="shared" si="427"/>
        <v>Ž</v>
      </c>
      <c r="CW215" t="s">
        <v>1</v>
      </c>
      <c r="CX215" s="105" t="str">
        <f>IF(CT215="","",IF(BO215&lt;&gt;"CRO","","INSERT INTO osoba (id,reg_broj,oib,spol_id,dat_rodjenja) VALUES ("&amp;CT215&amp;",(SELECT max(reg_broj)+1 FROM osoba),Null,'"&amp;CV215&amp;"',Null); INSERT INTO osoba_log (id,reg_broj,oib,spol_id,dat_rodjenja,dnevnik_id) SELECT id,reg_broj,oib,spol_id,dat_rodjenja,"&amp;CT$2&amp;" FROM osoba WHERE id = "&amp;CT215&amp;";"))</f>
        <v/>
      </c>
      <c r="CY215" s="125" t="str">
        <f>IF(CT215="","","INSERT INTO imeprezime (id,osoba_id,rbr,ime,prezime,klub_id,identitet_id,sintaksa_id,info,aktivno,dnevnik_id) VALUES ("&amp;CT215&amp;","&amp;IF(CX215="","Null",CT215)&amp;",1,'"&amp;BA215&amp;"','"&amp;BB215&amp;"',(SELECT id FROM klub WHERE naziv = '"&amp;BI215&amp;"'),Null,1,'',1,"&amp;CT$2&amp;");")</f>
        <v/>
      </c>
      <c r="CZ215" t="s">
        <v>1</v>
      </c>
      <c r="DA215" s="29" t="str">
        <f t="shared" si="414"/>
        <v/>
      </c>
      <c r="DB215" t="s">
        <v>1</v>
      </c>
      <c r="DC215" s="105" t="str">
        <f>IF(OR(BP215="",BP215&lt;&gt;"NEMA"),"",BO215)</f>
        <v/>
      </c>
      <c r="DD215" s="125" t="str">
        <f>IF(DC215="","",MAX(DD$10:DD214)+1)</f>
        <v/>
      </c>
      <c r="DE215" t="s">
        <v>1</v>
      </c>
      <c r="DF215" s="90"/>
      <c r="DG215" t="s">
        <v>1</v>
      </c>
      <c r="DH215" s="29" t="str">
        <f t="shared" si="397"/>
        <v/>
      </c>
      <c r="DI215" t="s">
        <v>1</v>
      </c>
      <c r="DJ215" s="166" t="str">
        <f>IF(BJ215&lt;&gt;"NEMA","",IF(IFERROR(MATCH(BI215,BI$10:BI214,0),0)&lt;&gt;0,"",BI215))</f>
        <v/>
      </c>
      <c r="DK215" t="s">
        <v>1</v>
      </c>
      <c r="DL215" s="90"/>
      <c r="DM215" t="s">
        <v>1</v>
      </c>
      <c r="DN215" s="105" t="str">
        <f t="shared" si="415"/>
        <v/>
      </c>
      <c r="DO215" s="73" t="str">
        <f>IF(DN215="","",MAX(DO$10:DO214)+1)</f>
        <v/>
      </c>
      <c r="DP215" s="73" t="str">
        <f>IF(DN215="","",IF(BP215="","",IF(BP215="NEMA",DD215,BP215)))</f>
        <v/>
      </c>
      <c r="DQ215" s="73" t="str">
        <f t="shared" si="416"/>
        <v/>
      </c>
      <c r="DR215" s="73" t="str">
        <f>IF(DL215="","",MAX(DR$10:DR214)+1)</f>
        <v/>
      </c>
      <c r="DS215" s="177" t="str">
        <f t="shared" si="398"/>
        <v/>
      </c>
      <c r="DT215" s="125" t="str">
        <f t="shared" si="417"/>
        <v/>
      </c>
      <c r="DU215" t="s">
        <v>1</v>
      </c>
      <c r="DV215" s="29" t="str">
        <f t="shared" si="418"/>
        <v/>
      </c>
      <c r="DW215" t="s">
        <v>1</v>
      </c>
      <c r="DX215" s="166" t="str">
        <f>IF(BX215="","",IF(BY215&lt;&gt;"NEMA","ime-pre-klu"&amp;IF(BJ215="","","(ali)")&amp;"-kat",IF(CB215&lt;&gt;"NEMA","ime-pre-klu"&amp;IF(BJ215="","","(ali)"),IF(CE215&lt;&gt;"NEMA","ime-pre",IF(CT215&lt;&gt;"","novo",""))))&amp;IF(AND(BE215="0",BD215&gt;max_minuta*60),"-ot",""))</f>
        <v>ime-pre-klu(ali)-kat</v>
      </c>
      <c r="DY215" t="s">
        <v>1</v>
      </c>
      <c r="DZ215" s="111"/>
      <c r="EA215" s="134"/>
      <c r="EB215" s="134"/>
      <c r="EC215" s="134"/>
      <c r="ED215" s="134"/>
      <c r="EE215" s="134"/>
      <c r="EF215" s="134"/>
      <c r="EG215" s="134"/>
      <c r="EH215" s="134"/>
      <c r="EI215" s="134"/>
      <c r="EJ215" s="106">
        <f t="shared" si="399"/>
        <v>3</v>
      </c>
      <c r="EK215" t="s">
        <v>1</v>
      </c>
    </row>
    <row r="216" spans="2:141" x14ac:dyDescent="0.25">
      <c r="B216" s="148" t="s">
        <v>1283</v>
      </c>
      <c r="C216" t="s">
        <v>1</v>
      </c>
      <c r="D216" s="159">
        <f t="shared" si="400"/>
        <v>0</v>
      </c>
      <c r="E216" s="160">
        <f t="shared" ref="E216:AW216" si="434">IF($B216="","",FIND(";",$B216,D216+1))</f>
        <v>1</v>
      </c>
      <c r="F216" s="160">
        <f t="shared" si="434"/>
        <v>9</v>
      </c>
      <c r="G216" s="160">
        <f t="shared" si="434"/>
        <v>15</v>
      </c>
      <c r="H216" s="160">
        <f t="shared" si="434"/>
        <v>25</v>
      </c>
      <c r="I216" s="160">
        <f t="shared" si="434"/>
        <v>34</v>
      </c>
      <c r="J216" s="160">
        <f t="shared" si="434"/>
        <v>35</v>
      </c>
      <c r="K216" s="160">
        <f t="shared" si="434"/>
        <v>37</v>
      </c>
      <c r="L216" s="160">
        <f t="shared" si="434"/>
        <v>38</v>
      </c>
      <c r="M216" s="160">
        <f t="shared" si="434"/>
        <v>40</v>
      </c>
      <c r="N216" s="160">
        <f t="shared" si="434"/>
        <v>46</v>
      </c>
      <c r="O216" s="160">
        <f t="shared" si="434"/>
        <v>52</v>
      </c>
      <c r="P216" s="160">
        <f t="shared" si="434"/>
        <v>58</v>
      </c>
      <c r="Q216" s="160">
        <f t="shared" si="434"/>
        <v>60</v>
      </c>
      <c r="R216" s="160">
        <f t="shared" si="434"/>
        <v>62</v>
      </c>
      <c r="S216" s="160">
        <f t="shared" si="434"/>
        <v>70</v>
      </c>
      <c r="T216" s="160">
        <f t="shared" si="434"/>
        <v>81</v>
      </c>
      <c r="U216" s="160">
        <f t="shared" si="434"/>
        <v>87</v>
      </c>
      <c r="V216" s="160">
        <f t="shared" si="434"/>
        <v>90</v>
      </c>
      <c r="W216" s="160">
        <f t="shared" si="434"/>
        <v>96</v>
      </c>
      <c r="X216" s="160">
        <f t="shared" si="434"/>
        <v>102</v>
      </c>
      <c r="Y216" s="160">
        <f t="shared" si="434"/>
        <v>103</v>
      </c>
      <c r="Z216" s="160">
        <f t="shared" si="434"/>
        <v>104</v>
      </c>
      <c r="AA216" s="160">
        <f t="shared" si="434"/>
        <v>105</v>
      </c>
      <c r="AB216" s="160">
        <f t="shared" si="434"/>
        <v>108</v>
      </c>
      <c r="AC216" s="160">
        <f t="shared" si="434"/>
        <v>111</v>
      </c>
      <c r="AD216" s="160">
        <f t="shared" si="434"/>
        <v>114</v>
      </c>
      <c r="AE216" s="160">
        <f t="shared" si="434"/>
        <v>117</v>
      </c>
      <c r="AF216" s="160">
        <f t="shared" si="434"/>
        <v>120</v>
      </c>
      <c r="AG216" s="160">
        <f t="shared" si="434"/>
        <v>123</v>
      </c>
      <c r="AH216" s="160">
        <f t="shared" si="434"/>
        <v>126</v>
      </c>
      <c r="AI216" s="160">
        <f t="shared" si="434"/>
        <v>129</v>
      </c>
      <c r="AJ216" s="160">
        <f t="shared" si="434"/>
        <v>132</v>
      </c>
      <c r="AK216" s="160">
        <f t="shared" si="434"/>
        <v>135</v>
      </c>
      <c r="AL216" s="160">
        <f t="shared" si="434"/>
        <v>138</v>
      </c>
      <c r="AM216" s="160">
        <f t="shared" si="434"/>
        <v>139</v>
      </c>
      <c r="AN216" s="160">
        <f t="shared" si="434"/>
        <v>141</v>
      </c>
      <c r="AO216" s="160">
        <f t="shared" si="434"/>
        <v>147</v>
      </c>
      <c r="AP216" s="160">
        <f t="shared" si="434"/>
        <v>149</v>
      </c>
      <c r="AQ216" s="160">
        <f t="shared" si="434"/>
        <v>152</v>
      </c>
      <c r="AR216" s="160">
        <f t="shared" si="434"/>
        <v>158</v>
      </c>
      <c r="AS216" s="160">
        <f t="shared" si="434"/>
        <v>164</v>
      </c>
      <c r="AT216" s="160">
        <f t="shared" si="434"/>
        <v>170</v>
      </c>
      <c r="AU216" s="160">
        <f t="shared" si="434"/>
        <v>173</v>
      </c>
      <c r="AV216" s="160">
        <f t="shared" si="434"/>
        <v>175</v>
      </c>
      <c r="AW216" s="161">
        <f t="shared" si="434"/>
        <v>176</v>
      </c>
      <c r="AX216" t="s">
        <v>1</v>
      </c>
      <c r="AY216" s="105" t="str">
        <f t="shared" si="402"/>
        <v>Ž45</v>
      </c>
      <c r="AZ216" s="134">
        <f t="shared" si="382"/>
        <v>116</v>
      </c>
      <c r="BA216" s="73" t="str">
        <f t="shared" si="403"/>
        <v>Nataša</v>
      </c>
      <c r="BB216" s="73" t="str">
        <f t="shared" si="404"/>
        <v>Kolarek</v>
      </c>
      <c r="BC216" s="134" t="str">
        <f t="shared" si="405"/>
        <v>50:17</v>
      </c>
      <c r="BD216" s="134">
        <f t="shared" si="406"/>
        <v>3017</v>
      </c>
      <c r="BE216" s="134" t="str">
        <f t="shared" si="407"/>
        <v>0</v>
      </c>
      <c r="BF216" s="134" t="str">
        <f t="shared" si="433"/>
        <v>0</v>
      </c>
      <c r="BG216" s="134">
        <f t="shared" si="383"/>
        <v>1</v>
      </c>
      <c r="BH216" s="73" t="str">
        <f t="shared" si="384"/>
        <v>Vihor</v>
      </c>
      <c r="BI216" s="73" t="str">
        <f t="shared" si="429"/>
        <v>OK Vihor</v>
      </c>
      <c r="BJ216" s="134" t="str">
        <f t="shared" si="408"/>
        <v/>
      </c>
      <c r="BK216" s="73" t="str" cm="1">
        <f t="array" ref="BK216">IF(BJ216="",""&amp;BI216,IF(BJ216="NEMA",BI216,INDEX(klub_naziv,MATCH(INDEX(klubAlias_klubid,BJ216),klub_id,0))))</f>
        <v>OK Vihor</v>
      </c>
      <c r="BL216" s="73" t="str" cm="1">
        <f t="array" ref="BL216">IFERROR(INDEX(registarNatjecatelji,CE216,4),"")</f>
        <v>OK Vihor</v>
      </c>
      <c r="BM216" s="179" t="str">
        <f t="shared" si="352"/>
        <v/>
      </c>
      <c r="BN216" s="73" t="str">
        <f t="shared" si="409"/>
        <v>OK Vihor</v>
      </c>
      <c r="BO216" s="73" t="str">
        <f t="shared" si="422"/>
        <v>CRO</v>
      </c>
      <c r="BP216" s="134">
        <f t="shared" si="385"/>
        <v>1</v>
      </c>
      <c r="BQ216" s="73" t="str">
        <f t="shared" si="386"/>
        <v>Ž45</v>
      </c>
      <c r="BR216" s="73" t="str">
        <f t="shared" si="387"/>
        <v>M55-Ž45</v>
      </c>
      <c r="BS216" s="134">
        <f t="shared" si="388"/>
        <v>1008</v>
      </c>
      <c r="BT216" s="74" t="str">
        <f t="shared" si="389"/>
        <v>3.2</v>
      </c>
      <c r="BU216" s="74" t="str">
        <f t="shared" si="390"/>
        <v>125</v>
      </c>
      <c r="BV216" s="75" t="str">
        <f t="shared" si="391"/>
        <v>11</v>
      </c>
      <c r="BW216" t="s">
        <v>1</v>
      </c>
      <c r="BX216" s="105" t="str">
        <f t="shared" si="392"/>
        <v>Nataša – Kolarek – OK Vihor – Ž45</v>
      </c>
      <c r="BY216" s="106">
        <f t="shared" si="393"/>
        <v>732</v>
      </c>
      <c r="BZ216" t="s">
        <v>1</v>
      </c>
      <c r="CA216" s="105" t="str">
        <f t="shared" si="394"/>
        <v>Nataša – Kolarek – OK Vihor</v>
      </c>
      <c r="CB216" s="106">
        <f t="shared" si="395"/>
        <v>732</v>
      </c>
      <c r="CC216" t="s">
        <v>1</v>
      </c>
      <c r="CD216" s="105" t="str">
        <f t="shared" si="396"/>
        <v>Nataša – Kolarek</v>
      </c>
      <c r="CE216" s="106">
        <f t="shared" si="410"/>
        <v>732</v>
      </c>
      <c r="CF216" t="s">
        <v>1</v>
      </c>
      <c r="CG216" s="111">
        <f t="shared" si="411"/>
        <v>732</v>
      </c>
      <c r="CH216" s="134" cm="1">
        <f t="array" ref="CH216">IF(CG216="","",INDEX(imePrezime_id,CG216,0))</f>
        <v>1070</v>
      </c>
      <c r="CI216" s="106" t="str">
        <f>IF(OR(CD216="",CE216&lt;&gt;"NEMA"),"",IFERROR(INDEX(imeprezimealias_imeprezimeid,MATCH(BA216&amp;" "&amp;BB216,imeprezimealias_alias,0)),""))</f>
        <v/>
      </c>
      <c r="CJ216" t="s">
        <v>1</v>
      </c>
      <c r="CK216" s="29" t="str">
        <f t="shared" si="412"/>
        <v/>
      </c>
      <c r="CL216" t="s">
        <v>1</v>
      </c>
      <c r="CM216" s="90"/>
      <c r="CN216" t="s">
        <v>1</v>
      </c>
      <c r="CO216" s="111" t="str">
        <f>IF(CM216="","",MAX(CO$10:CO215)+1)</f>
        <v/>
      </c>
      <c r="CP216" s="106" t="str">
        <f>IF(CM216="","",INDEX(imePrezime_id,MATCH(IF(IFERROR(SEARCH("–",CM216),0)&lt;&gt;0,CM216,SUBSTITUTE(CM216," "," – ",1)),imePrezime,0)))</f>
        <v/>
      </c>
      <c r="CR216" s="29" t="str">
        <f t="shared" si="413"/>
        <v/>
      </c>
      <c r="CS216" t="s">
        <v>1</v>
      </c>
      <c r="CT216" s="115" t="str">
        <f>IF(AND(CE216="NEMA",CI216=""),MAX(CT$10:CT215)+1,"")</f>
        <v/>
      </c>
      <c r="CU216" t="s">
        <v>1</v>
      </c>
      <c r="CV216" s="120" t="str">
        <f t="shared" si="427"/>
        <v>Ž</v>
      </c>
      <c r="CW216" t="s">
        <v>1</v>
      </c>
      <c r="CX216" s="105" t="str">
        <f>IF(CT216="","",IF(BO216&lt;&gt;"CRO","","INSERT INTO osoba (id,reg_broj,oib,spol_id,dat_rodjenja) VALUES ("&amp;CT216&amp;",(SELECT max(reg_broj)+1 FROM osoba),Null,'"&amp;CV216&amp;"',Null); INSERT INTO osoba_log (id,reg_broj,oib,spol_id,dat_rodjenja,dnevnik_id) SELECT id,reg_broj,oib,spol_id,dat_rodjenja,"&amp;CT$2&amp;" FROM osoba WHERE id = "&amp;CT216&amp;";"))</f>
        <v/>
      </c>
      <c r="CY216" s="125" t="str">
        <f>IF(CT216="","","INSERT INTO imeprezime (id,osoba_id,rbr,ime,prezime,klub_id,identitet_id,sintaksa_id,info,aktivno,dnevnik_id) VALUES ("&amp;CT216&amp;","&amp;IF(CX216="","Null",CT216)&amp;",1,'"&amp;BA216&amp;"','"&amp;BB216&amp;"',(SELECT id FROM klub WHERE naziv = '"&amp;BI216&amp;"'),Null,1,'',1,"&amp;CT$2&amp;");")</f>
        <v/>
      </c>
      <c r="CZ216" t="s">
        <v>1</v>
      </c>
      <c r="DA216" s="29" t="str">
        <f t="shared" si="414"/>
        <v/>
      </c>
      <c r="DB216" t="s">
        <v>1</v>
      </c>
      <c r="DC216" s="105" t="str">
        <f>IF(OR(BP216="",BP216&lt;&gt;"NEMA"),"",BO216)</f>
        <v/>
      </c>
      <c r="DD216" s="125" t="str">
        <f>IF(DC216="","",MAX(DD$10:DD215)+1)</f>
        <v/>
      </c>
      <c r="DE216" t="s">
        <v>1</v>
      </c>
      <c r="DF216" s="90"/>
      <c r="DG216" t="s">
        <v>1</v>
      </c>
      <c r="DH216" s="29" t="str">
        <f t="shared" si="397"/>
        <v/>
      </c>
      <c r="DI216" t="s">
        <v>1</v>
      </c>
      <c r="DJ216" s="166" t="str">
        <f>IF(BJ216&lt;&gt;"NEMA","",IF(IFERROR(MATCH(BI216,BI$10:BI215,0),0)&lt;&gt;0,"",BI216))</f>
        <v/>
      </c>
      <c r="DK216" t="s">
        <v>1</v>
      </c>
      <c r="DL216" s="90"/>
      <c r="DM216" t="s">
        <v>1</v>
      </c>
      <c r="DN216" s="105" t="str">
        <f t="shared" si="415"/>
        <v/>
      </c>
      <c r="DO216" s="73" t="str">
        <f>IF(DN216="","",MAX(DO$10:DO215)+1)</f>
        <v/>
      </c>
      <c r="DP216" s="73" t="str">
        <f>IF(DN216="","",IF(BP216="","",IF(BP216="NEMA",DD216,BP216)))</f>
        <v/>
      </c>
      <c r="DQ216" s="73" t="str">
        <f t="shared" si="416"/>
        <v/>
      </c>
      <c r="DR216" s="73" t="str">
        <f>IF(DL216="","",MAX(DR$10:DR215)+1)</f>
        <v/>
      </c>
      <c r="DS216" s="177" t="str">
        <f t="shared" si="398"/>
        <v/>
      </c>
      <c r="DT216" s="125" t="str">
        <f t="shared" si="417"/>
        <v/>
      </c>
      <c r="DU216" t="s">
        <v>1</v>
      </c>
      <c r="DV216" s="29" t="str">
        <f t="shared" si="418"/>
        <v/>
      </c>
      <c r="DW216" t="s">
        <v>1</v>
      </c>
      <c r="DX216" s="166" t="str">
        <f>IF(BX216="","",IF(BY216&lt;&gt;"NEMA","ime-pre-klu"&amp;IF(BJ216="","","(ali)")&amp;"-kat",IF(CB216&lt;&gt;"NEMA","ime-pre-klu"&amp;IF(BJ216="","","(ali)"),IF(CE216&lt;&gt;"NEMA","ime-pre",IF(CT216&lt;&gt;"","novo",""))))&amp;IF(AND(BE216="0",BD216&gt;max_minuta*60),"-ot",""))</f>
        <v>ime-pre-klu-kat</v>
      </c>
      <c r="DY216" t="s">
        <v>1</v>
      </c>
      <c r="DZ216" s="111"/>
      <c r="EA216" s="134"/>
      <c r="EB216" s="134"/>
      <c r="EC216" s="134"/>
      <c r="ED216" s="134"/>
      <c r="EE216" s="134"/>
      <c r="EF216" s="134"/>
      <c r="EG216" s="134"/>
      <c r="EH216" s="134"/>
      <c r="EI216" s="134"/>
      <c r="EJ216" s="106">
        <f t="shared" si="399"/>
        <v>1</v>
      </c>
      <c r="EK216" t="s">
        <v>1</v>
      </c>
    </row>
    <row r="217" spans="2:141" x14ac:dyDescent="0.25">
      <c r="B217" s="148" t="s">
        <v>1284</v>
      </c>
      <c r="C217" t="s">
        <v>1</v>
      </c>
      <c r="D217" s="159">
        <f t="shared" si="400"/>
        <v>0</v>
      </c>
      <c r="E217" s="160">
        <f t="shared" ref="E217:AW217" si="435">IF($B217="","",FIND(";",$B217,D217+1))</f>
        <v>1</v>
      </c>
      <c r="F217" s="160">
        <f t="shared" si="435"/>
        <v>9</v>
      </c>
      <c r="G217" s="160">
        <f t="shared" si="435"/>
        <v>15</v>
      </c>
      <c r="H217" s="160">
        <f t="shared" si="435"/>
        <v>23</v>
      </c>
      <c r="I217" s="160">
        <f t="shared" si="435"/>
        <v>30</v>
      </c>
      <c r="J217" s="160">
        <f t="shared" si="435"/>
        <v>31</v>
      </c>
      <c r="K217" s="160">
        <f t="shared" si="435"/>
        <v>33</v>
      </c>
      <c r="L217" s="160">
        <f t="shared" si="435"/>
        <v>34</v>
      </c>
      <c r="M217" s="160">
        <f t="shared" si="435"/>
        <v>36</v>
      </c>
      <c r="N217" s="160">
        <f t="shared" si="435"/>
        <v>42</v>
      </c>
      <c r="O217" s="160">
        <f t="shared" si="435"/>
        <v>48</v>
      </c>
      <c r="P217" s="160">
        <f t="shared" si="435"/>
        <v>54</v>
      </c>
      <c r="Q217" s="160">
        <f t="shared" si="435"/>
        <v>56</v>
      </c>
      <c r="R217" s="160">
        <f t="shared" si="435"/>
        <v>58</v>
      </c>
      <c r="S217" s="160">
        <f t="shared" si="435"/>
        <v>66</v>
      </c>
      <c r="T217" s="160">
        <f t="shared" si="435"/>
        <v>77</v>
      </c>
      <c r="U217" s="160">
        <f t="shared" si="435"/>
        <v>83</v>
      </c>
      <c r="V217" s="160">
        <f t="shared" si="435"/>
        <v>86</v>
      </c>
      <c r="W217" s="160">
        <f t="shared" si="435"/>
        <v>92</v>
      </c>
      <c r="X217" s="160">
        <f t="shared" si="435"/>
        <v>98</v>
      </c>
      <c r="Y217" s="160">
        <f t="shared" si="435"/>
        <v>99</v>
      </c>
      <c r="Z217" s="160">
        <f t="shared" si="435"/>
        <v>100</v>
      </c>
      <c r="AA217" s="160">
        <f t="shared" si="435"/>
        <v>101</v>
      </c>
      <c r="AB217" s="160">
        <f t="shared" si="435"/>
        <v>104</v>
      </c>
      <c r="AC217" s="160">
        <f t="shared" si="435"/>
        <v>107</v>
      </c>
      <c r="AD217" s="160">
        <f t="shared" si="435"/>
        <v>110</v>
      </c>
      <c r="AE217" s="160">
        <f t="shared" si="435"/>
        <v>113</v>
      </c>
      <c r="AF217" s="160">
        <f t="shared" si="435"/>
        <v>116</v>
      </c>
      <c r="AG217" s="160">
        <f t="shared" si="435"/>
        <v>119</v>
      </c>
      <c r="AH217" s="160">
        <f t="shared" si="435"/>
        <v>122</v>
      </c>
      <c r="AI217" s="160">
        <f t="shared" si="435"/>
        <v>125</v>
      </c>
      <c r="AJ217" s="160">
        <f t="shared" si="435"/>
        <v>128</v>
      </c>
      <c r="AK217" s="160">
        <f t="shared" si="435"/>
        <v>131</v>
      </c>
      <c r="AL217" s="160">
        <f t="shared" si="435"/>
        <v>134</v>
      </c>
      <c r="AM217" s="160">
        <f t="shared" si="435"/>
        <v>135</v>
      </c>
      <c r="AN217" s="160">
        <f t="shared" si="435"/>
        <v>137</v>
      </c>
      <c r="AO217" s="160">
        <f t="shared" si="435"/>
        <v>143</v>
      </c>
      <c r="AP217" s="160">
        <f t="shared" si="435"/>
        <v>145</v>
      </c>
      <c r="AQ217" s="160">
        <f t="shared" si="435"/>
        <v>148</v>
      </c>
      <c r="AR217" s="160">
        <f t="shared" si="435"/>
        <v>154</v>
      </c>
      <c r="AS217" s="160">
        <f t="shared" si="435"/>
        <v>160</v>
      </c>
      <c r="AT217" s="160">
        <f t="shared" si="435"/>
        <v>166</v>
      </c>
      <c r="AU217" s="160">
        <f t="shared" si="435"/>
        <v>169</v>
      </c>
      <c r="AV217" s="160">
        <f t="shared" si="435"/>
        <v>171</v>
      </c>
      <c r="AW217" s="161">
        <f t="shared" si="435"/>
        <v>172</v>
      </c>
      <c r="AX217" t="s">
        <v>1</v>
      </c>
      <c r="AY217" s="105" t="str">
        <f t="shared" si="402"/>
        <v>Ž45</v>
      </c>
      <c r="AZ217" s="134">
        <f t="shared" si="382"/>
        <v>116</v>
      </c>
      <c r="BA217" s="73" t="str">
        <f t="shared" si="403"/>
        <v>Neda</v>
      </c>
      <c r="BB217" s="73" t="str">
        <f t="shared" si="404"/>
        <v>Gobec</v>
      </c>
      <c r="BC217" s="134" t="str">
        <f t="shared" si="405"/>
        <v>50:28</v>
      </c>
      <c r="BD217" s="134">
        <f t="shared" si="406"/>
        <v>3028</v>
      </c>
      <c r="BE217" s="134" t="str">
        <f t="shared" si="407"/>
        <v>0</v>
      </c>
      <c r="BF217" s="134" t="str">
        <f t="shared" si="433"/>
        <v>0</v>
      </c>
      <c r="BG217" s="134">
        <f t="shared" si="383"/>
        <v>1</v>
      </c>
      <c r="BH217" s="73" t="str">
        <f t="shared" si="384"/>
        <v>Vihor</v>
      </c>
      <c r="BI217" s="73" t="str">
        <f t="shared" si="429"/>
        <v>OK Vihor</v>
      </c>
      <c r="BJ217" s="134" t="str">
        <f t="shared" si="408"/>
        <v/>
      </c>
      <c r="BK217" s="73" t="str" cm="1">
        <f t="array" ref="BK217">IF(BJ217="",""&amp;BI217,IF(BJ217="NEMA",BI217,INDEX(klub_naziv,MATCH(INDEX(klubAlias_klubid,BJ217),klub_id,0))))</f>
        <v>OK Vihor</v>
      </c>
      <c r="BL217" s="73" t="str" cm="1">
        <f t="array" ref="BL217">IFERROR(INDEX(registarNatjecatelji,CE217,4),"")</f>
        <v>OK Vihor</v>
      </c>
      <c r="BM217" s="179" t="str">
        <f t="shared" si="352"/>
        <v/>
      </c>
      <c r="BN217" s="73" t="str">
        <f t="shared" si="409"/>
        <v>OK Vihor</v>
      </c>
      <c r="BO217" s="73" t="str">
        <f t="shared" si="422"/>
        <v>CRO</v>
      </c>
      <c r="BP217" s="134">
        <f t="shared" si="385"/>
        <v>1</v>
      </c>
      <c r="BQ217" s="73" t="str">
        <f t="shared" si="386"/>
        <v>Ž45</v>
      </c>
      <c r="BR217" s="73" t="str">
        <f t="shared" si="387"/>
        <v>M55-Ž45</v>
      </c>
      <c r="BS217" s="134">
        <f t="shared" si="388"/>
        <v>1008</v>
      </c>
      <c r="BT217" s="74" t="str">
        <f t="shared" si="389"/>
        <v>3.2</v>
      </c>
      <c r="BU217" s="74" t="str">
        <f t="shared" si="390"/>
        <v>125</v>
      </c>
      <c r="BV217" s="75" t="str">
        <f t="shared" si="391"/>
        <v>11</v>
      </c>
      <c r="BW217" t="s">
        <v>1</v>
      </c>
      <c r="BX217" s="105" t="str">
        <f t="shared" si="392"/>
        <v>Neda – Gobec – OK Vihor – Ž45</v>
      </c>
      <c r="BY217" s="106">
        <f t="shared" si="393"/>
        <v>666</v>
      </c>
      <c r="BZ217" t="s">
        <v>1</v>
      </c>
      <c r="CA217" s="105" t="str">
        <f t="shared" si="394"/>
        <v>Neda – Gobec – OK Vihor</v>
      </c>
      <c r="CB217" s="106">
        <f t="shared" si="395"/>
        <v>666</v>
      </c>
      <c r="CC217" t="s">
        <v>1</v>
      </c>
      <c r="CD217" s="105" t="str">
        <f t="shared" si="396"/>
        <v>Neda – Gobec</v>
      </c>
      <c r="CE217" s="106">
        <f t="shared" si="410"/>
        <v>666</v>
      </c>
      <c r="CF217" t="s">
        <v>1</v>
      </c>
      <c r="CG217" s="111">
        <f t="shared" si="411"/>
        <v>666</v>
      </c>
      <c r="CH217" s="134" cm="1">
        <f t="array" ref="CH217">IF(CG217="","",INDEX(imePrezime_id,CG217,0))</f>
        <v>1913</v>
      </c>
      <c r="CI217" s="106" t="str">
        <f>IF(OR(CD217="",CE217&lt;&gt;"NEMA"),"",IFERROR(INDEX(imeprezimealias_imeprezimeid,MATCH(BA217&amp;" "&amp;BB217,imeprezimealias_alias,0)),""))</f>
        <v/>
      </c>
      <c r="CJ217" t="s">
        <v>1</v>
      </c>
      <c r="CK217" s="29" t="str">
        <f t="shared" si="412"/>
        <v/>
      </c>
      <c r="CL217" t="s">
        <v>1</v>
      </c>
      <c r="CM217" s="90"/>
      <c r="CN217" t="s">
        <v>1</v>
      </c>
      <c r="CO217" s="111" t="str">
        <f>IF(CM217="","",MAX(CO$10:CO216)+1)</f>
        <v/>
      </c>
      <c r="CP217" s="106" t="str">
        <f>IF(CM217="","",INDEX(imePrezime_id,MATCH(IF(IFERROR(SEARCH("–",CM217),0)&lt;&gt;0,CM217,SUBSTITUTE(CM217," "," – ",1)),imePrezime,0)))</f>
        <v/>
      </c>
      <c r="CR217" s="29" t="str">
        <f t="shared" si="413"/>
        <v/>
      </c>
      <c r="CS217" t="s">
        <v>1</v>
      </c>
      <c r="CT217" s="115" t="str">
        <f>IF(AND(CE217="NEMA",CI217=""),MAX(CT$10:CT216)+1,"")</f>
        <v/>
      </c>
      <c r="CU217" t="s">
        <v>1</v>
      </c>
      <c r="CV217" s="120" t="str">
        <f t="shared" si="427"/>
        <v>Ž</v>
      </c>
      <c r="CW217" t="s">
        <v>1</v>
      </c>
      <c r="CX217" s="105" t="str">
        <f>IF(CT217="","",IF(BO217&lt;&gt;"CRO","","INSERT INTO osoba (id,reg_broj,oib,spol_id,dat_rodjenja) VALUES ("&amp;CT217&amp;",(SELECT max(reg_broj)+1 FROM osoba),Null,'"&amp;CV217&amp;"',Null); INSERT INTO osoba_log (id,reg_broj,oib,spol_id,dat_rodjenja,dnevnik_id) SELECT id,reg_broj,oib,spol_id,dat_rodjenja,"&amp;CT$2&amp;" FROM osoba WHERE id = "&amp;CT217&amp;";"))</f>
        <v/>
      </c>
      <c r="CY217" s="125" t="str">
        <f>IF(CT217="","","INSERT INTO imeprezime (id,osoba_id,rbr,ime,prezime,klub_id,identitet_id,sintaksa_id,info,aktivno,dnevnik_id) VALUES ("&amp;CT217&amp;","&amp;IF(CX217="","Null",CT217)&amp;",1,'"&amp;BA217&amp;"','"&amp;BB217&amp;"',(SELECT id FROM klub WHERE naziv = '"&amp;BI217&amp;"'),Null,1,'',1,"&amp;CT$2&amp;");")</f>
        <v/>
      </c>
      <c r="CZ217" t="s">
        <v>1</v>
      </c>
      <c r="DA217" s="29" t="str">
        <f t="shared" si="414"/>
        <v/>
      </c>
      <c r="DB217" t="s">
        <v>1</v>
      </c>
      <c r="DC217" s="105" t="str">
        <f>IF(OR(BP217="",BP217&lt;&gt;"NEMA"),"",BO217)</f>
        <v/>
      </c>
      <c r="DD217" s="125" t="str">
        <f>IF(DC217="","",MAX(DD$10:DD216)+1)</f>
        <v/>
      </c>
      <c r="DE217" t="s">
        <v>1</v>
      </c>
      <c r="DF217" s="90"/>
      <c r="DG217" t="s">
        <v>1</v>
      </c>
      <c r="DH217" s="29" t="str">
        <f t="shared" si="397"/>
        <v/>
      </c>
      <c r="DI217" t="s">
        <v>1</v>
      </c>
      <c r="DJ217" s="166" t="str">
        <f>IF(BJ217&lt;&gt;"NEMA","",IF(IFERROR(MATCH(BI217,BI$10:BI216,0),0)&lt;&gt;0,"",BI217))</f>
        <v/>
      </c>
      <c r="DK217" t="s">
        <v>1</v>
      </c>
      <c r="DL217" s="90"/>
      <c r="DM217" t="s">
        <v>1</v>
      </c>
      <c r="DN217" s="105" t="str">
        <f t="shared" si="415"/>
        <v/>
      </c>
      <c r="DO217" s="73" t="str">
        <f>IF(DN217="","",MAX(DO$10:DO216)+1)</f>
        <v/>
      </c>
      <c r="DP217" s="73" t="str">
        <f>IF(DN217="","",IF(BP217="","",IF(BP217="NEMA",DD217,BP217)))</f>
        <v/>
      </c>
      <c r="DQ217" s="73" t="str">
        <f t="shared" si="416"/>
        <v/>
      </c>
      <c r="DR217" s="73" t="str">
        <f>IF(DL217="","",MAX(DR$10:DR216)+1)</f>
        <v/>
      </c>
      <c r="DS217" s="177" t="str">
        <f t="shared" si="398"/>
        <v/>
      </c>
      <c r="DT217" s="125" t="str">
        <f t="shared" si="417"/>
        <v/>
      </c>
      <c r="DU217" t="s">
        <v>1</v>
      </c>
      <c r="DV217" s="29" t="str">
        <f t="shared" si="418"/>
        <v/>
      </c>
      <c r="DW217" t="s">
        <v>1</v>
      </c>
      <c r="DX217" s="166" t="str">
        <f>IF(BX217="","",IF(BY217&lt;&gt;"NEMA","ime-pre-klu"&amp;IF(BJ217="","","(ali)")&amp;"-kat",IF(CB217&lt;&gt;"NEMA","ime-pre-klu"&amp;IF(BJ217="","","(ali)"),IF(CE217&lt;&gt;"NEMA","ime-pre",IF(CT217&lt;&gt;"","novo",""))))&amp;IF(AND(BE217="0",BD217&gt;max_minuta*60),"-ot",""))</f>
        <v>ime-pre-klu-kat</v>
      </c>
      <c r="DY217" t="s">
        <v>1</v>
      </c>
      <c r="DZ217" s="111"/>
      <c r="EA217" s="134"/>
      <c r="EB217" s="134"/>
      <c r="EC217" s="134"/>
      <c r="ED217" s="134"/>
      <c r="EE217" s="134"/>
      <c r="EF217" s="134"/>
      <c r="EG217" s="134"/>
      <c r="EH217" s="134"/>
      <c r="EI217" s="134"/>
      <c r="EJ217" s="106">
        <f t="shared" si="399"/>
        <v>1</v>
      </c>
      <c r="EK217" t="s">
        <v>1</v>
      </c>
    </row>
    <row r="218" spans="2:141" x14ac:dyDescent="0.25">
      <c r="B218" s="148" t="s">
        <v>1285</v>
      </c>
      <c r="C218" t="s">
        <v>1</v>
      </c>
      <c r="D218" s="159">
        <f t="shared" si="400"/>
        <v>0</v>
      </c>
      <c r="E218" s="160">
        <f t="shared" ref="E218:AW218" si="436">IF($B218="","",FIND(";",$B218,D218+1))</f>
        <v>1</v>
      </c>
      <c r="F218" s="160">
        <f t="shared" si="436"/>
        <v>9</v>
      </c>
      <c r="G218" s="160">
        <f t="shared" si="436"/>
        <v>15</v>
      </c>
      <c r="H218" s="160">
        <f t="shared" si="436"/>
        <v>21</v>
      </c>
      <c r="I218" s="160">
        <f t="shared" si="436"/>
        <v>33</v>
      </c>
      <c r="J218" s="160">
        <f t="shared" si="436"/>
        <v>34</v>
      </c>
      <c r="K218" s="160">
        <f t="shared" si="436"/>
        <v>36</v>
      </c>
      <c r="L218" s="160">
        <f t="shared" si="436"/>
        <v>37</v>
      </c>
      <c r="M218" s="160">
        <f t="shared" si="436"/>
        <v>39</v>
      </c>
      <c r="N218" s="160">
        <f t="shared" si="436"/>
        <v>45</v>
      </c>
      <c r="O218" s="160">
        <f t="shared" si="436"/>
        <v>51</v>
      </c>
      <c r="P218" s="160">
        <f t="shared" si="436"/>
        <v>57</v>
      </c>
      <c r="Q218" s="160">
        <f t="shared" si="436"/>
        <v>59</v>
      </c>
      <c r="R218" s="160">
        <f t="shared" si="436"/>
        <v>61</v>
      </c>
      <c r="S218" s="160">
        <f t="shared" si="436"/>
        <v>67</v>
      </c>
      <c r="T218" s="160">
        <f t="shared" si="436"/>
        <v>79</v>
      </c>
      <c r="U218" s="160">
        <f t="shared" si="436"/>
        <v>85</v>
      </c>
      <c r="V218" s="160">
        <f t="shared" si="436"/>
        <v>88</v>
      </c>
      <c r="W218" s="160">
        <f t="shared" si="436"/>
        <v>94</v>
      </c>
      <c r="X218" s="160">
        <f t="shared" si="436"/>
        <v>100</v>
      </c>
      <c r="Y218" s="160">
        <f t="shared" si="436"/>
        <v>101</v>
      </c>
      <c r="Z218" s="160">
        <f t="shared" si="436"/>
        <v>102</v>
      </c>
      <c r="AA218" s="160">
        <f t="shared" si="436"/>
        <v>103</v>
      </c>
      <c r="AB218" s="160">
        <f t="shared" si="436"/>
        <v>106</v>
      </c>
      <c r="AC218" s="160">
        <f t="shared" si="436"/>
        <v>109</v>
      </c>
      <c r="AD218" s="160">
        <f t="shared" si="436"/>
        <v>112</v>
      </c>
      <c r="AE218" s="160">
        <f t="shared" si="436"/>
        <v>115</v>
      </c>
      <c r="AF218" s="160">
        <f t="shared" si="436"/>
        <v>118</v>
      </c>
      <c r="AG218" s="160">
        <f t="shared" si="436"/>
        <v>121</v>
      </c>
      <c r="AH218" s="160">
        <f t="shared" si="436"/>
        <v>124</v>
      </c>
      <c r="AI218" s="160">
        <f t="shared" si="436"/>
        <v>127</v>
      </c>
      <c r="AJ218" s="160">
        <f t="shared" si="436"/>
        <v>130</v>
      </c>
      <c r="AK218" s="160">
        <f t="shared" si="436"/>
        <v>133</v>
      </c>
      <c r="AL218" s="160">
        <f t="shared" si="436"/>
        <v>136</v>
      </c>
      <c r="AM218" s="160">
        <f t="shared" si="436"/>
        <v>137</v>
      </c>
      <c r="AN218" s="160">
        <f t="shared" si="436"/>
        <v>139</v>
      </c>
      <c r="AO218" s="160">
        <f t="shared" si="436"/>
        <v>145</v>
      </c>
      <c r="AP218" s="160">
        <f t="shared" si="436"/>
        <v>147</v>
      </c>
      <c r="AQ218" s="160">
        <f t="shared" si="436"/>
        <v>150</v>
      </c>
      <c r="AR218" s="160">
        <f t="shared" si="436"/>
        <v>156</v>
      </c>
      <c r="AS218" s="160">
        <f t="shared" si="436"/>
        <v>162</v>
      </c>
      <c r="AT218" s="160">
        <f t="shared" si="436"/>
        <v>168</v>
      </c>
      <c r="AU218" s="160">
        <f t="shared" si="436"/>
        <v>171</v>
      </c>
      <c r="AV218" s="160">
        <f t="shared" si="436"/>
        <v>173</v>
      </c>
      <c r="AW218" s="161">
        <f t="shared" si="436"/>
        <v>174</v>
      </c>
      <c r="AX218" t="s">
        <v>1</v>
      </c>
      <c r="AY218" s="105" t="str">
        <f t="shared" si="402"/>
        <v>Ž45</v>
      </c>
      <c r="AZ218" s="134">
        <f t="shared" si="382"/>
        <v>116</v>
      </c>
      <c r="BA218" s="73" t="str">
        <f t="shared" si="403"/>
        <v>Srebrenka</v>
      </c>
      <c r="BB218" s="73" t="str">
        <f t="shared" si="404"/>
        <v>Vuk</v>
      </c>
      <c r="BC218" s="134" t="str">
        <f t="shared" si="405"/>
        <v>52:03</v>
      </c>
      <c r="BD218" s="134">
        <f t="shared" si="406"/>
        <v>3123</v>
      </c>
      <c r="BE218" s="134" t="str">
        <f t="shared" si="407"/>
        <v>0</v>
      </c>
      <c r="BF218" s="134" t="str">
        <f t="shared" si="433"/>
        <v>0</v>
      </c>
      <c r="BG218" s="134">
        <f t="shared" si="383"/>
        <v>1</v>
      </c>
      <c r="BH218" s="73" t="str">
        <f t="shared" si="384"/>
        <v>KAP</v>
      </c>
      <c r="BI218" s="73" t="str">
        <f t="shared" si="429"/>
        <v>OK Kapela</v>
      </c>
      <c r="BJ218" s="134" t="str">
        <f t="shared" si="408"/>
        <v/>
      </c>
      <c r="BK218" s="73" t="str" cm="1">
        <f t="array" ref="BK218">IF(BJ218="",""&amp;BI218,IF(BJ218="NEMA",BI218,INDEX(klub_naziv,MATCH(INDEX(klubAlias_klubid,BJ218),klub_id,0))))</f>
        <v>OK Kapela</v>
      </c>
      <c r="BL218" s="73" t="str" cm="1">
        <f t="array" ref="BL218">IFERROR(INDEX(registarNatjecatelji,CE218,4),"")</f>
        <v>OK Kapela</v>
      </c>
      <c r="BM218" s="179" t="str">
        <f t="shared" si="352"/>
        <v/>
      </c>
      <c r="BN218" s="73" t="str">
        <f t="shared" si="409"/>
        <v>OK Kapela</v>
      </c>
      <c r="BO218" s="73" t="str">
        <f t="shared" si="422"/>
        <v>CRO</v>
      </c>
      <c r="BP218" s="134">
        <f t="shared" si="385"/>
        <v>1</v>
      </c>
      <c r="BQ218" s="73" t="str">
        <f t="shared" si="386"/>
        <v>Ž45</v>
      </c>
      <c r="BR218" s="73" t="str">
        <f t="shared" si="387"/>
        <v>M55-Ž45</v>
      </c>
      <c r="BS218" s="134">
        <f t="shared" si="388"/>
        <v>1008</v>
      </c>
      <c r="BT218" s="74" t="str">
        <f t="shared" si="389"/>
        <v>3.2</v>
      </c>
      <c r="BU218" s="74" t="str">
        <f t="shared" si="390"/>
        <v>125</v>
      </c>
      <c r="BV218" s="75" t="str">
        <f t="shared" si="391"/>
        <v>11</v>
      </c>
      <c r="BW218" t="s">
        <v>1</v>
      </c>
      <c r="BX218" s="105" t="str">
        <f t="shared" si="392"/>
        <v>Srebrenka – Vuk – OK Kapela – Ž45</v>
      </c>
      <c r="BY218" s="106">
        <f t="shared" si="393"/>
        <v>319</v>
      </c>
      <c r="BZ218" t="s">
        <v>1</v>
      </c>
      <c r="CA218" s="105" t="str">
        <f t="shared" si="394"/>
        <v>Srebrenka – Vuk – OK Kapela</v>
      </c>
      <c r="CB218" s="106">
        <f t="shared" si="395"/>
        <v>319</v>
      </c>
      <c r="CC218" t="s">
        <v>1</v>
      </c>
      <c r="CD218" s="105" t="str">
        <f t="shared" si="396"/>
        <v>Srebrenka – Vuk</v>
      </c>
      <c r="CE218" s="106">
        <f t="shared" si="410"/>
        <v>319</v>
      </c>
      <c r="CF218" t="s">
        <v>1</v>
      </c>
      <c r="CG218" s="111">
        <f t="shared" si="411"/>
        <v>319</v>
      </c>
      <c r="CH218" s="134" cm="1">
        <f t="array" ref="CH218">IF(CG218="","",INDEX(imePrezime_id,CG218,0))</f>
        <v>1053</v>
      </c>
      <c r="CI218" s="106" t="str">
        <f>IF(OR(CD218="",CE218&lt;&gt;"NEMA"),"",IFERROR(INDEX(imeprezimealias_imeprezimeid,MATCH(BA218&amp;" "&amp;BB218,imeprezimealias_alias,0)),""))</f>
        <v/>
      </c>
      <c r="CJ218" t="s">
        <v>1</v>
      </c>
      <c r="CK218" s="29" t="str">
        <f t="shared" si="412"/>
        <v/>
      </c>
      <c r="CL218" t="s">
        <v>1</v>
      </c>
      <c r="CM218" s="90"/>
      <c r="CN218" t="s">
        <v>1</v>
      </c>
      <c r="CO218" s="111" t="str">
        <f>IF(CM218="","",MAX(CO$10:CO217)+1)</f>
        <v/>
      </c>
      <c r="CP218" s="106" t="str">
        <f>IF(CM218="","",INDEX(imePrezime_id,MATCH(IF(IFERROR(SEARCH("–",CM218),0)&lt;&gt;0,CM218,SUBSTITUTE(CM218," "," – ",1)),imePrezime,0)))</f>
        <v/>
      </c>
      <c r="CR218" s="29" t="str">
        <f t="shared" si="413"/>
        <v/>
      </c>
      <c r="CS218" t="s">
        <v>1</v>
      </c>
      <c r="CT218" s="115" t="str">
        <f>IF(AND(CE218="NEMA",CI218=""),MAX(CT$10:CT217)+1,"")</f>
        <v/>
      </c>
      <c r="CU218" t="s">
        <v>1</v>
      </c>
      <c r="CV218" s="120" t="str">
        <f t="shared" si="427"/>
        <v>Ž</v>
      </c>
      <c r="CW218" t="s">
        <v>1</v>
      </c>
      <c r="CX218" s="105" t="str">
        <f>IF(CT218="","",IF(BO218&lt;&gt;"CRO","","INSERT INTO osoba (id,reg_broj,oib,spol_id,dat_rodjenja) VALUES ("&amp;CT218&amp;",(SELECT max(reg_broj)+1 FROM osoba),Null,'"&amp;CV218&amp;"',Null); INSERT INTO osoba_log (id,reg_broj,oib,spol_id,dat_rodjenja,dnevnik_id) SELECT id,reg_broj,oib,spol_id,dat_rodjenja,"&amp;CT$2&amp;" FROM osoba WHERE id = "&amp;CT218&amp;";"))</f>
        <v/>
      </c>
      <c r="CY218" s="125" t="str">
        <f>IF(CT218="","","INSERT INTO imeprezime (id,osoba_id,rbr,ime,prezime,klub_id,identitet_id,sintaksa_id,info,aktivno,dnevnik_id) VALUES ("&amp;CT218&amp;","&amp;IF(CX218="","Null",CT218)&amp;",1,'"&amp;BA218&amp;"','"&amp;BB218&amp;"',(SELECT id FROM klub WHERE naziv = '"&amp;BI218&amp;"'),Null,1,'',1,"&amp;CT$2&amp;");")</f>
        <v/>
      </c>
      <c r="CZ218" t="s">
        <v>1</v>
      </c>
      <c r="DA218" s="29" t="str">
        <f t="shared" si="414"/>
        <v/>
      </c>
      <c r="DB218" t="s">
        <v>1</v>
      </c>
      <c r="DC218" s="105" t="str">
        <f>IF(OR(BP218="",BP218&lt;&gt;"NEMA"),"",BO218)</f>
        <v/>
      </c>
      <c r="DD218" s="125" t="str">
        <f>IF(DC218="","",MAX(DD$10:DD217)+1)</f>
        <v/>
      </c>
      <c r="DE218" t="s">
        <v>1</v>
      </c>
      <c r="DF218" s="90"/>
      <c r="DG218" t="s">
        <v>1</v>
      </c>
      <c r="DH218" s="29" t="str">
        <f t="shared" si="397"/>
        <v/>
      </c>
      <c r="DI218" t="s">
        <v>1</v>
      </c>
      <c r="DJ218" s="166" t="str">
        <f>IF(BJ218&lt;&gt;"NEMA","",IF(IFERROR(MATCH(BI218,BI$10:BI217,0),0)&lt;&gt;0,"",BI218))</f>
        <v/>
      </c>
      <c r="DK218" t="s">
        <v>1</v>
      </c>
      <c r="DL218" s="90"/>
      <c r="DM218" t="s">
        <v>1</v>
      </c>
      <c r="DN218" s="105" t="str">
        <f t="shared" si="415"/>
        <v/>
      </c>
      <c r="DO218" s="73" t="str">
        <f>IF(DN218="","",MAX(DO$10:DO217)+1)</f>
        <v/>
      </c>
      <c r="DP218" s="73" t="str">
        <f>IF(DN218="","",IF(BP218="","",IF(BP218="NEMA",DD218,BP218)))</f>
        <v/>
      </c>
      <c r="DQ218" s="73" t="str">
        <f t="shared" si="416"/>
        <v/>
      </c>
      <c r="DR218" s="73" t="str">
        <f>IF(DL218="","",MAX(DR$10:DR217)+1)</f>
        <v/>
      </c>
      <c r="DS218" s="177" t="str">
        <f t="shared" si="398"/>
        <v/>
      </c>
      <c r="DT218" s="125" t="str">
        <f t="shared" si="417"/>
        <v/>
      </c>
      <c r="DU218" t="s">
        <v>1</v>
      </c>
      <c r="DV218" s="29" t="str">
        <f t="shared" si="418"/>
        <v/>
      </c>
      <c r="DW218" t="s">
        <v>1</v>
      </c>
      <c r="DX218" s="166" t="str">
        <f>IF(BX218="","",IF(BY218&lt;&gt;"NEMA","ime-pre-klu"&amp;IF(BJ218="","","(ali)")&amp;"-kat",IF(CB218&lt;&gt;"NEMA","ime-pre-klu"&amp;IF(BJ218="","","(ali)"),IF(CE218&lt;&gt;"NEMA","ime-pre",IF(CT218&lt;&gt;"","novo",""))))&amp;IF(AND(BE218="0",BD218&gt;max_minuta*60),"-ot",""))</f>
        <v>ime-pre-klu-kat</v>
      </c>
      <c r="DY218" t="s">
        <v>1</v>
      </c>
      <c r="DZ218" s="111"/>
      <c r="EA218" s="134"/>
      <c r="EB218" s="134"/>
      <c r="EC218" s="134"/>
      <c r="ED218" s="134"/>
      <c r="EE218" s="134"/>
      <c r="EF218" s="134"/>
      <c r="EG218" s="134"/>
      <c r="EH218" s="134"/>
      <c r="EI218" s="134"/>
      <c r="EJ218" s="106">
        <f t="shared" si="399"/>
        <v>1</v>
      </c>
      <c r="EK218" t="s">
        <v>1</v>
      </c>
    </row>
    <row r="219" spans="2:141" x14ac:dyDescent="0.25">
      <c r="B219" s="148" t="s">
        <v>1286</v>
      </c>
      <c r="C219" t="s">
        <v>1</v>
      </c>
      <c r="D219" s="159">
        <f t="shared" si="400"/>
        <v>0</v>
      </c>
      <c r="E219" s="160">
        <f t="shared" ref="E219:AW219" si="437">IF($B219="","",FIND(";",$B219,D219+1))</f>
        <v>1</v>
      </c>
      <c r="F219" s="160">
        <f t="shared" si="437"/>
        <v>9</v>
      </c>
      <c r="G219" s="160">
        <f t="shared" si="437"/>
        <v>15</v>
      </c>
      <c r="H219" s="160">
        <f t="shared" si="437"/>
        <v>33</v>
      </c>
      <c r="I219" s="160">
        <f t="shared" si="437"/>
        <v>42</v>
      </c>
      <c r="J219" s="160">
        <f t="shared" si="437"/>
        <v>43</v>
      </c>
      <c r="K219" s="160">
        <f t="shared" si="437"/>
        <v>45</v>
      </c>
      <c r="L219" s="160">
        <f t="shared" si="437"/>
        <v>46</v>
      </c>
      <c r="M219" s="160">
        <f t="shared" si="437"/>
        <v>48</v>
      </c>
      <c r="N219" s="160">
        <f t="shared" si="437"/>
        <v>54</v>
      </c>
      <c r="O219" s="160">
        <f t="shared" si="437"/>
        <v>60</v>
      </c>
      <c r="P219" s="160">
        <f t="shared" si="437"/>
        <v>66</v>
      </c>
      <c r="Q219" s="160">
        <f t="shared" si="437"/>
        <v>68</v>
      </c>
      <c r="R219" s="160">
        <f t="shared" si="437"/>
        <v>70</v>
      </c>
      <c r="S219" s="160">
        <f t="shared" si="437"/>
        <v>76</v>
      </c>
      <c r="T219" s="160">
        <f t="shared" si="437"/>
        <v>88</v>
      </c>
      <c r="U219" s="160">
        <f t="shared" si="437"/>
        <v>94</v>
      </c>
      <c r="V219" s="160">
        <f t="shared" si="437"/>
        <v>97</v>
      </c>
      <c r="W219" s="160">
        <f t="shared" si="437"/>
        <v>103</v>
      </c>
      <c r="X219" s="160">
        <f t="shared" si="437"/>
        <v>109</v>
      </c>
      <c r="Y219" s="160">
        <f t="shared" si="437"/>
        <v>110</v>
      </c>
      <c r="Z219" s="160">
        <f t="shared" si="437"/>
        <v>111</v>
      </c>
      <c r="AA219" s="160">
        <f t="shared" si="437"/>
        <v>112</v>
      </c>
      <c r="AB219" s="160">
        <f t="shared" si="437"/>
        <v>115</v>
      </c>
      <c r="AC219" s="160">
        <f t="shared" si="437"/>
        <v>118</v>
      </c>
      <c r="AD219" s="160">
        <f t="shared" si="437"/>
        <v>121</v>
      </c>
      <c r="AE219" s="160">
        <f t="shared" si="437"/>
        <v>124</v>
      </c>
      <c r="AF219" s="160">
        <f t="shared" si="437"/>
        <v>127</v>
      </c>
      <c r="AG219" s="160">
        <f t="shared" si="437"/>
        <v>130</v>
      </c>
      <c r="AH219" s="160">
        <f t="shared" si="437"/>
        <v>133</v>
      </c>
      <c r="AI219" s="160">
        <f t="shared" si="437"/>
        <v>136</v>
      </c>
      <c r="AJ219" s="160">
        <f t="shared" si="437"/>
        <v>139</v>
      </c>
      <c r="AK219" s="160">
        <f t="shared" si="437"/>
        <v>142</v>
      </c>
      <c r="AL219" s="160">
        <f t="shared" si="437"/>
        <v>145</v>
      </c>
      <c r="AM219" s="160">
        <f t="shared" si="437"/>
        <v>146</v>
      </c>
      <c r="AN219" s="160">
        <f t="shared" si="437"/>
        <v>148</v>
      </c>
      <c r="AO219" s="160">
        <f t="shared" si="437"/>
        <v>154</v>
      </c>
      <c r="AP219" s="160">
        <f t="shared" si="437"/>
        <v>156</v>
      </c>
      <c r="AQ219" s="160">
        <f t="shared" si="437"/>
        <v>159</v>
      </c>
      <c r="AR219" s="160">
        <f t="shared" si="437"/>
        <v>165</v>
      </c>
      <c r="AS219" s="160">
        <f t="shared" si="437"/>
        <v>171</v>
      </c>
      <c r="AT219" s="160">
        <f t="shared" si="437"/>
        <v>177</v>
      </c>
      <c r="AU219" s="160">
        <f t="shared" si="437"/>
        <v>180</v>
      </c>
      <c r="AV219" s="160">
        <f t="shared" si="437"/>
        <v>182</v>
      </c>
      <c r="AW219" s="161">
        <f t="shared" si="437"/>
        <v>183</v>
      </c>
      <c r="AX219" t="s">
        <v>1</v>
      </c>
      <c r="AY219" s="105" t="str">
        <f t="shared" si="402"/>
        <v>Ž45</v>
      </c>
      <c r="AZ219" s="134">
        <f t="shared" si="382"/>
        <v>116</v>
      </c>
      <c r="BA219" s="73" t="str">
        <f t="shared" si="403"/>
        <v>Marija</v>
      </c>
      <c r="BB219" s="73" t="str">
        <f t="shared" si="404"/>
        <v>Jazvić Mioković</v>
      </c>
      <c r="BC219" s="134" t="str">
        <f t="shared" si="405"/>
        <v>52:33</v>
      </c>
      <c r="BD219" s="134">
        <f t="shared" si="406"/>
        <v>3153</v>
      </c>
      <c r="BE219" s="134" t="str">
        <f t="shared" si="407"/>
        <v>0</v>
      </c>
      <c r="BF219" s="134" t="str">
        <f t="shared" si="433"/>
        <v>0</v>
      </c>
      <c r="BG219" s="134">
        <f t="shared" si="383"/>
        <v>1</v>
      </c>
      <c r="BH219" s="73" t="str">
        <f t="shared" si="384"/>
        <v>KAP</v>
      </c>
      <c r="BI219" s="73" t="str">
        <f t="shared" si="429"/>
        <v>OK Kapela</v>
      </c>
      <c r="BJ219" s="134" t="str">
        <f t="shared" si="408"/>
        <v/>
      </c>
      <c r="BK219" s="73" t="str" cm="1">
        <f t="array" ref="BK219">IF(BJ219="",""&amp;BI219,IF(BJ219="NEMA",BI219,INDEX(klub_naziv,MATCH(INDEX(klubAlias_klubid,BJ219),klub_id,0))))</f>
        <v>OK Kapela</v>
      </c>
      <c r="BL219" s="73" t="str" cm="1">
        <f t="array" ref="BL219">IFERROR(INDEX(registarNatjecatelji,CE219,4),"")</f>
        <v>OK Kapela</v>
      </c>
      <c r="BM219" s="179" t="str">
        <f t="shared" si="352"/>
        <v/>
      </c>
      <c r="BN219" s="73" t="str">
        <f t="shared" si="409"/>
        <v>OK Kapela</v>
      </c>
      <c r="BO219" s="73" t="str">
        <f t="shared" si="422"/>
        <v>CRO</v>
      </c>
      <c r="BP219" s="134">
        <f t="shared" si="385"/>
        <v>1</v>
      </c>
      <c r="BQ219" s="73" t="str">
        <f t="shared" si="386"/>
        <v>Ž45</v>
      </c>
      <c r="BR219" s="73" t="str">
        <f t="shared" si="387"/>
        <v>M55-Ž45</v>
      </c>
      <c r="BS219" s="134">
        <f t="shared" si="388"/>
        <v>1008</v>
      </c>
      <c r="BT219" s="74" t="str">
        <f t="shared" si="389"/>
        <v>3.2</v>
      </c>
      <c r="BU219" s="74" t="str">
        <f t="shared" si="390"/>
        <v>125</v>
      </c>
      <c r="BV219" s="75" t="str">
        <f t="shared" si="391"/>
        <v>11</v>
      </c>
      <c r="BW219" t="s">
        <v>1</v>
      </c>
      <c r="BX219" s="105" t="str">
        <f t="shared" si="392"/>
        <v>Marija – Jazvić Mioković – OK Kapela – Ž45</v>
      </c>
      <c r="BY219" s="106">
        <f t="shared" si="393"/>
        <v>252</v>
      </c>
      <c r="BZ219" t="s">
        <v>1</v>
      </c>
      <c r="CA219" s="105" t="str">
        <f t="shared" si="394"/>
        <v>Marija – Jazvić Mioković – OK Kapela</v>
      </c>
      <c r="CB219" s="106">
        <f t="shared" si="395"/>
        <v>252</v>
      </c>
      <c r="CC219" t="s">
        <v>1</v>
      </c>
      <c r="CD219" s="105" t="str">
        <f t="shared" si="396"/>
        <v>Marija – Jazvić Mioković</v>
      </c>
      <c r="CE219" s="106">
        <f t="shared" si="410"/>
        <v>252</v>
      </c>
      <c r="CF219" t="s">
        <v>1</v>
      </c>
      <c r="CG219" s="111">
        <f t="shared" si="411"/>
        <v>252</v>
      </c>
      <c r="CH219" s="134" cm="1">
        <f t="array" ref="CH219">IF(CG219="","",INDEX(imePrezime_id,CG219,0))</f>
        <v>1128</v>
      </c>
      <c r="CI219" s="106" t="str">
        <f>IF(OR(CD219="",CE219&lt;&gt;"NEMA"),"",IFERROR(INDEX(imeprezimealias_imeprezimeid,MATCH(BA219&amp;" "&amp;BB219,imeprezimealias_alias,0)),""))</f>
        <v/>
      </c>
      <c r="CJ219" t="s">
        <v>1</v>
      </c>
      <c r="CK219" s="29" t="str">
        <f t="shared" si="412"/>
        <v/>
      </c>
      <c r="CL219" t="s">
        <v>1</v>
      </c>
      <c r="CM219" s="90"/>
      <c r="CN219" t="s">
        <v>1</v>
      </c>
      <c r="CO219" s="111" t="str">
        <f>IF(CM219="","",MAX(CO$10:CO218)+1)</f>
        <v/>
      </c>
      <c r="CP219" s="106" t="str">
        <f>IF(CM219="","",INDEX(imePrezime_id,MATCH(IF(IFERROR(SEARCH("–",CM219),0)&lt;&gt;0,CM219,SUBSTITUTE(CM219," "," – ",1)),imePrezime,0)))</f>
        <v/>
      </c>
      <c r="CR219" s="29" t="str">
        <f t="shared" si="413"/>
        <v/>
      </c>
      <c r="CS219" t="s">
        <v>1</v>
      </c>
      <c r="CT219" s="115" t="str">
        <f>IF(AND(CE219="NEMA",CI219=""),MAX(CT$10:CT218)+1,"")</f>
        <v/>
      </c>
      <c r="CU219" t="s">
        <v>1</v>
      </c>
      <c r="CV219" s="120" t="str">
        <f t="shared" si="427"/>
        <v>Ž</v>
      </c>
      <c r="CW219" t="s">
        <v>1</v>
      </c>
      <c r="CX219" s="105" t="str">
        <f>IF(CT219="","",IF(BO219&lt;&gt;"CRO","","INSERT INTO osoba (id,reg_broj,oib,spol_id,dat_rodjenja) VALUES ("&amp;CT219&amp;",(SELECT max(reg_broj)+1 FROM osoba),Null,'"&amp;CV219&amp;"',Null); INSERT INTO osoba_log (id,reg_broj,oib,spol_id,dat_rodjenja,dnevnik_id) SELECT id,reg_broj,oib,spol_id,dat_rodjenja,"&amp;CT$2&amp;" FROM osoba WHERE id = "&amp;CT219&amp;";"))</f>
        <v/>
      </c>
      <c r="CY219" s="125" t="str">
        <f>IF(CT219="","","INSERT INTO imeprezime (id,osoba_id,rbr,ime,prezime,klub_id,identitet_id,sintaksa_id,info,aktivno,dnevnik_id) VALUES ("&amp;CT219&amp;","&amp;IF(CX219="","Null",CT219)&amp;",1,'"&amp;BA219&amp;"','"&amp;BB219&amp;"',(SELECT id FROM klub WHERE naziv = '"&amp;BI219&amp;"'),Null,1,'',1,"&amp;CT$2&amp;");")</f>
        <v/>
      </c>
      <c r="CZ219" t="s">
        <v>1</v>
      </c>
      <c r="DA219" s="29" t="str">
        <f t="shared" si="414"/>
        <v/>
      </c>
      <c r="DB219" t="s">
        <v>1</v>
      </c>
      <c r="DC219" s="105" t="str">
        <f>IF(OR(BP219="",BP219&lt;&gt;"NEMA"),"",BO219)</f>
        <v/>
      </c>
      <c r="DD219" s="125" t="str">
        <f>IF(DC219="","",MAX(DD$10:DD218)+1)</f>
        <v/>
      </c>
      <c r="DE219" t="s">
        <v>1</v>
      </c>
      <c r="DF219" s="90"/>
      <c r="DG219" t="s">
        <v>1</v>
      </c>
      <c r="DH219" s="29" t="str">
        <f t="shared" si="397"/>
        <v/>
      </c>
      <c r="DI219" t="s">
        <v>1</v>
      </c>
      <c r="DJ219" s="166" t="str">
        <f>IF(BJ219&lt;&gt;"NEMA","",IF(IFERROR(MATCH(BI219,BI$10:BI218,0),0)&lt;&gt;0,"",BI219))</f>
        <v/>
      </c>
      <c r="DK219" t="s">
        <v>1</v>
      </c>
      <c r="DL219" s="90"/>
      <c r="DM219" t="s">
        <v>1</v>
      </c>
      <c r="DN219" s="105" t="str">
        <f t="shared" si="415"/>
        <v/>
      </c>
      <c r="DO219" s="73" t="str">
        <f>IF(DN219="","",MAX(DO$10:DO218)+1)</f>
        <v/>
      </c>
      <c r="DP219" s="73" t="str">
        <f>IF(DN219="","",IF(BP219="","",IF(BP219="NEMA",DD219,BP219)))</f>
        <v/>
      </c>
      <c r="DQ219" s="73" t="str">
        <f t="shared" si="416"/>
        <v/>
      </c>
      <c r="DR219" s="73" t="str">
        <f>IF(DL219="","",MAX(DR$10:DR218)+1)</f>
        <v/>
      </c>
      <c r="DS219" s="177" t="str">
        <f t="shared" si="398"/>
        <v/>
      </c>
      <c r="DT219" s="125" t="str">
        <f t="shared" si="417"/>
        <v/>
      </c>
      <c r="DU219" t="s">
        <v>1</v>
      </c>
      <c r="DV219" s="29" t="str">
        <f t="shared" si="418"/>
        <v/>
      </c>
      <c r="DW219" t="s">
        <v>1</v>
      </c>
      <c r="DX219" s="166" t="str">
        <f>IF(BX219="","",IF(BY219&lt;&gt;"NEMA","ime-pre-klu"&amp;IF(BJ219="","","(ali)")&amp;"-kat",IF(CB219&lt;&gt;"NEMA","ime-pre-klu"&amp;IF(BJ219="","","(ali)"),IF(CE219&lt;&gt;"NEMA","ime-pre",IF(CT219&lt;&gt;"","novo",""))))&amp;IF(AND(BE219="0",BD219&gt;max_minuta*60),"-ot",""))</f>
        <v>ime-pre-klu-kat</v>
      </c>
      <c r="DY219" t="s">
        <v>1</v>
      </c>
      <c r="DZ219" s="111"/>
      <c r="EA219" s="134"/>
      <c r="EB219" s="134"/>
      <c r="EC219" s="134"/>
      <c r="ED219" s="134"/>
      <c r="EE219" s="134"/>
      <c r="EF219" s="134"/>
      <c r="EG219" s="134"/>
      <c r="EH219" s="134"/>
      <c r="EI219" s="134"/>
      <c r="EJ219" s="106">
        <f t="shared" si="399"/>
        <v>1</v>
      </c>
      <c r="EK219" t="s">
        <v>1</v>
      </c>
    </row>
    <row r="220" spans="2:141" x14ac:dyDescent="0.25">
      <c r="B220" s="148" t="s">
        <v>1287</v>
      </c>
      <c r="C220" t="s">
        <v>1</v>
      </c>
      <c r="D220" s="159">
        <f t="shared" si="400"/>
        <v>0</v>
      </c>
      <c r="E220" s="160">
        <f t="shared" ref="E220:AW220" si="438">IF($B220="","",FIND(";",$B220,D220+1))</f>
        <v>1</v>
      </c>
      <c r="F220" s="160">
        <f t="shared" si="438"/>
        <v>9</v>
      </c>
      <c r="G220" s="160">
        <f t="shared" si="438"/>
        <v>15</v>
      </c>
      <c r="H220" s="160">
        <f t="shared" si="438"/>
        <v>26</v>
      </c>
      <c r="I220" s="160">
        <f t="shared" si="438"/>
        <v>35</v>
      </c>
      <c r="J220" s="160">
        <f t="shared" si="438"/>
        <v>36</v>
      </c>
      <c r="K220" s="160">
        <f t="shared" si="438"/>
        <v>38</v>
      </c>
      <c r="L220" s="160">
        <f t="shared" si="438"/>
        <v>39</v>
      </c>
      <c r="M220" s="160">
        <f t="shared" si="438"/>
        <v>41</v>
      </c>
      <c r="N220" s="160">
        <f t="shared" si="438"/>
        <v>47</v>
      </c>
      <c r="O220" s="160">
        <f t="shared" si="438"/>
        <v>53</v>
      </c>
      <c r="P220" s="160">
        <f t="shared" si="438"/>
        <v>59</v>
      </c>
      <c r="Q220" s="160">
        <f t="shared" si="438"/>
        <v>61</v>
      </c>
      <c r="R220" s="160">
        <f t="shared" si="438"/>
        <v>63</v>
      </c>
      <c r="S220" s="160">
        <f t="shared" si="438"/>
        <v>77</v>
      </c>
      <c r="T220" s="160">
        <f t="shared" si="438"/>
        <v>91</v>
      </c>
      <c r="U220" s="160">
        <f t="shared" si="438"/>
        <v>97</v>
      </c>
      <c r="V220" s="160">
        <f t="shared" si="438"/>
        <v>100</v>
      </c>
      <c r="W220" s="160">
        <f t="shared" si="438"/>
        <v>106</v>
      </c>
      <c r="X220" s="160">
        <f t="shared" si="438"/>
        <v>112</v>
      </c>
      <c r="Y220" s="160">
        <f t="shared" si="438"/>
        <v>113</v>
      </c>
      <c r="Z220" s="160">
        <f t="shared" si="438"/>
        <v>114</v>
      </c>
      <c r="AA220" s="160">
        <f t="shared" si="438"/>
        <v>115</v>
      </c>
      <c r="AB220" s="160">
        <f t="shared" si="438"/>
        <v>118</v>
      </c>
      <c r="AC220" s="160">
        <f t="shared" si="438"/>
        <v>121</v>
      </c>
      <c r="AD220" s="160">
        <f t="shared" si="438"/>
        <v>124</v>
      </c>
      <c r="AE220" s="160">
        <f t="shared" si="438"/>
        <v>127</v>
      </c>
      <c r="AF220" s="160">
        <f t="shared" si="438"/>
        <v>130</v>
      </c>
      <c r="AG220" s="160">
        <f t="shared" si="438"/>
        <v>133</v>
      </c>
      <c r="AH220" s="160">
        <f t="shared" si="438"/>
        <v>136</v>
      </c>
      <c r="AI220" s="160">
        <f t="shared" si="438"/>
        <v>139</v>
      </c>
      <c r="AJ220" s="160">
        <f t="shared" si="438"/>
        <v>142</v>
      </c>
      <c r="AK220" s="160">
        <f t="shared" si="438"/>
        <v>145</v>
      </c>
      <c r="AL220" s="160">
        <f t="shared" si="438"/>
        <v>148</v>
      </c>
      <c r="AM220" s="160">
        <f t="shared" si="438"/>
        <v>149</v>
      </c>
      <c r="AN220" s="160">
        <f t="shared" si="438"/>
        <v>151</v>
      </c>
      <c r="AO220" s="160">
        <f t="shared" si="438"/>
        <v>157</v>
      </c>
      <c r="AP220" s="160">
        <f t="shared" si="438"/>
        <v>159</v>
      </c>
      <c r="AQ220" s="160">
        <f t="shared" si="438"/>
        <v>162</v>
      </c>
      <c r="AR220" s="160">
        <f t="shared" si="438"/>
        <v>168</v>
      </c>
      <c r="AS220" s="160">
        <f t="shared" si="438"/>
        <v>174</v>
      </c>
      <c r="AT220" s="160">
        <f t="shared" si="438"/>
        <v>180</v>
      </c>
      <c r="AU220" s="160">
        <f t="shared" si="438"/>
        <v>183</v>
      </c>
      <c r="AV220" s="160">
        <f t="shared" si="438"/>
        <v>185</v>
      </c>
      <c r="AW220" s="161">
        <f t="shared" si="438"/>
        <v>186</v>
      </c>
      <c r="AX220" t="s">
        <v>1</v>
      </c>
      <c r="AY220" s="105" t="str">
        <f t="shared" si="402"/>
        <v>Ž45</v>
      </c>
      <c r="AZ220" s="134">
        <f t="shared" si="382"/>
        <v>116</v>
      </c>
      <c r="BA220" s="73" t="str">
        <f t="shared" si="403"/>
        <v>Marija</v>
      </c>
      <c r="BB220" s="73" t="str">
        <f t="shared" si="404"/>
        <v>Schubert</v>
      </c>
      <c r="BC220" s="134" t="str">
        <f t="shared" si="405"/>
        <v>57:02</v>
      </c>
      <c r="BD220" s="134">
        <f t="shared" si="406"/>
        <v>3422</v>
      </c>
      <c r="BE220" s="134" t="str">
        <f t="shared" si="407"/>
        <v>0</v>
      </c>
      <c r="BF220" s="134" t="str">
        <f t="shared" si="433"/>
        <v>0</v>
      </c>
      <c r="BG220" s="134">
        <f t="shared" si="383"/>
        <v>1</v>
      </c>
      <c r="BH220" s="73" t="str">
        <f t="shared" si="384"/>
        <v>OK Varaždin</v>
      </c>
      <c r="BI220" s="73" t="str">
        <f t="shared" si="429"/>
        <v>OK Varaždin</v>
      </c>
      <c r="BJ220" s="134" t="str">
        <f t="shared" si="408"/>
        <v/>
      </c>
      <c r="BK220" s="73" t="str" cm="1">
        <f t="array" ref="BK220">IF(BJ220="",""&amp;BI220,IF(BJ220="NEMA",BI220,INDEX(klub_naziv,MATCH(INDEX(klubAlias_klubid,BJ220),klub_id,0))))</f>
        <v>OK Varaždin</v>
      </c>
      <c r="BL220" s="73" t="str" cm="1">
        <f t="array" ref="BL220">IFERROR(INDEX(registarNatjecatelji,CE220,4),"")</f>
        <v>OK Varaždin</v>
      </c>
      <c r="BM220" s="179" t="str">
        <f t="shared" si="352"/>
        <v/>
      </c>
      <c r="BN220" s="73" t="str">
        <f t="shared" si="409"/>
        <v>OK Varaždin</v>
      </c>
      <c r="BO220" s="73" t="str">
        <f t="shared" si="422"/>
        <v>CRO</v>
      </c>
      <c r="BP220" s="134">
        <f t="shared" si="385"/>
        <v>1</v>
      </c>
      <c r="BQ220" s="73" t="str">
        <f t="shared" si="386"/>
        <v>Ž45</v>
      </c>
      <c r="BR220" s="73" t="str">
        <f t="shared" si="387"/>
        <v>M55-Ž45</v>
      </c>
      <c r="BS220" s="134">
        <f t="shared" si="388"/>
        <v>1008</v>
      </c>
      <c r="BT220" s="74" t="str">
        <f t="shared" si="389"/>
        <v>3.2</v>
      </c>
      <c r="BU220" s="74" t="str">
        <f t="shared" si="390"/>
        <v>125</v>
      </c>
      <c r="BV220" s="75" t="str">
        <f t="shared" si="391"/>
        <v>11</v>
      </c>
      <c r="BW220" t="s">
        <v>1</v>
      </c>
      <c r="BX220" s="105" t="str">
        <f t="shared" si="392"/>
        <v>Marija – Schubert – OK Varaždin – Ž45</v>
      </c>
      <c r="BY220" s="106">
        <f t="shared" si="393"/>
        <v>576</v>
      </c>
      <c r="BZ220" t="s">
        <v>1</v>
      </c>
      <c r="CA220" s="105" t="str">
        <f t="shared" si="394"/>
        <v>Marija – Schubert – OK Varaždin</v>
      </c>
      <c r="CB220" s="106">
        <f t="shared" si="395"/>
        <v>576</v>
      </c>
      <c r="CC220" t="s">
        <v>1</v>
      </c>
      <c r="CD220" s="105" t="str">
        <f t="shared" si="396"/>
        <v>Marija – Schubert</v>
      </c>
      <c r="CE220" s="106">
        <f t="shared" si="410"/>
        <v>576</v>
      </c>
      <c r="CF220" t="s">
        <v>1</v>
      </c>
      <c r="CG220" s="111">
        <f t="shared" si="411"/>
        <v>576</v>
      </c>
      <c r="CH220" s="134" cm="1">
        <f t="array" ref="CH220">IF(CG220="","",INDEX(imePrezime_id,CG220,0))</f>
        <v>1270</v>
      </c>
      <c r="CI220" s="106" t="str">
        <f>IF(OR(CD220="",CE220&lt;&gt;"NEMA"),"",IFERROR(INDEX(imeprezimealias_imeprezimeid,MATCH(BA220&amp;" "&amp;BB220,imeprezimealias_alias,0)),""))</f>
        <v/>
      </c>
      <c r="CJ220" t="s">
        <v>1</v>
      </c>
      <c r="CK220" s="29" t="str">
        <f t="shared" si="412"/>
        <v/>
      </c>
      <c r="CL220" t="s">
        <v>1</v>
      </c>
      <c r="CM220" s="90"/>
      <c r="CN220" t="s">
        <v>1</v>
      </c>
      <c r="CO220" s="111" t="str">
        <f>IF(CM220="","",MAX(CO$10:CO219)+1)</f>
        <v/>
      </c>
      <c r="CP220" s="106" t="str">
        <f>IF(CM220="","",INDEX(imePrezime_id,MATCH(IF(IFERROR(SEARCH("–",CM220),0)&lt;&gt;0,CM220,SUBSTITUTE(CM220," "," – ",1)),imePrezime,0)))</f>
        <v/>
      </c>
      <c r="CR220" s="29" t="str">
        <f t="shared" si="413"/>
        <v/>
      </c>
      <c r="CS220" t="s">
        <v>1</v>
      </c>
      <c r="CT220" s="115" t="str">
        <f>IF(AND(CE220="NEMA",CI220=""),MAX(CT$10:CT219)+1,"")</f>
        <v/>
      </c>
      <c r="CU220" t="s">
        <v>1</v>
      </c>
      <c r="CV220" s="120" t="str">
        <f t="shared" si="427"/>
        <v>Ž</v>
      </c>
      <c r="CW220" t="s">
        <v>1</v>
      </c>
      <c r="CX220" s="105" t="str">
        <f>IF(CT220="","",IF(BO220&lt;&gt;"CRO","","INSERT INTO osoba (id,reg_broj,oib,spol_id,dat_rodjenja) VALUES ("&amp;CT220&amp;",(SELECT max(reg_broj)+1 FROM osoba),Null,'"&amp;CV220&amp;"',Null); INSERT INTO osoba_log (id,reg_broj,oib,spol_id,dat_rodjenja,dnevnik_id) SELECT id,reg_broj,oib,spol_id,dat_rodjenja,"&amp;CT$2&amp;" FROM osoba WHERE id = "&amp;CT220&amp;";"))</f>
        <v/>
      </c>
      <c r="CY220" s="125" t="str">
        <f>IF(CT220="","","INSERT INTO imeprezime (id,osoba_id,rbr,ime,prezime,klub_id,identitet_id,sintaksa_id,info,aktivno,dnevnik_id) VALUES ("&amp;CT220&amp;","&amp;IF(CX220="","Null",CT220)&amp;",1,'"&amp;BA220&amp;"','"&amp;BB220&amp;"',(SELECT id FROM klub WHERE naziv = '"&amp;BI220&amp;"'),Null,1,'',1,"&amp;CT$2&amp;");")</f>
        <v/>
      </c>
      <c r="CZ220" t="s">
        <v>1</v>
      </c>
      <c r="DA220" s="29" t="str">
        <f t="shared" si="414"/>
        <v/>
      </c>
      <c r="DB220" t="s">
        <v>1</v>
      </c>
      <c r="DC220" s="105" t="str">
        <f>IF(OR(BP220="",BP220&lt;&gt;"NEMA"),"",BO220)</f>
        <v/>
      </c>
      <c r="DD220" s="125" t="str">
        <f>IF(DC220="","",MAX(DD$10:DD219)+1)</f>
        <v/>
      </c>
      <c r="DE220" t="s">
        <v>1</v>
      </c>
      <c r="DF220" s="90"/>
      <c r="DG220" t="s">
        <v>1</v>
      </c>
      <c r="DH220" s="29" t="str">
        <f t="shared" si="397"/>
        <v/>
      </c>
      <c r="DI220" t="s">
        <v>1</v>
      </c>
      <c r="DJ220" s="166" t="str">
        <f>IF(BJ220&lt;&gt;"NEMA","",IF(IFERROR(MATCH(BI220,BI$10:BI219,0),0)&lt;&gt;0,"",BI220))</f>
        <v/>
      </c>
      <c r="DK220" t="s">
        <v>1</v>
      </c>
      <c r="DL220" s="90"/>
      <c r="DM220" t="s">
        <v>1</v>
      </c>
      <c r="DN220" s="105" t="str">
        <f t="shared" si="415"/>
        <v/>
      </c>
      <c r="DO220" s="73" t="str">
        <f>IF(DN220="","",MAX(DO$10:DO219)+1)</f>
        <v/>
      </c>
      <c r="DP220" s="73" t="str">
        <f>IF(DN220="","",IF(BP220="","",IF(BP220="NEMA",DD220,BP220)))</f>
        <v/>
      </c>
      <c r="DQ220" s="73" t="str">
        <f t="shared" si="416"/>
        <v/>
      </c>
      <c r="DR220" s="73" t="str">
        <f>IF(DL220="","",MAX(DR$10:DR219)+1)</f>
        <v/>
      </c>
      <c r="DS220" s="177" t="str">
        <f t="shared" si="398"/>
        <v/>
      </c>
      <c r="DT220" s="125" t="str">
        <f t="shared" si="417"/>
        <v/>
      </c>
      <c r="DU220" t="s">
        <v>1</v>
      </c>
      <c r="DV220" s="29" t="str">
        <f t="shared" si="418"/>
        <v/>
      </c>
      <c r="DW220" t="s">
        <v>1</v>
      </c>
      <c r="DX220" s="166" t="str">
        <f>IF(BX220="","",IF(BY220&lt;&gt;"NEMA","ime-pre-klu"&amp;IF(BJ220="","","(ali)")&amp;"-kat",IF(CB220&lt;&gt;"NEMA","ime-pre-klu"&amp;IF(BJ220="","","(ali)"),IF(CE220&lt;&gt;"NEMA","ime-pre",IF(CT220&lt;&gt;"","novo",""))))&amp;IF(AND(BE220="0",BD220&gt;max_minuta*60),"-ot",""))</f>
        <v>ime-pre-klu-kat</v>
      </c>
      <c r="DY220" t="s">
        <v>1</v>
      </c>
      <c r="DZ220" s="111"/>
      <c r="EA220" s="134"/>
      <c r="EB220" s="134"/>
      <c r="EC220" s="134"/>
      <c r="ED220" s="134"/>
      <c r="EE220" s="134"/>
      <c r="EF220" s="134"/>
      <c r="EG220" s="134"/>
      <c r="EH220" s="134"/>
      <c r="EI220" s="134"/>
      <c r="EJ220" s="106">
        <f t="shared" si="399"/>
        <v>1</v>
      </c>
      <c r="EK220" t="s">
        <v>1</v>
      </c>
    </row>
    <row r="221" spans="2:141" x14ac:dyDescent="0.25">
      <c r="B221" s="148" t="s">
        <v>1288</v>
      </c>
      <c r="C221" t="s">
        <v>1</v>
      </c>
      <c r="D221" s="159">
        <f t="shared" si="400"/>
        <v>0</v>
      </c>
      <c r="E221" s="160">
        <f t="shared" ref="E221:AW221" si="439">IF($B221="","",FIND(";",$B221,D221+1))</f>
        <v>1</v>
      </c>
      <c r="F221" s="160">
        <f t="shared" si="439"/>
        <v>9</v>
      </c>
      <c r="G221" s="160">
        <f t="shared" si="439"/>
        <v>15</v>
      </c>
      <c r="H221" s="160">
        <f t="shared" si="439"/>
        <v>25</v>
      </c>
      <c r="I221" s="160">
        <f t="shared" si="439"/>
        <v>37</v>
      </c>
      <c r="J221" s="160">
        <f t="shared" si="439"/>
        <v>38</v>
      </c>
      <c r="K221" s="160">
        <f t="shared" si="439"/>
        <v>40</v>
      </c>
      <c r="L221" s="160">
        <f t="shared" si="439"/>
        <v>41</v>
      </c>
      <c r="M221" s="160">
        <f t="shared" si="439"/>
        <v>43</v>
      </c>
      <c r="N221" s="160">
        <f t="shared" si="439"/>
        <v>49</v>
      </c>
      <c r="O221" s="160">
        <f t="shared" si="439"/>
        <v>55</v>
      </c>
      <c r="P221" s="160">
        <f t="shared" si="439"/>
        <v>61</v>
      </c>
      <c r="Q221" s="160">
        <f t="shared" si="439"/>
        <v>63</v>
      </c>
      <c r="R221" s="160">
        <f t="shared" si="439"/>
        <v>65</v>
      </c>
      <c r="S221" s="160">
        <f t="shared" si="439"/>
        <v>71</v>
      </c>
      <c r="T221" s="160">
        <f t="shared" si="439"/>
        <v>84</v>
      </c>
      <c r="U221" s="160">
        <f t="shared" si="439"/>
        <v>90</v>
      </c>
      <c r="V221" s="160">
        <f t="shared" si="439"/>
        <v>93</v>
      </c>
      <c r="W221" s="160">
        <f t="shared" si="439"/>
        <v>99</v>
      </c>
      <c r="X221" s="160">
        <f t="shared" si="439"/>
        <v>105</v>
      </c>
      <c r="Y221" s="160">
        <f t="shared" si="439"/>
        <v>106</v>
      </c>
      <c r="Z221" s="160">
        <f t="shared" si="439"/>
        <v>107</v>
      </c>
      <c r="AA221" s="160">
        <f t="shared" si="439"/>
        <v>108</v>
      </c>
      <c r="AB221" s="160">
        <f t="shared" si="439"/>
        <v>111</v>
      </c>
      <c r="AC221" s="160">
        <f t="shared" si="439"/>
        <v>114</v>
      </c>
      <c r="AD221" s="160">
        <f t="shared" si="439"/>
        <v>117</v>
      </c>
      <c r="AE221" s="160">
        <f t="shared" si="439"/>
        <v>120</v>
      </c>
      <c r="AF221" s="160">
        <f t="shared" si="439"/>
        <v>123</v>
      </c>
      <c r="AG221" s="160">
        <f t="shared" si="439"/>
        <v>126</v>
      </c>
      <c r="AH221" s="160">
        <f t="shared" si="439"/>
        <v>129</v>
      </c>
      <c r="AI221" s="160">
        <f t="shared" si="439"/>
        <v>132</v>
      </c>
      <c r="AJ221" s="160">
        <f t="shared" si="439"/>
        <v>135</v>
      </c>
      <c r="AK221" s="160">
        <f t="shared" si="439"/>
        <v>138</v>
      </c>
      <c r="AL221" s="160">
        <f t="shared" si="439"/>
        <v>141</v>
      </c>
      <c r="AM221" s="160">
        <f t="shared" si="439"/>
        <v>142</v>
      </c>
      <c r="AN221" s="160">
        <f t="shared" si="439"/>
        <v>144</v>
      </c>
      <c r="AO221" s="160">
        <f t="shared" si="439"/>
        <v>150</v>
      </c>
      <c r="AP221" s="160">
        <f t="shared" si="439"/>
        <v>152</v>
      </c>
      <c r="AQ221" s="160">
        <f t="shared" si="439"/>
        <v>155</v>
      </c>
      <c r="AR221" s="160">
        <f t="shared" si="439"/>
        <v>161</v>
      </c>
      <c r="AS221" s="160">
        <f t="shared" si="439"/>
        <v>167</v>
      </c>
      <c r="AT221" s="160">
        <f t="shared" si="439"/>
        <v>173</v>
      </c>
      <c r="AU221" s="160">
        <f t="shared" si="439"/>
        <v>176</v>
      </c>
      <c r="AV221" s="160">
        <f t="shared" si="439"/>
        <v>179</v>
      </c>
      <c r="AW221" s="161">
        <f t="shared" si="439"/>
        <v>180</v>
      </c>
      <c r="AX221" t="s">
        <v>1</v>
      </c>
      <c r="AY221" s="105" t="str">
        <f t="shared" si="402"/>
        <v>Ž45</v>
      </c>
      <c r="AZ221" s="134">
        <f t="shared" si="382"/>
        <v>116</v>
      </c>
      <c r="BA221" s="73" t="str">
        <f t="shared" si="403"/>
        <v>Gabrijela</v>
      </c>
      <c r="BB221" s="73" t="str">
        <f t="shared" si="404"/>
        <v>Baburek</v>
      </c>
      <c r="BC221" s="134" t="str">
        <f t="shared" si="405"/>
        <v>57:53</v>
      </c>
      <c r="BD221" s="134">
        <f t="shared" si="406"/>
        <v>3473</v>
      </c>
      <c r="BE221" s="134" t="str">
        <f t="shared" si="407"/>
        <v>0</v>
      </c>
      <c r="BF221" s="134" t="str">
        <f t="shared" si="433"/>
        <v>0</v>
      </c>
      <c r="BG221" s="134">
        <f t="shared" si="383"/>
        <v>1</v>
      </c>
      <c r="BH221" s="73" t="str">
        <f t="shared" si="384"/>
        <v>JAP</v>
      </c>
      <c r="BI221" s="73" t="str">
        <f t="shared" si="429"/>
        <v>OK Japetic</v>
      </c>
      <c r="BJ221" s="134">
        <f t="shared" si="408"/>
        <v>1</v>
      </c>
      <c r="BK221" s="73" t="str" cm="1">
        <f t="array" ref="BK221">IF(BJ221="",""&amp;BI221,IF(BJ221="NEMA",BI221,INDEX(klub_naziv,MATCH(INDEX(klubAlias_klubid,BJ221),klub_id,0))))</f>
        <v>OK Japetić</v>
      </c>
      <c r="BL221" s="73" t="str" cm="1">
        <f t="array" ref="BL221">IFERROR(INDEX(registarNatjecatelji,CE221,4),"")</f>
        <v>OK Japetić</v>
      </c>
      <c r="BM221" s="179" t="str">
        <f t="shared" si="352"/>
        <v/>
      </c>
      <c r="BN221" s="73" t="str">
        <f t="shared" si="409"/>
        <v>OK Japetić</v>
      </c>
      <c r="BO221" s="73" t="str">
        <f t="shared" si="422"/>
        <v>CRO</v>
      </c>
      <c r="BP221" s="134">
        <f t="shared" si="385"/>
        <v>1</v>
      </c>
      <c r="BQ221" s="73" t="str">
        <f t="shared" si="386"/>
        <v>Ž45</v>
      </c>
      <c r="BR221" s="73" t="str">
        <f t="shared" si="387"/>
        <v>M55-Ž45</v>
      </c>
      <c r="BS221" s="134">
        <f t="shared" si="388"/>
        <v>1008</v>
      </c>
      <c r="BT221" s="74" t="str">
        <f t="shared" si="389"/>
        <v>3.2</v>
      </c>
      <c r="BU221" s="74" t="str">
        <f t="shared" si="390"/>
        <v>125</v>
      </c>
      <c r="BV221" s="75" t="str">
        <f t="shared" si="391"/>
        <v>11</v>
      </c>
      <c r="BW221" t="s">
        <v>1</v>
      </c>
      <c r="BX221" s="105" t="str">
        <f t="shared" si="392"/>
        <v>Gabrijela – Baburek – OK Japetić – Ž45</v>
      </c>
      <c r="BY221" s="106">
        <f t="shared" si="393"/>
        <v>70</v>
      </c>
      <c r="BZ221" t="s">
        <v>1</v>
      </c>
      <c r="CA221" s="105" t="str">
        <f t="shared" si="394"/>
        <v>Gabrijela – Baburek – OK Japetić</v>
      </c>
      <c r="CB221" s="106">
        <f t="shared" si="395"/>
        <v>70</v>
      </c>
      <c r="CC221" t="s">
        <v>1</v>
      </c>
      <c r="CD221" s="105" t="str">
        <f t="shared" si="396"/>
        <v>Gabrijela – Baburek</v>
      </c>
      <c r="CE221" s="106">
        <f t="shared" si="410"/>
        <v>70</v>
      </c>
      <c r="CF221" t="s">
        <v>1</v>
      </c>
      <c r="CG221" s="111">
        <f t="shared" si="411"/>
        <v>70</v>
      </c>
      <c r="CH221" s="134" cm="1">
        <f t="array" ref="CH221">IF(CG221="","",INDEX(imePrezime_id,CG221,0))</f>
        <v>1217</v>
      </c>
      <c r="CI221" s="106" t="str">
        <f>IF(OR(CD221="",CE221&lt;&gt;"NEMA"),"",IFERROR(INDEX(imeprezimealias_imeprezimeid,MATCH(BA221&amp;" "&amp;BB221,imeprezimealias_alias,0)),""))</f>
        <v/>
      </c>
      <c r="CJ221" t="s">
        <v>1</v>
      </c>
      <c r="CK221" s="29" t="str">
        <f t="shared" si="412"/>
        <v/>
      </c>
      <c r="CL221" t="s">
        <v>1</v>
      </c>
      <c r="CM221" s="90"/>
      <c r="CN221" t="s">
        <v>1</v>
      </c>
      <c r="CO221" s="111" t="str">
        <f>IF(CM221="","",MAX(CO$10:CO220)+1)</f>
        <v/>
      </c>
      <c r="CP221" s="106" t="str">
        <f>IF(CM221="","",INDEX(imePrezime_id,MATCH(IF(IFERROR(SEARCH("–",CM221),0)&lt;&gt;0,CM221,SUBSTITUTE(CM221," "," – ",1)),imePrezime,0)))</f>
        <v/>
      </c>
      <c r="CR221" s="29" t="str">
        <f t="shared" si="413"/>
        <v/>
      </c>
      <c r="CS221" t="s">
        <v>1</v>
      </c>
      <c r="CT221" s="115" t="str">
        <f>IF(AND(CE221="NEMA",CI221=""),MAX(CT$10:CT220)+1,"")</f>
        <v/>
      </c>
      <c r="CU221" t="s">
        <v>1</v>
      </c>
      <c r="CV221" s="120" t="str">
        <f t="shared" si="427"/>
        <v>Ž</v>
      </c>
      <c r="CW221" t="s">
        <v>1</v>
      </c>
      <c r="CX221" s="105" t="str">
        <f>IF(CT221="","",IF(BO221&lt;&gt;"CRO","","INSERT INTO osoba (id,reg_broj,oib,spol_id,dat_rodjenja) VALUES ("&amp;CT221&amp;",(SELECT max(reg_broj)+1 FROM osoba),Null,'"&amp;CV221&amp;"',Null); INSERT INTO osoba_log (id,reg_broj,oib,spol_id,dat_rodjenja,dnevnik_id) SELECT id,reg_broj,oib,spol_id,dat_rodjenja,"&amp;CT$2&amp;" FROM osoba WHERE id = "&amp;CT221&amp;";"))</f>
        <v/>
      </c>
      <c r="CY221" s="125" t="str">
        <f>IF(CT221="","","INSERT INTO imeprezime (id,osoba_id,rbr,ime,prezime,klub_id,identitet_id,sintaksa_id,info,aktivno,dnevnik_id) VALUES ("&amp;CT221&amp;","&amp;IF(CX221="","Null",CT221)&amp;",1,'"&amp;BA221&amp;"','"&amp;BB221&amp;"',(SELECT id FROM klub WHERE naziv = '"&amp;BI221&amp;"'),Null,1,'',1,"&amp;CT$2&amp;");")</f>
        <v/>
      </c>
      <c r="CZ221" t="s">
        <v>1</v>
      </c>
      <c r="DA221" s="29" t="str">
        <f t="shared" si="414"/>
        <v/>
      </c>
      <c r="DB221" t="s">
        <v>1</v>
      </c>
      <c r="DC221" s="105" t="str">
        <f>IF(OR(BP221="",BP221&lt;&gt;"NEMA"),"",BO221)</f>
        <v/>
      </c>
      <c r="DD221" s="125" t="str">
        <f>IF(DC221="","",MAX(DD$10:DD220)+1)</f>
        <v/>
      </c>
      <c r="DE221" t="s">
        <v>1</v>
      </c>
      <c r="DF221" s="90"/>
      <c r="DG221" t="s">
        <v>1</v>
      </c>
      <c r="DH221" s="29" t="str">
        <f t="shared" si="397"/>
        <v/>
      </c>
      <c r="DI221" t="s">
        <v>1</v>
      </c>
      <c r="DJ221" s="166" t="str">
        <f>IF(BJ221&lt;&gt;"NEMA","",IF(IFERROR(MATCH(BI221,BI$10:BI220,0),0)&lt;&gt;0,"",BI221))</f>
        <v/>
      </c>
      <c r="DK221" t="s">
        <v>1</v>
      </c>
      <c r="DL221" s="90"/>
      <c r="DM221" t="s">
        <v>1</v>
      </c>
      <c r="DN221" s="105" t="str">
        <f t="shared" si="415"/>
        <v/>
      </c>
      <c r="DO221" s="73" t="str">
        <f>IF(DN221="","",MAX(DO$10:DO220)+1)</f>
        <v/>
      </c>
      <c r="DP221" s="73" t="str">
        <f>IF(DN221="","",IF(BP221="","",IF(BP221="NEMA",DD221,BP221)))</f>
        <v/>
      </c>
      <c r="DQ221" s="73" t="str">
        <f t="shared" si="416"/>
        <v/>
      </c>
      <c r="DR221" s="73" t="str">
        <f>IF(DL221="","",MAX(DR$10:DR220)+1)</f>
        <v/>
      </c>
      <c r="DS221" s="177" t="str">
        <f t="shared" si="398"/>
        <v/>
      </c>
      <c r="DT221" s="125" t="str">
        <f t="shared" si="417"/>
        <v/>
      </c>
      <c r="DU221" t="s">
        <v>1</v>
      </c>
      <c r="DV221" s="29" t="str">
        <f t="shared" si="418"/>
        <v/>
      </c>
      <c r="DW221" t="s">
        <v>1</v>
      </c>
      <c r="DX221" s="166" t="str">
        <f>IF(BX221="","",IF(BY221&lt;&gt;"NEMA","ime-pre-klu"&amp;IF(BJ221="","","(ali)")&amp;"-kat",IF(CB221&lt;&gt;"NEMA","ime-pre-klu"&amp;IF(BJ221="","","(ali)"),IF(CE221&lt;&gt;"NEMA","ime-pre",IF(CT221&lt;&gt;"","novo",""))))&amp;IF(AND(BE221="0",BD221&gt;max_minuta*60),"-ot",""))</f>
        <v>ime-pre-klu(ali)-kat</v>
      </c>
      <c r="DY221" t="s">
        <v>1</v>
      </c>
      <c r="DZ221" s="111"/>
      <c r="EA221" s="134"/>
      <c r="EB221" s="134"/>
      <c r="EC221" s="134"/>
      <c r="ED221" s="134"/>
      <c r="EE221" s="134"/>
      <c r="EF221" s="134"/>
      <c r="EG221" s="134"/>
      <c r="EH221" s="134"/>
      <c r="EI221" s="134"/>
      <c r="EJ221" s="106">
        <f t="shared" si="399"/>
        <v>3</v>
      </c>
      <c r="EK221" t="s">
        <v>1</v>
      </c>
    </row>
    <row r="222" spans="2:141" x14ac:dyDescent="0.25">
      <c r="B222" s="148" t="s">
        <v>1289</v>
      </c>
      <c r="C222" t="s">
        <v>1</v>
      </c>
      <c r="D222" s="159">
        <f t="shared" si="400"/>
        <v>0</v>
      </c>
      <c r="E222" s="160">
        <f t="shared" ref="E222:AW222" si="440">IF($B222="","",FIND(";",$B222,D222+1))</f>
        <v>1</v>
      </c>
      <c r="F222" s="160">
        <f t="shared" si="440"/>
        <v>8</v>
      </c>
      <c r="G222" s="160">
        <f t="shared" si="440"/>
        <v>14</v>
      </c>
      <c r="H222" s="160">
        <f t="shared" si="440"/>
        <v>23</v>
      </c>
      <c r="I222" s="160">
        <f t="shared" si="440"/>
        <v>33</v>
      </c>
      <c r="J222" s="160">
        <f t="shared" si="440"/>
        <v>34</v>
      </c>
      <c r="K222" s="160">
        <f t="shared" si="440"/>
        <v>36</v>
      </c>
      <c r="L222" s="160">
        <f t="shared" si="440"/>
        <v>37</v>
      </c>
      <c r="M222" s="160">
        <f t="shared" si="440"/>
        <v>39</v>
      </c>
      <c r="N222" s="160">
        <f t="shared" si="440"/>
        <v>45</v>
      </c>
      <c r="O222" s="160">
        <f t="shared" si="440"/>
        <v>51</v>
      </c>
      <c r="P222" s="160">
        <f t="shared" si="440"/>
        <v>57</v>
      </c>
      <c r="Q222" s="160">
        <f t="shared" si="440"/>
        <v>59</v>
      </c>
      <c r="R222" s="160">
        <f t="shared" si="440"/>
        <v>61</v>
      </c>
      <c r="S222" s="160">
        <f t="shared" si="440"/>
        <v>72</v>
      </c>
      <c r="T222" s="160">
        <f t="shared" si="440"/>
        <v>86</v>
      </c>
      <c r="U222" s="160">
        <f t="shared" si="440"/>
        <v>92</v>
      </c>
      <c r="V222" s="160">
        <f t="shared" si="440"/>
        <v>95</v>
      </c>
      <c r="W222" s="160">
        <f t="shared" si="440"/>
        <v>101</v>
      </c>
      <c r="X222" s="160">
        <f t="shared" si="440"/>
        <v>107</v>
      </c>
      <c r="Y222" s="160">
        <f t="shared" si="440"/>
        <v>108</v>
      </c>
      <c r="Z222" s="160">
        <f t="shared" si="440"/>
        <v>109</v>
      </c>
      <c r="AA222" s="160">
        <f t="shared" si="440"/>
        <v>110</v>
      </c>
      <c r="AB222" s="160">
        <f t="shared" si="440"/>
        <v>113</v>
      </c>
      <c r="AC222" s="160">
        <f t="shared" si="440"/>
        <v>116</v>
      </c>
      <c r="AD222" s="160">
        <f t="shared" si="440"/>
        <v>119</v>
      </c>
      <c r="AE222" s="160">
        <f t="shared" si="440"/>
        <v>122</v>
      </c>
      <c r="AF222" s="160">
        <f t="shared" si="440"/>
        <v>125</v>
      </c>
      <c r="AG222" s="160">
        <f t="shared" si="440"/>
        <v>128</v>
      </c>
      <c r="AH222" s="160">
        <f t="shared" si="440"/>
        <v>131</v>
      </c>
      <c r="AI222" s="160">
        <f t="shared" si="440"/>
        <v>134</v>
      </c>
      <c r="AJ222" s="160">
        <f t="shared" si="440"/>
        <v>137</v>
      </c>
      <c r="AK222" s="160">
        <f t="shared" si="440"/>
        <v>140</v>
      </c>
      <c r="AL222" s="160">
        <f t="shared" si="440"/>
        <v>143</v>
      </c>
      <c r="AM222" s="160">
        <f t="shared" si="440"/>
        <v>144</v>
      </c>
      <c r="AN222" s="160">
        <f t="shared" si="440"/>
        <v>146</v>
      </c>
      <c r="AO222" s="160">
        <f t="shared" si="440"/>
        <v>152</v>
      </c>
      <c r="AP222" s="160">
        <f t="shared" si="440"/>
        <v>154</v>
      </c>
      <c r="AQ222" s="160">
        <f t="shared" si="440"/>
        <v>157</v>
      </c>
      <c r="AR222" s="160">
        <f t="shared" si="440"/>
        <v>163</v>
      </c>
      <c r="AS222" s="160">
        <f t="shared" si="440"/>
        <v>169</v>
      </c>
      <c r="AT222" s="160">
        <f t="shared" si="440"/>
        <v>175</v>
      </c>
      <c r="AU222" s="160">
        <f t="shared" si="440"/>
        <v>178</v>
      </c>
      <c r="AV222" s="160">
        <f t="shared" si="440"/>
        <v>181</v>
      </c>
      <c r="AW222" s="161">
        <f t="shared" si="440"/>
        <v>182</v>
      </c>
      <c r="AX222" t="s">
        <v>1</v>
      </c>
      <c r="AY222" s="105" t="str">
        <f t="shared" si="402"/>
        <v>Ž45</v>
      </c>
      <c r="AZ222" s="134">
        <f t="shared" si="382"/>
        <v>116</v>
      </c>
      <c r="BA222" s="73" t="str">
        <f t="shared" si="403"/>
        <v>Mirjana</v>
      </c>
      <c r="BB222" s="73" t="str">
        <f t="shared" si="404"/>
        <v>Horvat</v>
      </c>
      <c r="BC222" s="134" t="str">
        <f t="shared" si="405"/>
        <v>59:20</v>
      </c>
      <c r="BD222" s="134">
        <f t="shared" si="406"/>
        <v>3560</v>
      </c>
      <c r="BE222" s="134" t="str">
        <f t="shared" si="407"/>
        <v>0</v>
      </c>
      <c r="BF222" s="134" t="str">
        <f t="shared" si="433"/>
        <v>0</v>
      </c>
      <c r="BG222" s="134">
        <f t="shared" si="383"/>
        <v>1</v>
      </c>
      <c r="BH222" s="73" t="str">
        <f t="shared" si="384"/>
        <v>Maksimir</v>
      </c>
      <c r="BI222" s="73" t="str">
        <f t="shared" si="429"/>
        <v>OK Maksimir</v>
      </c>
      <c r="BJ222" s="134" t="str">
        <f t="shared" si="408"/>
        <v/>
      </c>
      <c r="BK222" s="73" t="str" cm="1">
        <f t="array" ref="BK222">IF(BJ222="",""&amp;BI222,IF(BJ222="NEMA",BI222,INDEX(klub_naziv,MATCH(INDEX(klubAlias_klubid,BJ222),klub_id,0))))</f>
        <v>OK Maksimir</v>
      </c>
      <c r="BL222" s="73" t="str" cm="1">
        <f t="array" ref="BL222">IFERROR(INDEX(registarNatjecatelji,CE222,4),"")</f>
        <v>OK Maksimir</v>
      </c>
      <c r="BM222" s="179" t="str">
        <f t="shared" si="352"/>
        <v/>
      </c>
      <c r="BN222" s="73" t="str">
        <f t="shared" si="409"/>
        <v>OK Maksimir</v>
      </c>
      <c r="BO222" s="73" t="str">
        <f t="shared" si="422"/>
        <v>CRO</v>
      </c>
      <c r="BP222" s="134">
        <f t="shared" si="385"/>
        <v>1</v>
      </c>
      <c r="BQ222" s="73" t="str">
        <f t="shared" si="386"/>
        <v>Ž45</v>
      </c>
      <c r="BR222" s="73" t="str">
        <f t="shared" si="387"/>
        <v>M55-Ž45</v>
      </c>
      <c r="BS222" s="134">
        <f t="shared" si="388"/>
        <v>1008</v>
      </c>
      <c r="BT222" s="74" t="str">
        <f t="shared" si="389"/>
        <v>3.2</v>
      </c>
      <c r="BU222" s="74" t="str">
        <f t="shared" si="390"/>
        <v>125</v>
      </c>
      <c r="BV222" s="75" t="str">
        <f t="shared" si="391"/>
        <v>11</v>
      </c>
      <c r="BW222" t="s">
        <v>1</v>
      </c>
      <c r="BX222" s="105" t="str">
        <f t="shared" si="392"/>
        <v>Mirjana – Horvat – OK Maksimir – Ž45</v>
      </c>
      <c r="BY222" s="106">
        <f t="shared" si="393"/>
        <v>338</v>
      </c>
      <c r="BZ222" t="s">
        <v>1</v>
      </c>
      <c r="CA222" s="105" t="str">
        <f t="shared" si="394"/>
        <v>Mirjana – Horvat – OK Maksimir</v>
      </c>
      <c r="CB222" s="106">
        <f t="shared" si="395"/>
        <v>338</v>
      </c>
      <c r="CC222" t="s">
        <v>1</v>
      </c>
      <c r="CD222" s="105" t="str">
        <f t="shared" si="396"/>
        <v>Mirjana – Horvat</v>
      </c>
      <c r="CE222" s="106">
        <f t="shared" si="410"/>
        <v>338</v>
      </c>
      <c r="CF222" t="s">
        <v>1</v>
      </c>
      <c r="CG222" s="111">
        <f t="shared" si="411"/>
        <v>338</v>
      </c>
      <c r="CH222" s="134" cm="1">
        <f t="array" ref="CH222">IF(CG222="","",INDEX(imePrezime_id,CG222,0))</f>
        <v>1515</v>
      </c>
      <c r="CI222" s="106" t="str">
        <f>IF(OR(CD222="",CE222&lt;&gt;"NEMA"),"",IFERROR(INDEX(imeprezimealias_imeprezimeid,MATCH(BA222&amp;" "&amp;BB222,imeprezimealias_alias,0)),""))</f>
        <v/>
      </c>
      <c r="CJ222" t="s">
        <v>1</v>
      </c>
      <c r="CK222" s="29" t="str">
        <f t="shared" si="412"/>
        <v/>
      </c>
      <c r="CL222" t="s">
        <v>1</v>
      </c>
      <c r="CM222" s="90"/>
      <c r="CN222" t="s">
        <v>1</v>
      </c>
      <c r="CO222" s="111" t="str">
        <f>IF(CM222="","",MAX(CO$10:CO221)+1)</f>
        <v/>
      </c>
      <c r="CP222" s="106" t="str">
        <f>IF(CM222="","",INDEX(imePrezime_id,MATCH(IF(IFERROR(SEARCH("–",CM222),0)&lt;&gt;0,CM222,SUBSTITUTE(CM222," "," – ",1)),imePrezime,0)))</f>
        <v/>
      </c>
      <c r="CR222" s="29" t="str">
        <f t="shared" si="413"/>
        <v/>
      </c>
      <c r="CS222" t="s">
        <v>1</v>
      </c>
      <c r="CT222" s="115" t="str">
        <f>IF(AND(CE222="NEMA",CI222=""),MAX(CT$10:CT221)+1,"")</f>
        <v/>
      </c>
      <c r="CU222" t="s">
        <v>1</v>
      </c>
      <c r="CV222" s="120" t="str">
        <f t="shared" si="427"/>
        <v>Ž</v>
      </c>
      <c r="CW222" t="s">
        <v>1</v>
      </c>
      <c r="CX222" s="105" t="str">
        <f>IF(CT222="","",IF(BO222&lt;&gt;"CRO","","INSERT INTO osoba (id,reg_broj,oib,spol_id,dat_rodjenja) VALUES ("&amp;CT222&amp;",(SELECT max(reg_broj)+1 FROM osoba),Null,'"&amp;CV222&amp;"',Null); INSERT INTO osoba_log (id,reg_broj,oib,spol_id,dat_rodjenja,dnevnik_id) SELECT id,reg_broj,oib,spol_id,dat_rodjenja,"&amp;CT$2&amp;" FROM osoba WHERE id = "&amp;CT222&amp;";"))</f>
        <v/>
      </c>
      <c r="CY222" s="125" t="str">
        <f>IF(CT222="","","INSERT INTO imeprezime (id,osoba_id,rbr,ime,prezime,klub_id,identitet_id,sintaksa_id,info,aktivno,dnevnik_id) VALUES ("&amp;CT222&amp;","&amp;IF(CX222="","Null",CT222)&amp;",1,'"&amp;BA222&amp;"','"&amp;BB222&amp;"',(SELECT id FROM klub WHERE naziv = '"&amp;BI222&amp;"'),Null,1,'',1,"&amp;CT$2&amp;");")</f>
        <v/>
      </c>
      <c r="CZ222" t="s">
        <v>1</v>
      </c>
      <c r="DA222" s="29" t="str">
        <f t="shared" si="414"/>
        <v/>
      </c>
      <c r="DB222" t="s">
        <v>1</v>
      </c>
      <c r="DC222" s="105" t="str">
        <f>IF(OR(BP222="",BP222&lt;&gt;"NEMA"),"",BO222)</f>
        <v/>
      </c>
      <c r="DD222" s="125" t="str">
        <f>IF(DC222="","",MAX(DD$10:DD221)+1)</f>
        <v/>
      </c>
      <c r="DE222" t="s">
        <v>1</v>
      </c>
      <c r="DF222" s="90"/>
      <c r="DG222" t="s">
        <v>1</v>
      </c>
      <c r="DH222" s="29" t="str">
        <f t="shared" si="397"/>
        <v/>
      </c>
      <c r="DI222" t="s">
        <v>1</v>
      </c>
      <c r="DJ222" s="166" t="str">
        <f>IF(BJ222&lt;&gt;"NEMA","",IF(IFERROR(MATCH(BI222,BI$10:BI221,0),0)&lt;&gt;0,"",BI222))</f>
        <v/>
      </c>
      <c r="DK222" t="s">
        <v>1</v>
      </c>
      <c r="DL222" s="90"/>
      <c r="DM222" t="s">
        <v>1</v>
      </c>
      <c r="DN222" s="105" t="str">
        <f t="shared" si="415"/>
        <v/>
      </c>
      <c r="DO222" s="73" t="str">
        <f>IF(DN222="","",MAX(DO$10:DO221)+1)</f>
        <v/>
      </c>
      <c r="DP222" s="73" t="str">
        <f>IF(DN222="","",IF(BP222="","",IF(BP222="NEMA",DD222,BP222)))</f>
        <v/>
      </c>
      <c r="DQ222" s="73" t="str">
        <f t="shared" si="416"/>
        <v/>
      </c>
      <c r="DR222" s="73" t="str">
        <f>IF(DL222="","",MAX(DR$10:DR221)+1)</f>
        <v/>
      </c>
      <c r="DS222" s="177" t="str">
        <f t="shared" si="398"/>
        <v/>
      </c>
      <c r="DT222" s="125" t="str">
        <f t="shared" si="417"/>
        <v/>
      </c>
      <c r="DU222" t="s">
        <v>1</v>
      </c>
      <c r="DV222" s="29" t="str">
        <f t="shared" si="418"/>
        <v/>
      </c>
      <c r="DW222" t="s">
        <v>1</v>
      </c>
      <c r="DX222" s="166" t="str">
        <f>IF(BX222="","",IF(BY222&lt;&gt;"NEMA","ime-pre-klu"&amp;IF(BJ222="","","(ali)")&amp;"-kat",IF(CB222&lt;&gt;"NEMA","ime-pre-klu"&amp;IF(BJ222="","","(ali)"),IF(CE222&lt;&gt;"NEMA","ime-pre",IF(CT222&lt;&gt;"","novo",""))))&amp;IF(AND(BE222="0",BD222&gt;max_minuta*60),"-ot",""))</f>
        <v>ime-pre-klu-kat</v>
      </c>
      <c r="DY222" t="s">
        <v>1</v>
      </c>
      <c r="DZ222" s="111"/>
      <c r="EA222" s="134"/>
      <c r="EB222" s="134"/>
      <c r="EC222" s="134"/>
      <c r="ED222" s="134"/>
      <c r="EE222" s="134"/>
      <c r="EF222" s="134"/>
      <c r="EG222" s="134"/>
      <c r="EH222" s="134"/>
      <c r="EI222" s="134"/>
      <c r="EJ222" s="106">
        <f t="shared" si="399"/>
        <v>1</v>
      </c>
      <c r="EK222" t="s">
        <v>1</v>
      </c>
    </row>
    <row r="223" spans="2:141" x14ac:dyDescent="0.25">
      <c r="B223" s="148" t="s">
        <v>1290</v>
      </c>
      <c r="C223" t="s">
        <v>1</v>
      </c>
      <c r="D223" s="159">
        <f t="shared" si="400"/>
        <v>0</v>
      </c>
      <c r="E223" s="160">
        <f t="shared" ref="E223:AW223" si="441">IF($B223="","",FIND(";",$B223,D223+1))</f>
        <v>1</v>
      </c>
      <c r="F223" s="160">
        <f t="shared" si="441"/>
        <v>8</v>
      </c>
      <c r="G223" s="160">
        <f t="shared" si="441"/>
        <v>13</v>
      </c>
      <c r="H223" s="160">
        <f t="shared" si="441"/>
        <v>22</v>
      </c>
      <c r="I223" s="160">
        <f t="shared" si="441"/>
        <v>31</v>
      </c>
      <c r="J223" s="160">
        <f t="shared" si="441"/>
        <v>32</v>
      </c>
      <c r="K223" s="160">
        <f t="shared" si="441"/>
        <v>34</v>
      </c>
      <c r="L223" s="160">
        <f t="shared" si="441"/>
        <v>35</v>
      </c>
      <c r="M223" s="160">
        <f t="shared" si="441"/>
        <v>37</v>
      </c>
      <c r="N223" s="160">
        <f t="shared" si="441"/>
        <v>43</v>
      </c>
      <c r="O223" s="160">
        <f t="shared" si="441"/>
        <v>49</v>
      </c>
      <c r="P223" s="160">
        <f t="shared" si="441"/>
        <v>55</v>
      </c>
      <c r="Q223" s="160">
        <f t="shared" si="441"/>
        <v>57</v>
      </c>
      <c r="R223" s="160">
        <f t="shared" si="441"/>
        <v>59</v>
      </c>
      <c r="S223" s="160">
        <f t="shared" si="441"/>
        <v>70</v>
      </c>
      <c r="T223" s="160">
        <f t="shared" si="441"/>
        <v>81</v>
      </c>
      <c r="U223" s="160">
        <f t="shared" si="441"/>
        <v>87</v>
      </c>
      <c r="V223" s="160">
        <f t="shared" si="441"/>
        <v>90</v>
      </c>
      <c r="W223" s="160">
        <f t="shared" si="441"/>
        <v>96</v>
      </c>
      <c r="X223" s="160">
        <f t="shared" si="441"/>
        <v>102</v>
      </c>
      <c r="Y223" s="160">
        <f t="shared" si="441"/>
        <v>103</v>
      </c>
      <c r="Z223" s="160">
        <f t="shared" si="441"/>
        <v>104</v>
      </c>
      <c r="AA223" s="160">
        <f t="shared" si="441"/>
        <v>105</v>
      </c>
      <c r="AB223" s="160">
        <f t="shared" si="441"/>
        <v>108</v>
      </c>
      <c r="AC223" s="160">
        <f t="shared" si="441"/>
        <v>111</v>
      </c>
      <c r="AD223" s="160">
        <f t="shared" si="441"/>
        <v>114</v>
      </c>
      <c r="AE223" s="160">
        <f t="shared" si="441"/>
        <v>117</v>
      </c>
      <c r="AF223" s="160">
        <f t="shared" si="441"/>
        <v>120</v>
      </c>
      <c r="AG223" s="160">
        <f t="shared" si="441"/>
        <v>123</v>
      </c>
      <c r="AH223" s="160">
        <f t="shared" si="441"/>
        <v>126</v>
      </c>
      <c r="AI223" s="160">
        <f t="shared" si="441"/>
        <v>129</v>
      </c>
      <c r="AJ223" s="160">
        <f t="shared" si="441"/>
        <v>132</v>
      </c>
      <c r="AK223" s="160">
        <f t="shared" si="441"/>
        <v>135</v>
      </c>
      <c r="AL223" s="160">
        <f t="shared" si="441"/>
        <v>138</v>
      </c>
      <c r="AM223" s="160">
        <f t="shared" si="441"/>
        <v>139</v>
      </c>
      <c r="AN223" s="160">
        <f t="shared" si="441"/>
        <v>141</v>
      </c>
      <c r="AO223" s="160">
        <f t="shared" si="441"/>
        <v>147</v>
      </c>
      <c r="AP223" s="160">
        <f t="shared" si="441"/>
        <v>149</v>
      </c>
      <c r="AQ223" s="160">
        <f t="shared" si="441"/>
        <v>152</v>
      </c>
      <c r="AR223" s="160">
        <f t="shared" si="441"/>
        <v>158</v>
      </c>
      <c r="AS223" s="160">
        <f t="shared" si="441"/>
        <v>164</v>
      </c>
      <c r="AT223" s="160">
        <f t="shared" si="441"/>
        <v>170</v>
      </c>
      <c r="AU223" s="160">
        <f t="shared" si="441"/>
        <v>173</v>
      </c>
      <c r="AV223" s="160">
        <f t="shared" si="441"/>
        <v>176</v>
      </c>
      <c r="AW223" s="161">
        <f t="shared" si="441"/>
        <v>177</v>
      </c>
      <c r="AX223" t="s">
        <v>1</v>
      </c>
      <c r="AY223" s="105" t="str">
        <f t="shared" si="402"/>
        <v>Ž45</v>
      </c>
      <c r="AZ223" s="134">
        <f t="shared" si="382"/>
        <v>116</v>
      </c>
      <c r="BA223" s="73" t="str">
        <f t="shared" si="403"/>
        <v>Željka</v>
      </c>
      <c r="BB223" s="73" t="str">
        <f t="shared" si="404"/>
        <v>Gajdek</v>
      </c>
      <c r="BC223" s="134" t="str">
        <f t="shared" si="405"/>
        <v>62:51</v>
      </c>
      <c r="BD223" s="134">
        <f t="shared" si="406"/>
        <v>3771</v>
      </c>
      <c r="BE223" s="134" t="str">
        <f t="shared" si="407"/>
        <v>0</v>
      </c>
      <c r="BF223" s="134" t="str">
        <f t="shared" si="433"/>
        <v>0</v>
      </c>
      <c r="BG223" s="134">
        <f t="shared" si="383"/>
        <v>1</v>
      </c>
      <c r="BH223" s="73" t="str">
        <f t="shared" si="384"/>
        <v>OK Jelen</v>
      </c>
      <c r="BI223" s="73" t="str">
        <f t="shared" si="429"/>
        <v>OK Jelen</v>
      </c>
      <c r="BJ223" s="134" t="str">
        <f t="shared" si="408"/>
        <v/>
      </c>
      <c r="BK223" s="73" t="str" cm="1">
        <f t="array" ref="BK223">IF(BJ223="",""&amp;BI223,IF(BJ223="NEMA",BI223,INDEX(klub_naziv,MATCH(INDEX(klubAlias_klubid,BJ223),klub_id,0))))</f>
        <v>OK Jelen</v>
      </c>
      <c r="BL223" s="73" t="str" cm="1">
        <f t="array" ref="BL223">IFERROR(INDEX(registarNatjecatelji,CE223,4),"")</f>
        <v>OK Jelen</v>
      </c>
      <c r="BM223" s="179" t="str">
        <f t="shared" si="352"/>
        <v/>
      </c>
      <c r="BN223" s="73" t="str">
        <f t="shared" si="409"/>
        <v>OK Jelen</v>
      </c>
      <c r="BO223" s="73" t="str">
        <f t="shared" si="422"/>
        <v>CRO</v>
      </c>
      <c r="BP223" s="134">
        <f t="shared" si="385"/>
        <v>1</v>
      </c>
      <c r="BQ223" s="73" t="str">
        <f t="shared" si="386"/>
        <v>Ž45</v>
      </c>
      <c r="BR223" s="73" t="str">
        <f t="shared" si="387"/>
        <v>M55-Ž45</v>
      </c>
      <c r="BS223" s="134">
        <f t="shared" si="388"/>
        <v>1008</v>
      </c>
      <c r="BT223" s="74" t="str">
        <f t="shared" si="389"/>
        <v>3.2</v>
      </c>
      <c r="BU223" s="74" t="str">
        <f t="shared" si="390"/>
        <v>125</v>
      </c>
      <c r="BV223" s="75" t="str">
        <f t="shared" si="391"/>
        <v>11</v>
      </c>
      <c r="BW223" t="s">
        <v>1</v>
      </c>
      <c r="BX223" s="105" t="str">
        <f t="shared" si="392"/>
        <v>Željka – Gajdek – OK Jelen – Ž45</v>
      </c>
      <c r="BY223" s="106">
        <f t="shared" si="393"/>
        <v>159</v>
      </c>
      <c r="BZ223" t="s">
        <v>1</v>
      </c>
      <c r="CA223" s="105" t="str">
        <f t="shared" si="394"/>
        <v>Željka – Gajdek – OK Jelen</v>
      </c>
      <c r="CB223" s="106">
        <f t="shared" si="395"/>
        <v>159</v>
      </c>
      <c r="CC223" t="s">
        <v>1</v>
      </c>
      <c r="CD223" s="105" t="str">
        <f t="shared" si="396"/>
        <v>Željka – Gajdek</v>
      </c>
      <c r="CE223" s="106">
        <f t="shared" si="410"/>
        <v>159</v>
      </c>
      <c r="CF223" t="s">
        <v>1</v>
      </c>
      <c r="CG223" s="111">
        <f t="shared" si="411"/>
        <v>159</v>
      </c>
      <c r="CH223" s="134" cm="1">
        <f t="array" ref="CH223">IF(CG223="","",INDEX(imePrezime_id,CG223,0))</f>
        <v>1504</v>
      </c>
      <c r="CI223" s="106" t="str">
        <f>IF(OR(CD223="",CE223&lt;&gt;"NEMA"),"",IFERROR(INDEX(imeprezimealias_imeprezimeid,MATCH(BA223&amp;" "&amp;BB223,imeprezimealias_alias,0)),""))</f>
        <v/>
      </c>
      <c r="CJ223" t="s">
        <v>1</v>
      </c>
      <c r="CK223" s="29" t="str">
        <f t="shared" si="412"/>
        <v/>
      </c>
      <c r="CL223" t="s">
        <v>1</v>
      </c>
      <c r="CM223" s="90"/>
      <c r="CN223" t="s">
        <v>1</v>
      </c>
      <c r="CO223" s="111" t="str">
        <f>IF(CM223="","",MAX(CO$10:CO222)+1)</f>
        <v/>
      </c>
      <c r="CP223" s="106" t="str">
        <f>IF(CM223="","",INDEX(imePrezime_id,MATCH(IF(IFERROR(SEARCH("–",CM223),0)&lt;&gt;0,CM223,SUBSTITUTE(CM223," "," – ",1)),imePrezime,0)))</f>
        <v/>
      </c>
      <c r="CR223" s="29" t="str">
        <f t="shared" si="413"/>
        <v/>
      </c>
      <c r="CS223" t="s">
        <v>1</v>
      </c>
      <c r="CT223" s="115" t="str">
        <f>IF(AND(CE223="NEMA",CI223=""),MAX(CT$10:CT222)+1,"")</f>
        <v/>
      </c>
      <c r="CU223" t="s">
        <v>1</v>
      </c>
      <c r="CV223" s="120" t="str">
        <f t="shared" si="427"/>
        <v>Ž</v>
      </c>
      <c r="CW223" t="s">
        <v>1</v>
      </c>
      <c r="CX223" s="105" t="str">
        <f>IF(CT223="","",IF(BO223&lt;&gt;"CRO","","INSERT INTO osoba (id,reg_broj,oib,spol_id,dat_rodjenja) VALUES ("&amp;CT223&amp;",(SELECT max(reg_broj)+1 FROM osoba),Null,'"&amp;CV223&amp;"',Null); INSERT INTO osoba_log (id,reg_broj,oib,spol_id,dat_rodjenja,dnevnik_id) SELECT id,reg_broj,oib,spol_id,dat_rodjenja,"&amp;CT$2&amp;" FROM osoba WHERE id = "&amp;CT223&amp;";"))</f>
        <v/>
      </c>
      <c r="CY223" s="125" t="str">
        <f>IF(CT223="","","INSERT INTO imeprezime (id,osoba_id,rbr,ime,prezime,klub_id,identitet_id,sintaksa_id,info,aktivno,dnevnik_id) VALUES ("&amp;CT223&amp;","&amp;IF(CX223="","Null",CT223)&amp;",1,'"&amp;BA223&amp;"','"&amp;BB223&amp;"',(SELECT id FROM klub WHERE naziv = '"&amp;BI223&amp;"'),Null,1,'',1,"&amp;CT$2&amp;");")</f>
        <v/>
      </c>
      <c r="CZ223" t="s">
        <v>1</v>
      </c>
      <c r="DA223" s="29" t="str">
        <f t="shared" si="414"/>
        <v/>
      </c>
      <c r="DB223" t="s">
        <v>1</v>
      </c>
      <c r="DC223" s="105" t="str">
        <f>IF(OR(BP223="",BP223&lt;&gt;"NEMA"),"",BO223)</f>
        <v/>
      </c>
      <c r="DD223" s="125" t="str">
        <f>IF(DC223="","",MAX(DD$10:DD222)+1)</f>
        <v/>
      </c>
      <c r="DE223" t="s">
        <v>1</v>
      </c>
      <c r="DF223" s="90"/>
      <c r="DG223" t="s">
        <v>1</v>
      </c>
      <c r="DH223" s="29" t="str">
        <f t="shared" si="397"/>
        <v/>
      </c>
      <c r="DI223" t="s">
        <v>1</v>
      </c>
      <c r="DJ223" s="166" t="str">
        <f>IF(BJ223&lt;&gt;"NEMA","",IF(IFERROR(MATCH(BI223,BI$10:BI222,0),0)&lt;&gt;0,"",BI223))</f>
        <v/>
      </c>
      <c r="DK223" t="s">
        <v>1</v>
      </c>
      <c r="DL223" s="90"/>
      <c r="DM223" t="s">
        <v>1</v>
      </c>
      <c r="DN223" s="105" t="str">
        <f t="shared" si="415"/>
        <v/>
      </c>
      <c r="DO223" s="73" t="str">
        <f>IF(DN223="","",MAX(DO$10:DO222)+1)</f>
        <v/>
      </c>
      <c r="DP223" s="73" t="str">
        <f>IF(DN223="","",IF(BP223="","",IF(BP223="NEMA",DD223,BP223)))</f>
        <v/>
      </c>
      <c r="DQ223" s="73" t="str">
        <f t="shared" si="416"/>
        <v/>
      </c>
      <c r="DR223" s="73" t="str">
        <f>IF(DL223="","",MAX(DR$10:DR222)+1)</f>
        <v/>
      </c>
      <c r="DS223" s="177" t="str">
        <f t="shared" si="398"/>
        <v/>
      </c>
      <c r="DT223" s="125" t="str">
        <f t="shared" si="417"/>
        <v/>
      </c>
      <c r="DU223" t="s">
        <v>1</v>
      </c>
      <c r="DV223" s="29" t="str">
        <f t="shared" si="418"/>
        <v/>
      </c>
      <c r="DW223" t="s">
        <v>1</v>
      </c>
      <c r="DX223" s="166" t="str">
        <f>IF(BX223="","",IF(BY223&lt;&gt;"NEMA","ime-pre-klu"&amp;IF(BJ223="","","(ali)")&amp;"-kat",IF(CB223&lt;&gt;"NEMA","ime-pre-klu"&amp;IF(BJ223="","","(ali)"),IF(CE223&lt;&gt;"NEMA","ime-pre",IF(CT223&lt;&gt;"","novo",""))))&amp;IF(AND(BE223="0",BD223&gt;max_minuta*60),"-ot",""))</f>
        <v>ime-pre-klu-kat</v>
      </c>
      <c r="DY223" t="s">
        <v>1</v>
      </c>
      <c r="DZ223" s="111"/>
      <c r="EA223" s="134"/>
      <c r="EB223" s="134"/>
      <c r="EC223" s="134"/>
      <c r="ED223" s="134"/>
      <c r="EE223" s="134"/>
      <c r="EF223" s="134"/>
      <c r="EG223" s="134"/>
      <c r="EH223" s="134"/>
      <c r="EI223" s="134"/>
      <c r="EJ223" s="106">
        <f t="shared" si="399"/>
        <v>1</v>
      </c>
      <c r="EK223" t="s">
        <v>1</v>
      </c>
    </row>
    <row r="224" spans="2:141" x14ac:dyDescent="0.25">
      <c r="B224" s="148" t="s">
        <v>1291</v>
      </c>
      <c r="C224" t="s">
        <v>1</v>
      </c>
      <c r="D224" s="159">
        <f t="shared" si="400"/>
        <v>0</v>
      </c>
      <c r="E224" s="160">
        <f t="shared" ref="E224:AW224" si="442">IF($B224="","",FIND(";",$B224,D224+1))</f>
        <v>1</v>
      </c>
      <c r="F224" s="160">
        <f t="shared" si="442"/>
        <v>8</v>
      </c>
      <c r="G224" s="160">
        <f t="shared" si="442"/>
        <v>14</v>
      </c>
      <c r="H224" s="160">
        <f t="shared" si="442"/>
        <v>31</v>
      </c>
      <c r="I224" s="160">
        <f t="shared" si="442"/>
        <v>40</v>
      </c>
      <c r="J224" s="160">
        <f t="shared" si="442"/>
        <v>41</v>
      </c>
      <c r="K224" s="160">
        <f t="shared" si="442"/>
        <v>43</v>
      </c>
      <c r="L224" s="160">
        <f t="shared" si="442"/>
        <v>44</v>
      </c>
      <c r="M224" s="160">
        <f t="shared" si="442"/>
        <v>46</v>
      </c>
      <c r="N224" s="160">
        <f t="shared" si="442"/>
        <v>52</v>
      </c>
      <c r="O224" s="160">
        <f t="shared" si="442"/>
        <v>59</v>
      </c>
      <c r="P224" s="160">
        <f t="shared" si="442"/>
        <v>65</v>
      </c>
      <c r="Q224" s="160">
        <f t="shared" si="442"/>
        <v>67</v>
      </c>
      <c r="R224" s="160">
        <f t="shared" si="442"/>
        <v>69</v>
      </c>
      <c r="S224" s="160">
        <f t="shared" si="442"/>
        <v>75</v>
      </c>
      <c r="T224" s="160">
        <f t="shared" si="442"/>
        <v>88</v>
      </c>
      <c r="U224" s="160">
        <f t="shared" si="442"/>
        <v>94</v>
      </c>
      <c r="V224" s="160">
        <f t="shared" si="442"/>
        <v>97</v>
      </c>
      <c r="W224" s="160">
        <f t="shared" si="442"/>
        <v>103</v>
      </c>
      <c r="X224" s="160">
        <f t="shared" si="442"/>
        <v>109</v>
      </c>
      <c r="Y224" s="160">
        <f t="shared" si="442"/>
        <v>110</v>
      </c>
      <c r="Z224" s="160">
        <f t="shared" si="442"/>
        <v>111</v>
      </c>
      <c r="AA224" s="160">
        <f t="shared" si="442"/>
        <v>112</v>
      </c>
      <c r="AB224" s="160">
        <f t="shared" si="442"/>
        <v>115</v>
      </c>
      <c r="AC224" s="160">
        <f t="shared" si="442"/>
        <v>118</v>
      </c>
      <c r="AD224" s="160">
        <f t="shared" si="442"/>
        <v>121</v>
      </c>
      <c r="AE224" s="160">
        <f t="shared" si="442"/>
        <v>124</v>
      </c>
      <c r="AF224" s="160">
        <f t="shared" si="442"/>
        <v>127</v>
      </c>
      <c r="AG224" s="160">
        <f t="shared" si="442"/>
        <v>130</v>
      </c>
      <c r="AH224" s="160">
        <f t="shared" si="442"/>
        <v>133</v>
      </c>
      <c r="AI224" s="160">
        <f t="shared" si="442"/>
        <v>136</v>
      </c>
      <c r="AJ224" s="160">
        <f t="shared" si="442"/>
        <v>139</v>
      </c>
      <c r="AK224" s="160">
        <f t="shared" si="442"/>
        <v>142</v>
      </c>
      <c r="AL224" s="160">
        <f t="shared" si="442"/>
        <v>145</v>
      </c>
      <c r="AM224" s="160">
        <f t="shared" si="442"/>
        <v>146</v>
      </c>
      <c r="AN224" s="160">
        <f t="shared" si="442"/>
        <v>148</v>
      </c>
      <c r="AO224" s="160">
        <f t="shared" si="442"/>
        <v>154</v>
      </c>
      <c r="AP224" s="160">
        <f t="shared" si="442"/>
        <v>156</v>
      </c>
      <c r="AQ224" s="160">
        <f t="shared" si="442"/>
        <v>159</v>
      </c>
      <c r="AR224" s="160">
        <f t="shared" si="442"/>
        <v>165</v>
      </c>
      <c r="AS224" s="160">
        <f t="shared" si="442"/>
        <v>171</v>
      </c>
      <c r="AT224" s="160">
        <f t="shared" si="442"/>
        <v>177</v>
      </c>
      <c r="AU224" s="160">
        <f t="shared" si="442"/>
        <v>180</v>
      </c>
      <c r="AV224" s="160">
        <f t="shared" si="442"/>
        <v>183</v>
      </c>
      <c r="AW224" s="161">
        <f t="shared" si="442"/>
        <v>184</v>
      </c>
      <c r="AX224" t="s">
        <v>1</v>
      </c>
      <c r="AY224" s="105" t="str">
        <f t="shared" si="402"/>
        <v>Ž45</v>
      </c>
      <c r="AZ224" s="134">
        <f t="shared" si="382"/>
        <v>116</v>
      </c>
      <c r="BA224" s="73" t="str">
        <f t="shared" si="403"/>
        <v>Sandra</v>
      </c>
      <c r="BB224" s="73" t="str">
        <f t="shared" si="404"/>
        <v>Perica Cvjetko</v>
      </c>
      <c r="BC224" s="134" t="str">
        <f t="shared" si="405"/>
        <v>69:25</v>
      </c>
      <c r="BD224" s="134">
        <f t="shared" si="406"/>
        <v>4165</v>
      </c>
      <c r="BE224" s="134" t="str">
        <f t="shared" si="407"/>
        <v>0</v>
      </c>
      <c r="BF224" s="134" t="str">
        <f t="shared" si="433"/>
        <v>0</v>
      </c>
      <c r="BG224" s="134">
        <f t="shared" si="383"/>
        <v>1</v>
      </c>
      <c r="BH224" s="73" t="str">
        <f t="shared" si="384"/>
        <v>JAP</v>
      </c>
      <c r="BI224" s="73" t="str">
        <f t="shared" si="429"/>
        <v>OK Japetic</v>
      </c>
      <c r="BJ224" s="134">
        <f t="shared" si="408"/>
        <v>1</v>
      </c>
      <c r="BK224" s="73" t="str" cm="1">
        <f t="array" ref="BK224">IF(BJ224="",""&amp;BI224,IF(BJ224="NEMA",BI224,INDEX(klub_naziv,MATCH(INDEX(klubAlias_klubid,BJ224),klub_id,0))))</f>
        <v>OK Japetić</v>
      </c>
      <c r="BL224" s="73" t="str" cm="1">
        <f t="array" ref="BL224">IFERROR(INDEX(registarNatjecatelji,CE224,4),"")</f>
        <v>OK Japetić</v>
      </c>
      <c r="BM224" s="179" t="str">
        <f t="shared" si="352"/>
        <v/>
      </c>
      <c r="BN224" s="73" t="str">
        <f t="shared" si="409"/>
        <v>OK Japetić</v>
      </c>
      <c r="BO224" s="73" t="str">
        <f t="shared" si="422"/>
        <v>CRO</v>
      </c>
      <c r="BP224" s="134">
        <f t="shared" si="385"/>
        <v>1</v>
      </c>
      <c r="BQ224" s="73" t="str">
        <f t="shared" si="386"/>
        <v>Ž45</v>
      </c>
      <c r="BR224" s="73" t="str">
        <f t="shared" si="387"/>
        <v>M55-Ž45</v>
      </c>
      <c r="BS224" s="134">
        <f t="shared" si="388"/>
        <v>1008</v>
      </c>
      <c r="BT224" s="74" t="str">
        <f t="shared" si="389"/>
        <v>3.2</v>
      </c>
      <c r="BU224" s="74" t="str">
        <f t="shared" si="390"/>
        <v>125</v>
      </c>
      <c r="BV224" s="75" t="str">
        <f t="shared" si="391"/>
        <v>11</v>
      </c>
      <c r="BW224" t="s">
        <v>1</v>
      </c>
      <c r="BX224" s="105" t="str">
        <f t="shared" si="392"/>
        <v>Sandra – Perica Cvjetko – OK Japetić – Ž45</v>
      </c>
      <c r="BY224" s="106">
        <f t="shared" si="393"/>
        <v>122</v>
      </c>
      <c r="BZ224" t="s">
        <v>1</v>
      </c>
      <c r="CA224" s="105" t="str">
        <f t="shared" si="394"/>
        <v>Sandra – Perica Cvjetko – OK Japetić</v>
      </c>
      <c r="CB224" s="106">
        <f t="shared" si="395"/>
        <v>122</v>
      </c>
      <c r="CC224" t="s">
        <v>1</v>
      </c>
      <c r="CD224" s="105" t="str">
        <f t="shared" si="396"/>
        <v>Sandra – Perica Cvjetko</v>
      </c>
      <c r="CE224" s="106">
        <f t="shared" si="410"/>
        <v>122</v>
      </c>
      <c r="CF224" t="s">
        <v>1</v>
      </c>
      <c r="CG224" s="111">
        <f t="shared" si="411"/>
        <v>122</v>
      </c>
      <c r="CH224" s="134" cm="1">
        <f t="array" ref="CH224">IF(CG224="","",INDEX(imePrezime_id,CG224,0))</f>
        <v>1860</v>
      </c>
      <c r="CI224" s="106" t="str">
        <f>IF(OR(CD224="",CE224&lt;&gt;"NEMA"),"",IFERROR(INDEX(imeprezimealias_imeprezimeid,MATCH(BA224&amp;" "&amp;BB224,imeprezimealias_alias,0)),""))</f>
        <v/>
      </c>
      <c r="CJ224" t="s">
        <v>1</v>
      </c>
      <c r="CK224" s="29" t="str">
        <f t="shared" si="412"/>
        <v/>
      </c>
      <c r="CL224" t="s">
        <v>1</v>
      </c>
      <c r="CM224" s="90"/>
      <c r="CN224" t="s">
        <v>1</v>
      </c>
      <c r="CO224" s="111" t="str">
        <f>IF(CM224="","",MAX(CO$10:CO223)+1)</f>
        <v/>
      </c>
      <c r="CP224" s="106" t="str">
        <f>IF(CM224="","",INDEX(imePrezime_id,MATCH(IF(IFERROR(SEARCH("–",CM224),0)&lt;&gt;0,CM224,SUBSTITUTE(CM224," "," – ",1)),imePrezime,0)))</f>
        <v/>
      </c>
      <c r="CR224" s="29" t="str">
        <f t="shared" si="413"/>
        <v/>
      </c>
      <c r="CS224" t="s">
        <v>1</v>
      </c>
      <c r="CT224" s="115" t="str">
        <f>IF(AND(CE224="NEMA",CI224=""),MAX(CT$10:CT223)+1,"")</f>
        <v/>
      </c>
      <c r="CU224" t="s">
        <v>1</v>
      </c>
      <c r="CV224" s="120" t="str">
        <f t="shared" si="427"/>
        <v>Ž</v>
      </c>
      <c r="CW224" t="s">
        <v>1</v>
      </c>
      <c r="CX224" s="105" t="str">
        <f>IF(CT224="","",IF(BO224&lt;&gt;"CRO","","INSERT INTO osoba (id,reg_broj,oib,spol_id,dat_rodjenja) VALUES ("&amp;CT224&amp;",(SELECT max(reg_broj)+1 FROM osoba),Null,'"&amp;CV224&amp;"',Null); INSERT INTO osoba_log (id,reg_broj,oib,spol_id,dat_rodjenja,dnevnik_id) SELECT id,reg_broj,oib,spol_id,dat_rodjenja,"&amp;CT$2&amp;" FROM osoba WHERE id = "&amp;CT224&amp;";"))</f>
        <v/>
      </c>
      <c r="CY224" s="125" t="str">
        <f>IF(CT224="","","INSERT INTO imeprezime (id,osoba_id,rbr,ime,prezime,klub_id,identitet_id,sintaksa_id,info,aktivno,dnevnik_id) VALUES ("&amp;CT224&amp;","&amp;IF(CX224="","Null",CT224)&amp;",1,'"&amp;BA224&amp;"','"&amp;BB224&amp;"',(SELECT id FROM klub WHERE naziv = '"&amp;BI224&amp;"'),Null,1,'',1,"&amp;CT$2&amp;");")</f>
        <v/>
      </c>
      <c r="CZ224" t="s">
        <v>1</v>
      </c>
      <c r="DA224" s="29" t="str">
        <f t="shared" si="414"/>
        <v/>
      </c>
      <c r="DB224" t="s">
        <v>1</v>
      </c>
      <c r="DC224" s="105" t="str">
        <f>IF(OR(BP224="",BP224&lt;&gt;"NEMA"),"",BO224)</f>
        <v/>
      </c>
      <c r="DD224" s="125" t="str">
        <f>IF(DC224="","",MAX(DD$10:DD223)+1)</f>
        <v/>
      </c>
      <c r="DE224" t="s">
        <v>1</v>
      </c>
      <c r="DF224" s="90"/>
      <c r="DG224" t="s">
        <v>1</v>
      </c>
      <c r="DH224" s="29" t="str">
        <f t="shared" si="397"/>
        <v/>
      </c>
      <c r="DI224" t="s">
        <v>1</v>
      </c>
      <c r="DJ224" s="166" t="str">
        <f>IF(BJ224&lt;&gt;"NEMA","",IF(IFERROR(MATCH(BI224,BI$10:BI223,0),0)&lt;&gt;0,"",BI224))</f>
        <v/>
      </c>
      <c r="DK224" t="s">
        <v>1</v>
      </c>
      <c r="DL224" s="90"/>
      <c r="DM224" t="s">
        <v>1</v>
      </c>
      <c r="DN224" s="105" t="str">
        <f t="shared" si="415"/>
        <v/>
      </c>
      <c r="DO224" s="73" t="str">
        <f>IF(DN224="","",MAX(DO$10:DO223)+1)</f>
        <v/>
      </c>
      <c r="DP224" s="73" t="str">
        <f>IF(DN224="","",IF(BP224="","",IF(BP224="NEMA",DD224,BP224)))</f>
        <v/>
      </c>
      <c r="DQ224" s="73" t="str">
        <f t="shared" si="416"/>
        <v/>
      </c>
      <c r="DR224" s="73" t="str">
        <f>IF(DL224="","",MAX(DR$10:DR223)+1)</f>
        <v/>
      </c>
      <c r="DS224" s="177" t="str">
        <f t="shared" si="398"/>
        <v/>
      </c>
      <c r="DT224" s="125" t="str">
        <f t="shared" si="417"/>
        <v/>
      </c>
      <c r="DU224" t="s">
        <v>1</v>
      </c>
      <c r="DV224" s="29" t="str">
        <f t="shared" si="418"/>
        <v/>
      </c>
      <c r="DW224" t="s">
        <v>1</v>
      </c>
      <c r="DX224" s="166" t="str">
        <f>IF(BX224="","",IF(BY224&lt;&gt;"NEMA","ime-pre-klu"&amp;IF(BJ224="","","(ali)")&amp;"-kat",IF(CB224&lt;&gt;"NEMA","ime-pre-klu"&amp;IF(BJ224="","","(ali)"),IF(CE224&lt;&gt;"NEMA","ime-pre",IF(CT224&lt;&gt;"","novo",""))))&amp;IF(AND(BE224="0",BD224&gt;max_minuta*60),"-ot",""))</f>
        <v>ime-pre-klu(ali)-kat</v>
      </c>
      <c r="DY224" t="s">
        <v>1</v>
      </c>
      <c r="DZ224" s="111"/>
      <c r="EA224" s="134"/>
      <c r="EB224" s="134"/>
      <c r="EC224" s="134"/>
      <c r="ED224" s="134"/>
      <c r="EE224" s="134"/>
      <c r="EF224" s="134"/>
      <c r="EG224" s="134"/>
      <c r="EH224" s="134"/>
      <c r="EI224" s="134"/>
      <c r="EJ224" s="106">
        <f t="shared" si="399"/>
        <v>3</v>
      </c>
      <c r="EK224" t="s">
        <v>1</v>
      </c>
    </row>
    <row r="225" spans="2:141" x14ac:dyDescent="0.25">
      <c r="B225" s="148" t="s">
        <v>1292</v>
      </c>
      <c r="C225" t="s">
        <v>1</v>
      </c>
      <c r="D225" s="159">
        <f t="shared" si="400"/>
        <v>0</v>
      </c>
      <c r="E225" s="160">
        <f t="shared" ref="E225:AW225" si="443">IF($B225="","",FIND(";",$B225,D225+1))</f>
        <v>1</v>
      </c>
      <c r="F225" s="160">
        <f t="shared" si="443"/>
        <v>9</v>
      </c>
      <c r="G225" s="160">
        <f t="shared" si="443"/>
        <v>15</v>
      </c>
      <c r="H225" s="160">
        <f t="shared" si="443"/>
        <v>25</v>
      </c>
      <c r="I225" s="160">
        <f t="shared" si="443"/>
        <v>34</v>
      </c>
      <c r="J225" s="160">
        <f t="shared" si="443"/>
        <v>35</v>
      </c>
      <c r="K225" s="160">
        <f t="shared" si="443"/>
        <v>37</v>
      </c>
      <c r="L225" s="160">
        <f t="shared" si="443"/>
        <v>38</v>
      </c>
      <c r="M225" s="160">
        <f t="shared" si="443"/>
        <v>40</v>
      </c>
      <c r="N225" s="160">
        <f t="shared" si="443"/>
        <v>46</v>
      </c>
      <c r="O225" s="160">
        <f t="shared" si="443"/>
        <v>52</v>
      </c>
      <c r="P225" s="160">
        <f t="shared" si="443"/>
        <v>58</v>
      </c>
      <c r="Q225" s="160">
        <f t="shared" si="443"/>
        <v>60</v>
      </c>
      <c r="R225" s="160">
        <f t="shared" si="443"/>
        <v>62</v>
      </c>
      <c r="S225" s="160">
        <f t="shared" si="443"/>
        <v>73</v>
      </c>
      <c r="T225" s="160">
        <f t="shared" si="443"/>
        <v>87</v>
      </c>
      <c r="U225" s="160">
        <f t="shared" si="443"/>
        <v>93</v>
      </c>
      <c r="V225" s="160">
        <f t="shared" si="443"/>
        <v>96</v>
      </c>
      <c r="W225" s="160">
        <f t="shared" si="443"/>
        <v>102</v>
      </c>
      <c r="X225" s="160">
        <f t="shared" si="443"/>
        <v>108</v>
      </c>
      <c r="Y225" s="160">
        <f t="shared" si="443"/>
        <v>109</v>
      </c>
      <c r="Z225" s="160">
        <f t="shared" si="443"/>
        <v>110</v>
      </c>
      <c r="AA225" s="160">
        <f t="shared" si="443"/>
        <v>111</v>
      </c>
      <c r="AB225" s="160">
        <f t="shared" si="443"/>
        <v>114</v>
      </c>
      <c r="AC225" s="160">
        <f t="shared" si="443"/>
        <v>117</v>
      </c>
      <c r="AD225" s="160">
        <f t="shared" si="443"/>
        <v>120</v>
      </c>
      <c r="AE225" s="160">
        <f t="shared" si="443"/>
        <v>123</v>
      </c>
      <c r="AF225" s="160">
        <f t="shared" si="443"/>
        <v>126</v>
      </c>
      <c r="AG225" s="160">
        <f t="shared" si="443"/>
        <v>129</v>
      </c>
      <c r="AH225" s="160">
        <f t="shared" si="443"/>
        <v>132</v>
      </c>
      <c r="AI225" s="160">
        <f t="shared" si="443"/>
        <v>135</v>
      </c>
      <c r="AJ225" s="160">
        <f t="shared" si="443"/>
        <v>138</v>
      </c>
      <c r="AK225" s="160">
        <f t="shared" si="443"/>
        <v>141</v>
      </c>
      <c r="AL225" s="160">
        <f t="shared" si="443"/>
        <v>144</v>
      </c>
      <c r="AM225" s="160">
        <f t="shared" si="443"/>
        <v>145</v>
      </c>
      <c r="AN225" s="160">
        <f t="shared" si="443"/>
        <v>147</v>
      </c>
      <c r="AO225" s="160">
        <f t="shared" si="443"/>
        <v>153</v>
      </c>
      <c r="AP225" s="160">
        <f t="shared" si="443"/>
        <v>155</v>
      </c>
      <c r="AQ225" s="160">
        <f t="shared" si="443"/>
        <v>158</v>
      </c>
      <c r="AR225" s="160">
        <f t="shared" si="443"/>
        <v>164</v>
      </c>
      <c r="AS225" s="160">
        <f t="shared" si="443"/>
        <v>170</v>
      </c>
      <c r="AT225" s="160">
        <f t="shared" si="443"/>
        <v>176</v>
      </c>
      <c r="AU225" s="160">
        <f t="shared" si="443"/>
        <v>179</v>
      </c>
      <c r="AV225" s="160">
        <f t="shared" si="443"/>
        <v>182</v>
      </c>
      <c r="AW225" s="161">
        <f t="shared" si="443"/>
        <v>183</v>
      </c>
      <c r="AX225" t="s">
        <v>1</v>
      </c>
      <c r="AY225" s="105" t="str">
        <f t="shared" si="402"/>
        <v>Ž45</v>
      </c>
      <c r="AZ225" s="134">
        <f t="shared" si="382"/>
        <v>116</v>
      </c>
      <c r="BA225" s="73" t="str">
        <f t="shared" si="403"/>
        <v>Evelyn</v>
      </c>
      <c r="BB225" s="73" t="str">
        <f t="shared" si="404"/>
        <v>Kraintz</v>
      </c>
      <c r="BC225" s="134" t="str">
        <f t="shared" si="405"/>
        <v>73:30</v>
      </c>
      <c r="BD225" s="134">
        <f t="shared" si="406"/>
        <v>4410</v>
      </c>
      <c r="BE225" s="134" t="str">
        <f t="shared" si="407"/>
        <v>0</v>
      </c>
      <c r="BF225" s="134" t="str">
        <f t="shared" si="433"/>
        <v>0</v>
      </c>
      <c r="BG225" s="134">
        <f t="shared" si="383"/>
        <v>1</v>
      </c>
      <c r="BH225" s="73" t="str">
        <f t="shared" si="384"/>
        <v>Maksimir</v>
      </c>
      <c r="BI225" s="73" t="str">
        <f t="shared" si="429"/>
        <v>OK Maksimir</v>
      </c>
      <c r="BJ225" s="134" t="str">
        <f t="shared" si="408"/>
        <v/>
      </c>
      <c r="BK225" s="73" t="str" cm="1">
        <f t="array" ref="BK225">IF(BJ225="",""&amp;BI225,IF(BJ225="NEMA",BI225,INDEX(klub_naziv,MATCH(INDEX(klubAlias_klubid,BJ225),klub_id,0))))</f>
        <v>OK Maksimir</v>
      </c>
      <c r="BL225" s="73" t="str" cm="1">
        <f t="array" ref="BL225">IFERROR(INDEX(registarNatjecatelji,CE225,4),"")</f>
        <v>OK Maksimir</v>
      </c>
      <c r="BM225" s="179" t="str">
        <f t="shared" si="352"/>
        <v/>
      </c>
      <c r="BN225" s="73" t="str">
        <f t="shared" si="409"/>
        <v>OK Maksimir</v>
      </c>
      <c r="BO225" s="73" t="str">
        <f t="shared" si="422"/>
        <v>CRO</v>
      </c>
      <c r="BP225" s="134">
        <f t="shared" si="385"/>
        <v>1</v>
      </c>
      <c r="BQ225" s="73" t="str">
        <f t="shared" si="386"/>
        <v>Ž45</v>
      </c>
      <c r="BR225" s="73" t="str">
        <f t="shared" si="387"/>
        <v>M55-Ž45</v>
      </c>
      <c r="BS225" s="134">
        <f t="shared" si="388"/>
        <v>1008</v>
      </c>
      <c r="BT225" s="74" t="str">
        <f t="shared" si="389"/>
        <v>3.2</v>
      </c>
      <c r="BU225" s="74" t="str">
        <f t="shared" si="390"/>
        <v>125</v>
      </c>
      <c r="BV225" s="75" t="str">
        <f t="shared" si="391"/>
        <v>11</v>
      </c>
      <c r="BW225" t="s">
        <v>1</v>
      </c>
      <c r="BX225" s="105" t="str">
        <f t="shared" si="392"/>
        <v>Evelyn – Kraintz – OK Maksimir – Ž45</v>
      </c>
      <c r="BY225" s="106">
        <f t="shared" si="393"/>
        <v>351</v>
      </c>
      <c r="BZ225" t="s">
        <v>1</v>
      </c>
      <c r="CA225" s="105" t="str">
        <f t="shared" si="394"/>
        <v>Evelyn – Kraintz – OK Maksimir</v>
      </c>
      <c r="CB225" s="106">
        <f t="shared" si="395"/>
        <v>351</v>
      </c>
      <c r="CC225" t="s">
        <v>1</v>
      </c>
      <c r="CD225" s="105" t="str">
        <f t="shared" si="396"/>
        <v>Evelyn – Kraintz</v>
      </c>
      <c r="CE225" s="106">
        <f t="shared" si="410"/>
        <v>351</v>
      </c>
      <c r="CF225" t="s">
        <v>1</v>
      </c>
      <c r="CG225" s="111">
        <f t="shared" si="411"/>
        <v>351</v>
      </c>
      <c r="CH225" s="134" cm="1">
        <f t="array" ref="CH225">IF(CG225="","",INDEX(imePrezime_id,CG225,0))</f>
        <v>1225</v>
      </c>
      <c r="CI225" s="106" t="str">
        <f>IF(OR(CD225="",CE225&lt;&gt;"NEMA"),"",IFERROR(INDEX(imeprezimealias_imeprezimeid,MATCH(BA225&amp;" "&amp;BB225,imeprezimealias_alias,0)),""))</f>
        <v/>
      </c>
      <c r="CJ225" t="s">
        <v>1</v>
      </c>
      <c r="CK225" s="29" t="str">
        <f t="shared" si="412"/>
        <v/>
      </c>
      <c r="CL225" t="s">
        <v>1</v>
      </c>
      <c r="CM225" s="90"/>
      <c r="CN225" t="s">
        <v>1</v>
      </c>
      <c r="CO225" s="111" t="str">
        <f>IF(CM225="","",MAX(CO$10:CO224)+1)</f>
        <v/>
      </c>
      <c r="CP225" s="106" t="str">
        <f>IF(CM225="","",INDEX(imePrezime_id,MATCH(IF(IFERROR(SEARCH("–",CM225),0)&lt;&gt;0,CM225,SUBSTITUTE(CM225," "," – ",1)),imePrezime,0)))</f>
        <v/>
      </c>
      <c r="CR225" s="29" t="str">
        <f t="shared" si="413"/>
        <v/>
      </c>
      <c r="CS225" t="s">
        <v>1</v>
      </c>
      <c r="CT225" s="115" t="str">
        <f>IF(AND(CE225="NEMA",CI225=""),MAX(CT$10:CT224)+1,"")</f>
        <v/>
      </c>
      <c r="CU225" t="s">
        <v>1</v>
      </c>
      <c r="CV225" s="120" t="str">
        <f t="shared" si="427"/>
        <v>Ž</v>
      </c>
      <c r="CW225" t="s">
        <v>1</v>
      </c>
      <c r="CX225" s="105" t="str">
        <f>IF(CT225="","",IF(BO225&lt;&gt;"CRO","","INSERT INTO osoba (id,reg_broj,oib,spol_id,dat_rodjenja) VALUES ("&amp;CT225&amp;",(SELECT max(reg_broj)+1 FROM osoba),Null,'"&amp;CV225&amp;"',Null); INSERT INTO osoba_log (id,reg_broj,oib,spol_id,dat_rodjenja,dnevnik_id) SELECT id,reg_broj,oib,spol_id,dat_rodjenja,"&amp;CT$2&amp;" FROM osoba WHERE id = "&amp;CT225&amp;";"))</f>
        <v/>
      </c>
      <c r="CY225" s="125" t="str">
        <f>IF(CT225="","","INSERT INTO imeprezime (id,osoba_id,rbr,ime,prezime,klub_id,identitet_id,sintaksa_id,info,aktivno,dnevnik_id) VALUES ("&amp;CT225&amp;","&amp;IF(CX225="","Null",CT225)&amp;",1,'"&amp;BA225&amp;"','"&amp;BB225&amp;"',(SELECT id FROM klub WHERE naziv = '"&amp;BI225&amp;"'),Null,1,'',1,"&amp;CT$2&amp;");")</f>
        <v/>
      </c>
      <c r="CZ225" t="s">
        <v>1</v>
      </c>
      <c r="DA225" s="29" t="str">
        <f t="shared" si="414"/>
        <v/>
      </c>
      <c r="DB225" t="s">
        <v>1</v>
      </c>
      <c r="DC225" s="105" t="str">
        <f>IF(OR(BP225="",BP225&lt;&gt;"NEMA"),"",BO225)</f>
        <v/>
      </c>
      <c r="DD225" s="125" t="str">
        <f>IF(DC225="","",MAX(DD$10:DD224)+1)</f>
        <v/>
      </c>
      <c r="DE225" t="s">
        <v>1</v>
      </c>
      <c r="DF225" s="90"/>
      <c r="DG225" t="s">
        <v>1</v>
      </c>
      <c r="DH225" s="29" t="str">
        <f t="shared" si="397"/>
        <v/>
      </c>
      <c r="DI225" t="s">
        <v>1</v>
      </c>
      <c r="DJ225" s="166" t="str">
        <f>IF(BJ225&lt;&gt;"NEMA","",IF(IFERROR(MATCH(BI225,BI$10:BI224,0),0)&lt;&gt;0,"",BI225))</f>
        <v/>
      </c>
      <c r="DK225" t="s">
        <v>1</v>
      </c>
      <c r="DL225" s="90"/>
      <c r="DM225" t="s">
        <v>1</v>
      </c>
      <c r="DN225" s="105" t="str">
        <f t="shared" si="415"/>
        <v/>
      </c>
      <c r="DO225" s="73" t="str">
        <f>IF(DN225="","",MAX(DO$10:DO224)+1)</f>
        <v/>
      </c>
      <c r="DP225" s="73" t="str">
        <f>IF(DN225="","",IF(BP225="","",IF(BP225="NEMA",DD225,BP225)))</f>
        <v/>
      </c>
      <c r="DQ225" s="73" t="str">
        <f t="shared" si="416"/>
        <v/>
      </c>
      <c r="DR225" s="73" t="str">
        <f>IF(DL225="","",MAX(DR$10:DR224)+1)</f>
        <v/>
      </c>
      <c r="DS225" s="177" t="str">
        <f t="shared" si="398"/>
        <v/>
      </c>
      <c r="DT225" s="125" t="str">
        <f t="shared" si="417"/>
        <v/>
      </c>
      <c r="DU225" t="s">
        <v>1</v>
      </c>
      <c r="DV225" s="29" t="str">
        <f t="shared" si="418"/>
        <v/>
      </c>
      <c r="DW225" t="s">
        <v>1</v>
      </c>
      <c r="DX225" s="166" t="str">
        <f>IF(BX225="","",IF(BY225&lt;&gt;"NEMA","ime-pre-klu"&amp;IF(BJ225="","","(ali)")&amp;"-kat",IF(CB225&lt;&gt;"NEMA","ime-pre-klu"&amp;IF(BJ225="","","(ali)"),IF(CE225&lt;&gt;"NEMA","ime-pre",IF(CT225&lt;&gt;"","novo",""))))&amp;IF(AND(BE225="0",BD225&gt;max_minuta*60),"-ot",""))</f>
        <v>ime-pre-klu-kat</v>
      </c>
      <c r="DY225" t="s">
        <v>1</v>
      </c>
      <c r="DZ225" s="111"/>
      <c r="EA225" s="134"/>
      <c r="EB225" s="134"/>
      <c r="EC225" s="134"/>
      <c r="ED225" s="134"/>
      <c r="EE225" s="134"/>
      <c r="EF225" s="134"/>
      <c r="EG225" s="134"/>
      <c r="EH225" s="134"/>
      <c r="EI225" s="134"/>
      <c r="EJ225" s="106">
        <f t="shared" si="399"/>
        <v>1</v>
      </c>
      <c r="EK225" t="s">
        <v>1</v>
      </c>
    </row>
    <row r="226" spans="2:141" x14ac:dyDescent="0.25">
      <c r="B226" s="148" t="s">
        <v>1293</v>
      </c>
      <c r="C226" t="s">
        <v>1</v>
      </c>
      <c r="D226" s="159">
        <f t="shared" si="400"/>
        <v>0</v>
      </c>
      <c r="E226" s="160">
        <f t="shared" ref="E226:AW226" si="444">IF($B226="","",FIND(";",$B226,D226+1))</f>
        <v>1</v>
      </c>
      <c r="F226" s="160">
        <f t="shared" si="444"/>
        <v>9</v>
      </c>
      <c r="G226" s="160">
        <f t="shared" si="444"/>
        <v>15</v>
      </c>
      <c r="H226" s="160">
        <f t="shared" si="444"/>
        <v>28</v>
      </c>
      <c r="I226" s="160">
        <f t="shared" si="444"/>
        <v>40</v>
      </c>
      <c r="J226" s="160">
        <f t="shared" si="444"/>
        <v>41</v>
      </c>
      <c r="K226" s="160">
        <f t="shared" si="444"/>
        <v>43</v>
      </c>
      <c r="L226" s="160">
        <f t="shared" si="444"/>
        <v>44</v>
      </c>
      <c r="M226" s="160">
        <f t="shared" si="444"/>
        <v>46</v>
      </c>
      <c r="N226" s="160">
        <f t="shared" si="444"/>
        <v>52</v>
      </c>
      <c r="O226" s="160">
        <f t="shared" si="444"/>
        <v>58</v>
      </c>
      <c r="P226" s="160">
        <f t="shared" si="444"/>
        <v>64</v>
      </c>
      <c r="Q226" s="160">
        <f t="shared" si="444"/>
        <v>66</v>
      </c>
      <c r="R226" s="160">
        <f t="shared" si="444"/>
        <v>68</v>
      </c>
      <c r="S226" s="160">
        <f t="shared" si="444"/>
        <v>74</v>
      </c>
      <c r="T226" s="160">
        <f t="shared" si="444"/>
        <v>87</v>
      </c>
      <c r="U226" s="160">
        <f t="shared" si="444"/>
        <v>93</v>
      </c>
      <c r="V226" s="160">
        <f t="shared" si="444"/>
        <v>96</v>
      </c>
      <c r="W226" s="160">
        <f t="shared" si="444"/>
        <v>102</v>
      </c>
      <c r="X226" s="160">
        <f t="shared" si="444"/>
        <v>108</v>
      </c>
      <c r="Y226" s="160">
        <f t="shared" si="444"/>
        <v>109</v>
      </c>
      <c r="Z226" s="160">
        <f t="shared" si="444"/>
        <v>110</v>
      </c>
      <c r="AA226" s="160">
        <f t="shared" si="444"/>
        <v>111</v>
      </c>
      <c r="AB226" s="160">
        <f t="shared" si="444"/>
        <v>114</v>
      </c>
      <c r="AC226" s="160">
        <f t="shared" si="444"/>
        <v>117</v>
      </c>
      <c r="AD226" s="160">
        <f t="shared" si="444"/>
        <v>120</v>
      </c>
      <c r="AE226" s="160">
        <f t="shared" si="444"/>
        <v>123</v>
      </c>
      <c r="AF226" s="160">
        <f t="shared" si="444"/>
        <v>126</v>
      </c>
      <c r="AG226" s="160">
        <f t="shared" si="444"/>
        <v>129</v>
      </c>
      <c r="AH226" s="160">
        <f t="shared" si="444"/>
        <v>132</v>
      </c>
      <c r="AI226" s="160">
        <f t="shared" si="444"/>
        <v>135</v>
      </c>
      <c r="AJ226" s="160">
        <f t="shared" si="444"/>
        <v>138</v>
      </c>
      <c r="AK226" s="160">
        <f t="shared" si="444"/>
        <v>141</v>
      </c>
      <c r="AL226" s="160">
        <f t="shared" si="444"/>
        <v>144</v>
      </c>
      <c r="AM226" s="160">
        <f t="shared" si="444"/>
        <v>145</v>
      </c>
      <c r="AN226" s="160">
        <f t="shared" si="444"/>
        <v>147</v>
      </c>
      <c r="AO226" s="160">
        <f t="shared" si="444"/>
        <v>153</v>
      </c>
      <c r="AP226" s="160">
        <f t="shared" si="444"/>
        <v>155</v>
      </c>
      <c r="AQ226" s="160">
        <f t="shared" si="444"/>
        <v>158</v>
      </c>
      <c r="AR226" s="160">
        <f t="shared" si="444"/>
        <v>164</v>
      </c>
      <c r="AS226" s="160">
        <f t="shared" si="444"/>
        <v>170</v>
      </c>
      <c r="AT226" s="160">
        <f t="shared" si="444"/>
        <v>176</v>
      </c>
      <c r="AU226" s="160">
        <f t="shared" si="444"/>
        <v>179</v>
      </c>
      <c r="AV226" s="160">
        <f t="shared" si="444"/>
        <v>182</v>
      </c>
      <c r="AW226" s="161">
        <f t="shared" si="444"/>
        <v>183</v>
      </c>
      <c r="AX226" t="s">
        <v>1</v>
      </c>
      <c r="AY226" s="105" t="str">
        <f t="shared" si="402"/>
        <v>Ž45</v>
      </c>
      <c r="AZ226" s="134">
        <f t="shared" si="382"/>
        <v>116</v>
      </c>
      <c r="BA226" s="73" t="str">
        <f t="shared" si="403"/>
        <v>Zvjezdana</v>
      </c>
      <c r="BB226" s="73" t="str">
        <f t="shared" si="404"/>
        <v>Govedarica</v>
      </c>
      <c r="BC226" s="134" t="str">
        <f t="shared" si="405"/>
        <v>78:05</v>
      </c>
      <c r="BD226" s="134">
        <f t="shared" si="406"/>
        <v>4685</v>
      </c>
      <c r="BE226" s="134" t="str">
        <f t="shared" si="407"/>
        <v>0</v>
      </c>
      <c r="BF226" s="134" t="str">
        <f t="shared" si="433"/>
        <v>0</v>
      </c>
      <c r="BG226" s="134">
        <f t="shared" si="383"/>
        <v>1</v>
      </c>
      <c r="BH226" s="73" t="str">
        <f t="shared" si="384"/>
        <v>JAP</v>
      </c>
      <c r="BI226" s="73" t="str">
        <f t="shared" si="429"/>
        <v>OK Japetic</v>
      </c>
      <c r="BJ226" s="134">
        <f t="shared" si="408"/>
        <v>1</v>
      </c>
      <c r="BK226" s="73" t="str" cm="1">
        <f t="array" ref="BK226">IF(BJ226="",""&amp;BI226,IF(BJ226="NEMA",BI226,INDEX(klub_naziv,MATCH(INDEX(klubAlias_klubid,BJ226),klub_id,0))))</f>
        <v>OK Japetić</v>
      </c>
      <c r="BL226" s="73" t="str" cm="1">
        <f t="array" ref="BL226">IFERROR(INDEX(registarNatjecatelji,CE226,4),"")</f>
        <v>OK Japetić</v>
      </c>
      <c r="BM226" s="179" t="str">
        <f t="shared" si="352"/>
        <v/>
      </c>
      <c r="BN226" s="73" t="str">
        <f t="shared" si="409"/>
        <v>OK Japetić</v>
      </c>
      <c r="BO226" s="73" t="str">
        <f t="shared" si="422"/>
        <v>CRO</v>
      </c>
      <c r="BP226" s="134">
        <f t="shared" si="385"/>
        <v>1</v>
      </c>
      <c r="BQ226" s="73" t="str">
        <f t="shared" si="386"/>
        <v>Ž45</v>
      </c>
      <c r="BR226" s="73" t="str">
        <f t="shared" si="387"/>
        <v>M55-Ž45</v>
      </c>
      <c r="BS226" s="134">
        <f t="shared" si="388"/>
        <v>1008</v>
      </c>
      <c r="BT226" s="74" t="str">
        <f t="shared" si="389"/>
        <v>3.2</v>
      </c>
      <c r="BU226" s="74" t="str">
        <f t="shared" si="390"/>
        <v>125</v>
      </c>
      <c r="BV226" s="75" t="str">
        <f t="shared" si="391"/>
        <v>11</v>
      </c>
      <c r="BW226" t="s">
        <v>1</v>
      </c>
      <c r="BX226" s="105" t="str">
        <f t="shared" si="392"/>
        <v>Zvjezdana – Govedarica – OK Japetić – Ž45</v>
      </c>
      <c r="BY226" s="106">
        <f t="shared" si="393"/>
        <v>87</v>
      </c>
      <c r="BZ226" t="s">
        <v>1</v>
      </c>
      <c r="CA226" s="105" t="str">
        <f t="shared" si="394"/>
        <v>Zvjezdana – Govedarica – OK Japetić</v>
      </c>
      <c r="CB226" s="106">
        <f t="shared" si="395"/>
        <v>87</v>
      </c>
      <c r="CC226" t="s">
        <v>1</v>
      </c>
      <c r="CD226" s="105" t="str">
        <f t="shared" si="396"/>
        <v>Zvjezdana – Govedarica</v>
      </c>
      <c r="CE226" s="106">
        <f t="shared" si="410"/>
        <v>87</v>
      </c>
      <c r="CF226" t="s">
        <v>1</v>
      </c>
      <c r="CG226" s="111">
        <f t="shared" si="411"/>
        <v>87</v>
      </c>
      <c r="CH226" s="134" cm="1">
        <f t="array" ref="CH226">IF(CG226="","",INDEX(imePrezime_id,CG226,0))</f>
        <v>1470</v>
      </c>
      <c r="CI226" s="106" t="str">
        <f>IF(OR(CD226="",CE226&lt;&gt;"NEMA"),"",IFERROR(INDEX(imeprezimealias_imeprezimeid,MATCH(BA226&amp;" "&amp;BB226,imeprezimealias_alias,0)),""))</f>
        <v/>
      </c>
      <c r="CJ226" t="s">
        <v>1</v>
      </c>
      <c r="CK226" s="29" t="str">
        <f t="shared" si="412"/>
        <v/>
      </c>
      <c r="CL226" t="s">
        <v>1</v>
      </c>
      <c r="CM226" s="90"/>
      <c r="CN226" t="s">
        <v>1</v>
      </c>
      <c r="CO226" s="111" t="str">
        <f>IF(CM226="","",MAX(CO$10:CO225)+1)</f>
        <v/>
      </c>
      <c r="CP226" s="106" t="str">
        <f>IF(CM226="","",INDEX(imePrezime_id,MATCH(IF(IFERROR(SEARCH("–",CM226),0)&lt;&gt;0,CM226,SUBSTITUTE(CM226," "," – ",1)),imePrezime,0)))</f>
        <v/>
      </c>
      <c r="CR226" s="29" t="str">
        <f t="shared" si="413"/>
        <v/>
      </c>
      <c r="CS226" t="s">
        <v>1</v>
      </c>
      <c r="CT226" s="115" t="str">
        <f>IF(AND(CE226="NEMA",CI226=""),MAX(CT$10:CT225)+1,"")</f>
        <v/>
      </c>
      <c r="CU226" t="s">
        <v>1</v>
      </c>
      <c r="CV226" s="120" t="str">
        <f t="shared" si="427"/>
        <v>Ž</v>
      </c>
      <c r="CW226" t="s">
        <v>1</v>
      </c>
      <c r="CX226" s="105" t="str">
        <f>IF(CT226="","",IF(BO226&lt;&gt;"CRO","","INSERT INTO osoba (id,reg_broj,oib,spol_id,dat_rodjenja) VALUES ("&amp;CT226&amp;",(SELECT max(reg_broj)+1 FROM osoba),Null,'"&amp;CV226&amp;"',Null); INSERT INTO osoba_log (id,reg_broj,oib,spol_id,dat_rodjenja,dnevnik_id) SELECT id,reg_broj,oib,spol_id,dat_rodjenja,"&amp;CT$2&amp;" FROM osoba WHERE id = "&amp;CT226&amp;";"))</f>
        <v/>
      </c>
      <c r="CY226" s="125" t="str">
        <f>IF(CT226="","","INSERT INTO imeprezime (id,osoba_id,rbr,ime,prezime,klub_id,identitet_id,sintaksa_id,info,aktivno,dnevnik_id) VALUES ("&amp;CT226&amp;","&amp;IF(CX226="","Null",CT226)&amp;",1,'"&amp;BA226&amp;"','"&amp;BB226&amp;"',(SELECT id FROM klub WHERE naziv = '"&amp;BI226&amp;"'),Null,1,'',1,"&amp;CT$2&amp;");")</f>
        <v/>
      </c>
      <c r="CZ226" t="s">
        <v>1</v>
      </c>
      <c r="DA226" s="29" t="str">
        <f t="shared" si="414"/>
        <v/>
      </c>
      <c r="DB226" t="s">
        <v>1</v>
      </c>
      <c r="DC226" s="105" t="str">
        <f>IF(OR(BP226="",BP226&lt;&gt;"NEMA"),"",BO226)</f>
        <v/>
      </c>
      <c r="DD226" s="125" t="str">
        <f>IF(DC226="","",MAX(DD$10:DD225)+1)</f>
        <v/>
      </c>
      <c r="DE226" t="s">
        <v>1</v>
      </c>
      <c r="DF226" s="90"/>
      <c r="DG226" t="s">
        <v>1</v>
      </c>
      <c r="DH226" s="29" t="str">
        <f t="shared" si="397"/>
        <v/>
      </c>
      <c r="DI226" t="s">
        <v>1</v>
      </c>
      <c r="DJ226" s="166" t="str">
        <f>IF(BJ226&lt;&gt;"NEMA","",IF(IFERROR(MATCH(BI226,BI$10:BI225,0),0)&lt;&gt;0,"",BI226))</f>
        <v/>
      </c>
      <c r="DK226" t="s">
        <v>1</v>
      </c>
      <c r="DL226" s="90"/>
      <c r="DM226" t="s">
        <v>1</v>
      </c>
      <c r="DN226" s="105" t="str">
        <f t="shared" si="415"/>
        <v/>
      </c>
      <c r="DO226" s="73" t="str">
        <f>IF(DN226="","",MAX(DO$10:DO225)+1)</f>
        <v/>
      </c>
      <c r="DP226" s="73" t="str">
        <f>IF(DN226="","",IF(BP226="","",IF(BP226="NEMA",DD226,BP226)))</f>
        <v/>
      </c>
      <c r="DQ226" s="73" t="str">
        <f t="shared" si="416"/>
        <v/>
      </c>
      <c r="DR226" s="73" t="str">
        <f>IF(DL226="","",MAX(DR$10:DR225)+1)</f>
        <v/>
      </c>
      <c r="DS226" s="177" t="str">
        <f t="shared" si="398"/>
        <v/>
      </c>
      <c r="DT226" s="125" t="str">
        <f t="shared" si="417"/>
        <v/>
      </c>
      <c r="DU226" t="s">
        <v>1</v>
      </c>
      <c r="DV226" s="29" t="str">
        <f t="shared" si="418"/>
        <v/>
      </c>
      <c r="DW226" t="s">
        <v>1</v>
      </c>
      <c r="DX226" s="166" t="str">
        <f>IF(BX226="","",IF(BY226&lt;&gt;"NEMA","ime-pre-klu"&amp;IF(BJ226="","","(ali)")&amp;"-kat",IF(CB226&lt;&gt;"NEMA","ime-pre-klu"&amp;IF(BJ226="","","(ali)"),IF(CE226&lt;&gt;"NEMA","ime-pre",IF(CT226&lt;&gt;"","novo",""))))&amp;IF(AND(BE226="0",BD226&gt;max_minuta*60),"-ot",""))</f>
        <v>ime-pre-klu(ali)-kat</v>
      </c>
      <c r="DY226" t="s">
        <v>1</v>
      </c>
      <c r="DZ226" s="111"/>
      <c r="EA226" s="134"/>
      <c r="EB226" s="134"/>
      <c r="EC226" s="134"/>
      <c r="ED226" s="134"/>
      <c r="EE226" s="134"/>
      <c r="EF226" s="134"/>
      <c r="EG226" s="134"/>
      <c r="EH226" s="134"/>
      <c r="EI226" s="134"/>
      <c r="EJ226" s="106">
        <f t="shared" si="399"/>
        <v>3</v>
      </c>
      <c r="EK226" t="s">
        <v>1</v>
      </c>
    </row>
    <row r="227" spans="2:141" x14ac:dyDescent="0.25">
      <c r="B227" s="148" t="s">
        <v>1294</v>
      </c>
      <c r="C227" t="s">
        <v>1</v>
      </c>
      <c r="D227" s="159">
        <f t="shared" si="400"/>
        <v>0</v>
      </c>
      <c r="E227" s="160">
        <f t="shared" ref="E227:AW227" si="445">IF($B227="","",FIND(";",$B227,D227+1))</f>
        <v>1</v>
      </c>
      <c r="F227" s="160">
        <f t="shared" si="445"/>
        <v>9</v>
      </c>
      <c r="G227" s="160">
        <f t="shared" si="445"/>
        <v>15</v>
      </c>
      <c r="H227" s="160">
        <f t="shared" si="445"/>
        <v>26</v>
      </c>
      <c r="I227" s="160">
        <f t="shared" si="445"/>
        <v>36</v>
      </c>
      <c r="J227" s="160">
        <f t="shared" si="445"/>
        <v>37</v>
      </c>
      <c r="K227" s="160">
        <f t="shared" si="445"/>
        <v>39</v>
      </c>
      <c r="L227" s="160">
        <f t="shared" si="445"/>
        <v>40</v>
      </c>
      <c r="M227" s="160">
        <f t="shared" si="445"/>
        <v>42</v>
      </c>
      <c r="N227" s="160">
        <f t="shared" si="445"/>
        <v>48</v>
      </c>
      <c r="O227" s="160">
        <f t="shared" si="445"/>
        <v>55</v>
      </c>
      <c r="P227" s="160">
        <f t="shared" si="445"/>
        <v>61</v>
      </c>
      <c r="Q227" s="160">
        <f t="shared" si="445"/>
        <v>63</v>
      </c>
      <c r="R227" s="160">
        <f t="shared" si="445"/>
        <v>65</v>
      </c>
      <c r="S227" s="160">
        <f t="shared" si="445"/>
        <v>79</v>
      </c>
      <c r="T227" s="160">
        <f t="shared" si="445"/>
        <v>93</v>
      </c>
      <c r="U227" s="160">
        <f t="shared" si="445"/>
        <v>99</v>
      </c>
      <c r="V227" s="160">
        <f t="shared" si="445"/>
        <v>102</v>
      </c>
      <c r="W227" s="160">
        <f t="shared" si="445"/>
        <v>108</v>
      </c>
      <c r="X227" s="160">
        <f t="shared" si="445"/>
        <v>114</v>
      </c>
      <c r="Y227" s="160">
        <f t="shared" si="445"/>
        <v>115</v>
      </c>
      <c r="Z227" s="160">
        <f t="shared" si="445"/>
        <v>116</v>
      </c>
      <c r="AA227" s="160">
        <f t="shared" si="445"/>
        <v>117</v>
      </c>
      <c r="AB227" s="160">
        <f t="shared" si="445"/>
        <v>120</v>
      </c>
      <c r="AC227" s="160">
        <f t="shared" si="445"/>
        <v>123</v>
      </c>
      <c r="AD227" s="160">
        <f t="shared" si="445"/>
        <v>126</v>
      </c>
      <c r="AE227" s="160">
        <f t="shared" si="445"/>
        <v>129</v>
      </c>
      <c r="AF227" s="160">
        <f t="shared" si="445"/>
        <v>132</v>
      </c>
      <c r="AG227" s="160">
        <f t="shared" si="445"/>
        <v>135</v>
      </c>
      <c r="AH227" s="160">
        <f t="shared" si="445"/>
        <v>138</v>
      </c>
      <c r="AI227" s="160">
        <f t="shared" si="445"/>
        <v>141</v>
      </c>
      <c r="AJ227" s="160">
        <f t="shared" si="445"/>
        <v>144</v>
      </c>
      <c r="AK227" s="160">
        <f t="shared" si="445"/>
        <v>147</v>
      </c>
      <c r="AL227" s="160">
        <f t="shared" si="445"/>
        <v>150</v>
      </c>
      <c r="AM227" s="160">
        <f t="shared" si="445"/>
        <v>151</v>
      </c>
      <c r="AN227" s="160">
        <f t="shared" si="445"/>
        <v>153</v>
      </c>
      <c r="AO227" s="160">
        <f t="shared" si="445"/>
        <v>159</v>
      </c>
      <c r="AP227" s="160">
        <f t="shared" si="445"/>
        <v>161</v>
      </c>
      <c r="AQ227" s="160">
        <f t="shared" si="445"/>
        <v>164</v>
      </c>
      <c r="AR227" s="160">
        <f t="shared" si="445"/>
        <v>170</v>
      </c>
      <c r="AS227" s="160">
        <f t="shared" si="445"/>
        <v>176</v>
      </c>
      <c r="AT227" s="160">
        <f t="shared" si="445"/>
        <v>182</v>
      </c>
      <c r="AU227" s="160">
        <f t="shared" si="445"/>
        <v>185</v>
      </c>
      <c r="AV227" s="160">
        <f t="shared" si="445"/>
        <v>188</v>
      </c>
      <c r="AW227" s="161">
        <f t="shared" si="445"/>
        <v>189</v>
      </c>
      <c r="AX227" t="s">
        <v>1</v>
      </c>
      <c r="AY227" s="105" t="str">
        <f t="shared" si="402"/>
        <v>Ž45</v>
      </c>
      <c r="AZ227" s="134">
        <f t="shared" si="382"/>
        <v>116</v>
      </c>
      <c r="BA227" s="73" t="str">
        <f t="shared" si="403"/>
        <v>Davorka</v>
      </c>
      <c r="BB227" s="73" t="str">
        <f t="shared" si="404"/>
        <v>Srebačić</v>
      </c>
      <c r="BC227" s="134" t="str">
        <f t="shared" si="405"/>
        <v>81:00</v>
      </c>
      <c r="BD227" s="134">
        <f t="shared" si="406"/>
        <v>4860</v>
      </c>
      <c r="BE227" s="134" t="str">
        <f t="shared" si="407"/>
        <v>0</v>
      </c>
      <c r="BF227" s="134" t="str">
        <f t="shared" si="433"/>
        <v>0</v>
      </c>
      <c r="BG227" s="134">
        <f t="shared" si="383"/>
        <v>1</v>
      </c>
      <c r="BH227" s="73" t="str">
        <f t="shared" si="384"/>
        <v>OK Varaždin</v>
      </c>
      <c r="BI227" s="73" t="str">
        <f t="shared" si="429"/>
        <v>OK Varaždin</v>
      </c>
      <c r="BJ227" s="134" t="str">
        <f t="shared" si="408"/>
        <v/>
      </c>
      <c r="BK227" s="73" t="str" cm="1">
        <f t="array" ref="BK227">IF(BJ227="",""&amp;BI227,IF(BJ227="NEMA",BI227,INDEX(klub_naziv,MATCH(INDEX(klubAlias_klubid,BJ227),klub_id,0))))</f>
        <v>OK Varaždin</v>
      </c>
      <c r="BL227" s="73" t="str" cm="1">
        <f t="array" ref="BL227">IFERROR(INDEX(registarNatjecatelji,CE227,4),"")</f>
        <v>OK Varaždin</v>
      </c>
      <c r="BM227" s="179" t="str">
        <f t="shared" si="352"/>
        <v/>
      </c>
      <c r="BN227" s="73" t="str">
        <f t="shared" si="409"/>
        <v>OK Varaždin</v>
      </c>
      <c r="BO227" s="73" t="str">
        <f t="shared" si="422"/>
        <v>CRO</v>
      </c>
      <c r="BP227" s="134">
        <f t="shared" si="385"/>
        <v>1</v>
      </c>
      <c r="BQ227" s="73" t="str">
        <f t="shared" si="386"/>
        <v>Ž45</v>
      </c>
      <c r="BR227" s="73" t="str">
        <f t="shared" si="387"/>
        <v>M55-Ž45</v>
      </c>
      <c r="BS227" s="134">
        <f t="shared" si="388"/>
        <v>1008</v>
      </c>
      <c r="BT227" s="74" t="str">
        <f t="shared" si="389"/>
        <v>3.2</v>
      </c>
      <c r="BU227" s="74" t="str">
        <f t="shared" si="390"/>
        <v>125</v>
      </c>
      <c r="BV227" s="75" t="str">
        <f t="shared" si="391"/>
        <v>11</v>
      </c>
      <c r="BW227" t="s">
        <v>1</v>
      </c>
      <c r="BX227" s="105" t="str">
        <f t="shared" si="392"/>
        <v>Davorka – Srebačić – OK Varaždin – Ž45</v>
      </c>
      <c r="BY227" s="106">
        <f t="shared" si="393"/>
        <v>580</v>
      </c>
      <c r="BZ227" t="s">
        <v>1</v>
      </c>
      <c r="CA227" s="105" t="str">
        <f t="shared" si="394"/>
        <v>Davorka – Srebačić – OK Varaždin</v>
      </c>
      <c r="CB227" s="106">
        <f t="shared" si="395"/>
        <v>580</v>
      </c>
      <c r="CC227" t="s">
        <v>1</v>
      </c>
      <c r="CD227" s="105" t="str">
        <f t="shared" si="396"/>
        <v>Davorka – Srebačić</v>
      </c>
      <c r="CE227" s="106">
        <f t="shared" si="410"/>
        <v>580</v>
      </c>
      <c r="CF227" t="s">
        <v>1</v>
      </c>
      <c r="CG227" s="111">
        <f t="shared" si="411"/>
        <v>580</v>
      </c>
      <c r="CH227" s="134" cm="1">
        <f t="array" ref="CH227">IF(CG227="","",INDEX(imePrezime_id,CG227,0))</f>
        <v>1067</v>
      </c>
      <c r="CI227" s="106" t="str">
        <f>IF(OR(CD227="",CE227&lt;&gt;"NEMA"),"",IFERROR(INDEX(imeprezimealias_imeprezimeid,MATCH(BA227&amp;" "&amp;BB227,imeprezimealias_alias,0)),""))</f>
        <v/>
      </c>
      <c r="CJ227" t="s">
        <v>1</v>
      </c>
      <c r="CK227" s="29" t="str">
        <f t="shared" si="412"/>
        <v/>
      </c>
      <c r="CL227" t="s">
        <v>1</v>
      </c>
      <c r="CM227" s="90"/>
      <c r="CN227" t="s">
        <v>1</v>
      </c>
      <c r="CO227" s="111" t="str">
        <f>IF(CM227="","",MAX(CO$10:CO226)+1)</f>
        <v/>
      </c>
      <c r="CP227" s="106" t="str">
        <f>IF(CM227="","",INDEX(imePrezime_id,MATCH(IF(IFERROR(SEARCH("–",CM227),0)&lt;&gt;0,CM227,SUBSTITUTE(CM227," "," – ",1)),imePrezime,0)))</f>
        <v/>
      </c>
      <c r="CR227" s="29" t="str">
        <f t="shared" si="413"/>
        <v/>
      </c>
      <c r="CS227" t="s">
        <v>1</v>
      </c>
      <c r="CT227" s="115" t="str">
        <f>IF(AND(CE227="NEMA",CI227=""),MAX(CT$10:CT226)+1,"")</f>
        <v/>
      </c>
      <c r="CU227" t="s">
        <v>1</v>
      </c>
      <c r="CV227" s="120" t="str">
        <f t="shared" si="427"/>
        <v>Ž</v>
      </c>
      <c r="CW227" t="s">
        <v>1</v>
      </c>
      <c r="CX227" s="105" t="str">
        <f>IF(CT227="","",IF(BO227&lt;&gt;"CRO","","INSERT INTO osoba (id,reg_broj,oib,spol_id,dat_rodjenja) VALUES ("&amp;CT227&amp;",(SELECT max(reg_broj)+1 FROM osoba),Null,'"&amp;CV227&amp;"',Null); INSERT INTO osoba_log (id,reg_broj,oib,spol_id,dat_rodjenja,dnevnik_id) SELECT id,reg_broj,oib,spol_id,dat_rodjenja,"&amp;CT$2&amp;" FROM osoba WHERE id = "&amp;CT227&amp;";"))</f>
        <v/>
      </c>
      <c r="CY227" s="125" t="str">
        <f>IF(CT227="","","INSERT INTO imeprezime (id,osoba_id,rbr,ime,prezime,klub_id,identitet_id,sintaksa_id,info,aktivno,dnevnik_id) VALUES ("&amp;CT227&amp;","&amp;IF(CX227="","Null",CT227)&amp;",1,'"&amp;BA227&amp;"','"&amp;BB227&amp;"',(SELECT id FROM klub WHERE naziv = '"&amp;BI227&amp;"'),Null,1,'',1,"&amp;CT$2&amp;");")</f>
        <v/>
      </c>
      <c r="CZ227" t="s">
        <v>1</v>
      </c>
      <c r="DA227" s="29" t="str">
        <f t="shared" si="414"/>
        <v/>
      </c>
      <c r="DB227" t="s">
        <v>1</v>
      </c>
      <c r="DC227" s="105" t="str">
        <f>IF(OR(BP227="",BP227&lt;&gt;"NEMA"),"",BO227)</f>
        <v/>
      </c>
      <c r="DD227" s="125" t="str">
        <f>IF(DC227="","",MAX(DD$10:DD226)+1)</f>
        <v/>
      </c>
      <c r="DE227" t="s">
        <v>1</v>
      </c>
      <c r="DF227" s="90"/>
      <c r="DG227" t="s">
        <v>1</v>
      </c>
      <c r="DH227" s="29" t="str">
        <f t="shared" si="397"/>
        <v/>
      </c>
      <c r="DI227" t="s">
        <v>1</v>
      </c>
      <c r="DJ227" s="166" t="str">
        <f>IF(BJ227&lt;&gt;"NEMA","",IF(IFERROR(MATCH(BI227,BI$10:BI226,0),0)&lt;&gt;0,"",BI227))</f>
        <v/>
      </c>
      <c r="DK227" t="s">
        <v>1</v>
      </c>
      <c r="DL227" s="90"/>
      <c r="DM227" t="s">
        <v>1</v>
      </c>
      <c r="DN227" s="105" t="str">
        <f t="shared" si="415"/>
        <v/>
      </c>
      <c r="DO227" s="73" t="str">
        <f>IF(DN227="","",MAX(DO$10:DO226)+1)</f>
        <v/>
      </c>
      <c r="DP227" s="73" t="str">
        <f>IF(DN227="","",IF(BP227="","",IF(BP227="NEMA",DD227,BP227)))</f>
        <v/>
      </c>
      <c r="DQ227" s="73" t="str">
        <f t="shared" si="416"/>
        <v/>
      </c>
      <c r="DR227" s="73" t="str">
        <f>IF(DL227="","",MAX(DR$10:DR226)+1)</f>
        <v/>
      </c>
      <c r="DS227" s="177" t="str">
        <f t="shared" si="398"/>
        <v/>
      </c>
      <c r="DT227" s="125" t="str">
        <f t="shared" si="417"/>
        <v/>
      </c>
      <c r="DU227" t="s">
        <v>1</v>
      </c>
      <c r="DV227" s="29" t="str">
        <f t="shared" si="418"/>
        <v/>
      </c>
      <c r="DW227" t="s">
        <v>1</v>
      </c>
      <c r="DX227" s="166" t="str">
        <f>IF(BX227="","",IF(BY227&lt;&gt;"NEMA","ime-pre-klu"&amp;IF(BJ227="","","(ali)")&amp;"-kat",IF(CB227&lt;&gt;"NEMA","ime-pre-klu"&amp;IF(BJ227="","","(ali)"),IF(CE227&lt;&gt;"NEMA","ime-pre",IF(CT227&lt;&gt;"","novo",""))))&amp;IF(AND(BE227="0",BD227&gt;max_minuta*60),"-ot",""))</f>
        <v>ime-pre-klu-kat</v>
      </c>
      <c r="DY227" t="s">
        <v>1</v>
      </c>
      <c r="DZ227" s="111"/>
      <c r="EA227" s="134"/>
      <c r="EB227" s="134"/>
      <c r="EC227" s="134"/>
      <c r="ED227" s="134"/>
      <c r="EE227" s="134"/>
      <c r="EF227" s="134"/>
      <c r="EG227" s="134"/>
      <c r="EH227" s="134"/>
      <c r="EI227" s="134"/>
      <c r="EJ227" s="106">
        <f t="shared" si="399"/>
        <v>1</v>
      </c>
      <c r="EK227" t="s">
        <v>1</v>
      </c>
    </row>
    <row r="228" spans="2:141" x14ac:dyDescent="0.25">
      <c r="B228" s="148" t="s">
        <v>1295</v>
      </c>
      <c r="C228" t="s">
        <v>1</v>
      </c>
      <c r="D228" s="159">
        <f t="shared" si="400"/>
        <v>0</v>
      </c>
      <c r="E228" s="160">
        <f t="shared" ref="E228:AW228" si="446">IF($B228="","",FIND(";",$B228,D228+1))</f>
        <v>1</v>
      </c>
      <c r="F228" s="160">
        <f t="shared" si="446"/>
        <v>2</v>
      </c>
      <c r="G228" s="160">
        <f t="shared" si="446"/>
        <v>8</v>
      </c>
      <c r="H228" s="160">
        <f t="shared" si="446"/>
        <v>11</v>
      </c>
      <c r="I228" s="160">
        <f t="shared" si="446"/>
        <v>20</v>
      </c>
      <c r="J228" s="160">
        <f t="shared" si="446"/>
        <v>21</v>
      </c>
      <c r="K228" s="160">
        <f t="shared" si="446"/>
        <v>23</v>
      </c>
      <c r="L228" s="160">
        <f t="shared" si="446"/>
        <v>24</v>
      </c>
      <c r="M228" s="160">
        <f t="shared" si="446"/>
        <v>26</v>
      </c>
      <c r="N228" s="160">
        <f t="shared" si="446"/>
        <v>32</v>
      </c>
      <c r="O228" s="160">
        <f t="shared" si="446"/>
        <v>33</v>
      </c>
      <c r="P228" s="160">
        <f t="shared" si="446"/>
        <v>34</v>
      </c>
      <c r="Q228" s="160">
        <f t="shared" si="446"/>
        <v>36</v>
      </c>
      <c r="R228" s="160">
        <f t="shared" si="446"/>
        <v>37</v>
      </c>
      <c r="S228" s="160">
        <f t="shared" si="446"/>
        <v>40</v>
      </c>
      <c r="T228" s="160">
        <f t="shared" si="446"/>
        <v>43</v>
      </c>
      <c r="U228" s="160">
        <f t="shared" si="446"/>
        <v>46</v>
      </c>
      <c r="V228" s="160">
        <f t="shared" si="446"/>
        <v>49</v>
      </c>
      <c r="W228" s="160">
        <f t="shared" si="446"/>
        <v>55</v>
      </c>
      <c r="X228" s="160">
        <f t="shared" si="446"/>
        <v>61</v>
      </c>
      <c r="Y228" s="160">
        <f t="shared" si="446"/>
        <v>62</v>
      </c>
      <c r="Z228" s="160">
        <f t="shared" si="446"/>
        <v>63</v>
      </c>
      <c r="AA228" s="160">
        <f t="shared" si="446"/>
        <v>64</v>
      </c>
      <c r="AB228" s="160">
        <f t="shared" si="446"/>
        <v>67</v>
      </c>
      <c r="AC228" s="160">
        <f t="shared" si="446"/>
        <v>70</v>
      </c>
      <c r="AD228" s="160">
        <f t="shared" si="446"/>
        <v>73</v>
      </c>
      <c r="AE228" s="160">
        <f t="shared" si="446"/>
        <v>76</v>
      </c>
      <c r="AF228" s="160">
        <f t="shared" si="446"/>
        <v>79</v>
      </c>
      <c r="AG228" s="160">
        <f t="shared" si="446"/>
        <v>82</v>
      </c>
      <c r="AH228" s="160">
        <f t="shared" si="446"/>
        <v>85</v>
      </c>
      <c r="AI228" s="160">
        <f t="shared" si="446"/>
        <v>88</v>
      </c>
      <c r="AJ228" s="160">
        <f t="shared" si="446"/>
        <v>91</v>
      </c>
      <c r="AK228" s="160">
        <f t="shared" si="446"/>
        <v>94</v>
      </c>
      <c r="AL228" s="160">
        <f t="shared" si="446"/>
        <v>97</v>
      </c>
      <c r="AM228" s="160">
        <f t="shared" si="446"/>
        <v>98</v>
      </c>
      <c r="AN228" s="160">
        <f t="shared" si="446"/>
        <v>100</v>
      </c>
      <c r="AO228" s="160">
        <f t="shared" si="446"/>
        <v>106</v>
      </c>
      <c r="AP228" s="160">
        <f t="shared" si="446"/>
        <v>108</v>
      </c>
      <c r="AQ228" s="160">
        <f t="shared" si="446"/>
        <v>111</v>
      </c>
      <c r="AR228" s="160">
        <f t="shared" si="446"/>
        <v>117</v>
      </c>
      <c r="AS228" s="160">
        <f t="shared" si="446"/>
        <v>123</v>
      </c>
      <c r="AT228" s="160">
        <f t="shared" si="446"/>
        <v>129</v>
      </c>
      <c r="AU228" s="160">
        <f t="shared" si="446"/>
        <v>132</v>
      </c>
      <c r="AV228" s="160">
        <f t="shared" si="446"/>
        <v>133</v>
      </c>
      <c r="AW228" s="161">
        <f t="shared" si="446"/>
        <v>134</v>
      </c>
      <c r="AX228" t="s">
        <v>1</v>
      </c>
      <c r="AY228" s="105" t="str">
        <f t="shared" si="402"/>
        <v>Ž45</v>
      </c>
      <c r="AZ228" s="134">
        <f t="shared" si="382"/>
        <v>116</v>
      </c>
      <c r="BA228" s="73" t="str">
        <f t="shared" si="403"/>
        <v>Vacant</v>
      </c>
      <c r="BB228" s="73" t="str">
        <f t="shared" si="404"/>
        <v/>
      </c>
      <c r="BC228" s="134" t="str">
        <f t="shared" si="405"/>
        <v/>
      </c>
      <c r="BD228" s="134" t="str">
        <f t="shared" si="406"/>
        <v/>
      </c>
      <c r="BE228" s="134" t="str">
        <f t="shared" si="407"/>
        <v>0</v>
      </c>
      <c r="BF228" s="134" t="str">
        <f t="shared" si="433"/>
        <v/>
      </c>
      <c r="BG228" s="134" t="str">
        <f t="shared" si="383"/>
        <v/>
      </c>
      <c r="BH228" s="73" t="str">
        <f t="shared" si="384"/>
        <v/>
      </c>
      <c r="BI228" s="73" t="str">
        <f t="shared" si="429"/>
        <v/>
      </c>
      <c r="BJ228" s="134" t="str">
        <f t="shared" si="408"/>
        <v/>
      </c>
      <c r="BK228" s="73" t="str" cm="1">
        <f t="array" ref="BK228">IF(BJ228="",""&amp;BI228,IF(BJ228="NEMA",BI228,INDEX(klub_naziv,MATCH(INDEX(klubAlias_klubid,BJ228),klub_id,0))))</f>
        <v/>
      </c>
      <c r="BL228" s="73" t="str" cm="1">
        <f t="array" ref="BL228">IFERROR(INDEX(registarNatjecatelji,CE228,4),"")</f>
        <v/>
      </c>
      <c r="BM228" s="179" t="str">
        <f t="shared" si="352"/>
        <v/>
      </c>
      <c r="BN228" s="73" t="str">
        <f t="shared" si="409"/>
        <v/>
      </c>
      <c r="BO228" s="73" t="str">
        <f t="shared" si="422"/>
        <v/>
      </c>
      <c r="BP228" s="134" t="str">
        <f t="shared" si="385"/>
        <v/>
      </c>
      <c r="BQ228" s="73" t="str">
        <f t="shared" si="386"/>
        <v>Ž45</v>
      </c>
      <c r="BR228" s="73" t="str">
        <f t="shared" si="387"/>
        <v>M55-Ž45</v>
      </c>
      <c r="BS228" s="134">
        <f t="shared" si="388"/>
        <v>1008</v>
      </c>
      <c r="BT228" s="74" t="str">
        <f t="shared" si="389"/>
        <v>3.2</v>
      </c>
      <c r="BU228" s="74" t="str">
        <f t="shared" si="390"/>
        <v>125</v>
      </c>
      <c r="BV228" s="75" t="str">
        <f t="shared" si="391"/>
        <v>11</v>
      </c>
      <c r="BW228" t="s">
        <v>1</v>
      </c>
      <c r="BX228" s="105" t="str">
        <f t="shared" si="392"/>
        <v/>
      </c>
      <c r="BY228" s="106" t="str">
        <f t="shared" si="393"/>
        <v/>
      </c>
      <c r="BZ228" t="s">
        <v>1</v>
      </c>
      <c r="CA228" s="105" t="str">
        <f t="shared" si="394"/>
        <v/>
      </c>
      <c r="CB228" s="106" t="str">
        <f t="shared" si="395"/>
        <v/>
      </c>
      <c r="CC228" t="s">
        <v>1</v>
      </c>
      <c r="CD228" s="105" t="str">
        <f t="shared" si="396"/>
        <v/>
      </c>
      <c r="CE228" s="106" t="str">
        <f t="shared" si="410"/>
        <v/>
      </c>
      <c r="CF228" t="s">
        <v>1</v>
      </c>
      <c r="CG228" s="111" t="str">
        <f t="shared" si="411"/>
        <v/>
      </c>
      <c r="CH228" s="134" t="str" cm="1">
        <f t="array" ref="CH228">IF(CG228="","",INDEX(imePrezime_id,CG228,0))</f>
        <v/>
      </c>
      <c r="CI228" s="106" t="str">
        <f>IF(OR(CD228="",CE228&lt;&gt;"NEMA"),"",IFERROR(INDEX(imeprezimealias_imeprezimeid,MATCH(BA228&amp;" "&amp;BB228,imeprezimealias_alias,0)),""))</f>
        <v/>
      </c>
      <c r="CJ228" t="s">
        <v>1</v>
      </c>
      <c r="CK228" s="29" t="str">
        <f t="shared" si="412"/>
        <v/>
      </c>
      <c r="CL228" t="s">
        <v>1</v>
      </c>
      <c r="CM228" s="90"/>
      <c r="CN228" t="s">
        <v>1</v>
      </c>
      <c r="CO228" s="111" t="str">
        <f>IF(CM228="","",MAX(CO$10:CO227)+1)</f>
        <v/>
      </c>
      <c r="CP228" s="106" t="str">
        <f>IF(CM228="","",INDEX(imePrezime_id,MATCH(IF(IFERROR(SEARCH("–",CM228),0)&lt;&gt;0,CM228,SUBSTITUTE(CM228," "," – ",1)),imePrezime,0)))</f>
        <v/>
      </c>
      <c r="CR228" s="29" t="str">
        <f t="shared" si="413"/>
        <v/>
      </c>
      <c r="CS228" t="s">
        <v>1</v>
      </c>
      <c r="CT228" s="115" t="str">
        <f>IF(AND(CE228="NEMA",CI228=""),MAX(CT$10:CT227)+1,"")</f>
        <v/>
      </c>
      <c r="CU228" t="s">
        <v>1</v>
      </c>
      <c r="CV228" s="120" t="str">
        <f t="shared" si="427"/>
        <v>Ž</v>
      </c>
      <c r="CW228" t="s">
        <v>1</v>
      </c>
      <c r="CX228" s="105" t="str">
        <f>IF(CT228="","",IF(BO228&lt;&gt;"CRO","","INSERT INTO osoba (id,reg_broj,oib,spol_id,dat_rodjenja) VALUES ("&amp;CT228&amp;",(SELECT max(reg_broj)+1 FROM osoba),Null,'"&amp;CV228&amp;"',Null); INSERT INTO osoba_log (id,reg_broj,oib,spol_id,dat_rodjenja,dnevnik_id) SELECT id,reg_broj,oib,spol_id,dat_rodjenja,"&amp;CT$2&amp;" FROM osoba WHERE id = "&amp;CT228&amp;";"))</f>
        <v/>
      </c>
      <c r="CY228" s="125" t="str">
        <f>IF(CT228="","","INSERT INTO imeprezime (id,osoba_id,rbr,ime,prezime,klub_id,identitet_id,sintaksa_id,info,aktivno,dnevnik_id) VALUES ("&amp;CT228&amp;","&amp;IF(CX228="","Null",CT228)&amp;",1,'"&amp;BA228&amp;"','"&amp;BB228&amp;"',(SELECT id FROM klub WHERE naziv = '"&amp;BI228&amp;"'),Null,1,'',1,"&amp;CT$2&amp;");")</f>
        <v/>
      </c>
      <c r="CZ228" t="s">
        <v>1</v>
      </c>
      <c r="DA228" s="29" t="str">
        <f t="shared" si="414"/>
        <v/>
      </c>
      <c r="DB228" t="s">
        <v>1</v>
      </c>
      <c r="DC228" s="105" t="str">
        <f>IF(OR(BP228="",BP228&lt;&gt;"NEMA"),"",BO228)</f>
        <v/>
      </c>
      <c r="DD228" s="125" t="str">
        <f>IF(DC228="","",MAX(DD$10:DD227)+1)</f>
        <v/>
      </c>
      <c r="DE228" t="s">
        <v>1</v>
      </c>
      <c r="DF228" s="90"/>
      <c r="DG228" t="s">
        <v>1</v>
      </c>
      <c r="DH228" s="29" t="str">
        <f t="shared" si="397"/>
        <v/>
      </c>
      <c r="DI228" t="s">
        <v>1</v>
      </c>
      <c r="DJ228" s="166" t="str">
        <f>IF(BJ228&lt;&gt;"NEMA","",IF(IFERROR(MATCH(BI228,BI$10:BI227,0),0)&lt;&gt;0,"",BI228))</f>
        <v/>
      </c>
      <c r="DK228" t="s">
        <v>1</v>
      </c>
      <c r="DL228" s="90"/>
      <c r="DM228" t="s">
        <v>1</v>
      </c>
      <c r="DN228" s="105" t="str">
        <f t="shared" si="415"/>
        <v/>
      </c>
      <c r="DO228" s="73" t="str">
        <f>IF(DN228="","",MAX(DO$10:DO227)+1)</f>
        <v/>
      </c>
      <c r="DP228" s="73" t="str">
        <f>IF(DN228="","",IF(BP228="","",IF(BP228="NEMA",DD228,BP228)))</f>
        <v/>
      </c>
      <c r="DQ228" s="73" t="str">
        <f t="shared" si="416"/>
        <v/>
      </c>
      <c r="DR228" s="73" t="str">
        <f>IF(DL228="","",MAX(DR$10:DR227)+1)</f>
        <v/>
      </c>
      <c r="DS228" s="177" t="str">
        <f t="shared" si="398"/>
        <v/>
      </c>
      <c r="DT228" s="125" t="str">
        <f t="shared" si="417"/>
        <v/>
      </c>
      <c r="DU228" t="s">
        <v>1</v>
      </c>
      <c r="DV228" s="29" t="str">
        <f t="shared" si="418"/>
        <v/>
      </c>
      <c r="DW228" t="s">
        <v>1</v>
      </c>
      <c r="DX228" s="166" t="str">
        <f>IF(BX228="","",IF(BY228&lt;&gt;"NEMA","ime-pre-klu"&amp;IF(BJ228="","","(ali)")&amp;"-kat",IF(CB228&lt;&gt;"NEMA","ime-pre-klu"&amp;IF(BJ228="","","(ali)"),IF(CE228&lt;&gt;"NEMA","ime-pre",IF(CT228&lt;&gt;"","novo",""))))&amp;IF(AND(BE228="0",BD228&gt;max_minuta*60),"-ot",""))</f>
        <v/>
      </c>
      <c r="DY228" t="s">
        <v>1</v>
      </c>
      <c r="DZ228" s="111"/>
      <c r="EA228" s="134"/>
      <c r="EB228" s="134"/>
      <c r="EC228" s="134"/>
      <c r="ED228" s="134"/>
      <c r="EE228" s="134"/>
      <c r="EF228" s="134"/>
      <c r="EG228" s="134"/>
      <c r="EH228" s="134"/>
      <c r="EI228" s="134"/>
      <c r="EJ228" s="106" t="str">
        <f t="shared" si="399"/>
        <v/>
      </c>
      <c r="EK228" t="s">
        <v>1</v>
      </c>
    </row>
    <row r="229" spans="2:141" x14ac:dyDescent="0.25">
      <c r="B229" s="148" t="s">
        <v>1296</v>
      </c>
      <c r="C229" t="s">
        <v>1</v>
      </c>
      <c r="D229" s="159">
        <f t="shared" si="400"/>
        <v>0</v>
      </c>
      <c r="E229" s="160">
        <f t="shared" ref="E229:AW229" si="447">IF($B229="","",FIND(";",$B229,D229+1))</f>
        <v>1</v>
      </c>
      <c r="F229" s="160">
        <f t="shared" si="447"/>
        <v>2</v>
      </c>
      <c r="G229" s="160">
        <f t="shared" si="447"/>
        <v>8</v>
      </c>
      <c r="H229" s="160">
        <f t="shared" si="447"/>
        <v>11</v>
      </c>
      <c r="I229" s="160">
        <f t="shared" si="447"/>
        <v>20</v>
      </c>
      <c r="J229" s="160">
        <f t="shared" si="447"/>
        <v>21</v>
      </c>
      <c r="K229" s="160">
        <f t="shared" si="447"/>
        <v>23</v>
      </c>
      <c r="L229" s="160">
        <f t="shared" si="447"/>
        <v>24</v>
      </c>
      <c r="M229" s="160">
        <f t="shared" si="447"/>
        <v>26</v>
      </c>
      <c r="N229" s="160">
        <f t="shared" si="447"/>
        <v>32</v>
      </c>
      <c r="O229" s="160">
        <f t="shared" si="447"/>
        <v>33</v>
      </c>
      <c r="P229" s="160">
        <f t="shared" si="447"/>
        <v>34</v>
      </c>
      <c r="Q229" s="160">
        <f t="shared" si="447"/>
        <v>36</v>
      </c>
      <c r="R229" s="160">
        <f t="shared" si="447"/>
        <v>37</v>
      </c>
      <c r="S229" s="160">
        <f t="shared" si="447"/>
        <v>40</v>
      </c>
      <c r="T229" s="160">
        <f t="shared" si="447"/>
        <v>43</v>
      </c>
      <c r="U229" s="160">
        <f t="shared" si="447"/>
        <v>46</v>
      </c>
      <c r="V229" s="160">
        <f t="shared" si="447"/>
        <v>49</v>
      </c>
      <c r="W229" s="160">
        <f t="shared" si="447"/>
        <v>55</v>
      </c>
      <c r="X229" s="160">
        <f t="shared" si="447"/>
        <v>61</v>
      </c>
      <c r="Y229" s="160">
        <f t="shared" si="447"/>
        <v>62</v>
      </c>
      <c r="Z229" s="160">
        <f t="shared" si="447"/>
        <v>63</v>
      </c>
      <c r="AA229" s="160">
        <f t="shared" si="447"/>
        <v>64</v>
      </c>
      <c r="AB229" s="160">
        <f t="shared" si="447"/>
        <v>67</v>
      </c>
      <c r="AC229" s="160">
        <f t="shared" si="447"/>
        <v>70</v>
      </c>
      <c r="AD229" s="160">
        <f t="shared" si="447"/>
        <v>73</v>
      </c>
      <c r="AE229" s="160">
        <f t="shared" si="447"/>
        <v>76</v>
      </c>
      <c r="AF229" s="160">
        <f t="shared" si="447"/>
        <v>79</v>
      </c>
      <c r="AG229" s="160">
        <f t="shared" si="447"/>
        <v>82</v>
      </c>
      <c r="AH229" s="160">
        <f t="shared" si="447"/>
        <v>85</v>
      </c>
      <c r="AI229" s="160">
        <f t="shared" si="447"/>
        <v>88</v>
      </c>
      <c r="AJ229" s="160">
        <f t="shared" si="447"/>
        <v>91</v>
      </c>
      <c r="AK229" s="160">
        <f t="shared" si="447"/>
        <v>94</v>
      </c>
      <c r="AL229" s="160">
        <f t="shared" si="447"/>
        <v>97</v>
      </c>
      <c r="AM229" s="160">
        <f t="shared" si="447"/>
        <v>98</v>
      </c>
      <c r="AN229" s="160">
        <f t="shared" si="447"/>
        <v>100</v>
      </c>
      <c r="AO229" s="160">
        <f t="shared" si="447"/>
        <v>106</v>
      </c>
      <c r="AP229" s="160">
        <f t="shared" si="447"/>
        <v>108</v>
      </c>
      <c r="AQ229" s="160">
        <f t="shared" si="447"/>
        <v>111</v>
      </c>
      <c r="AR229" s="160">
        <f t="shared" si="447"/>
        <v>117</v>
      </c>
      <c r="AS229" s="160">
        <f t="shared" si="447"/>
        <v>123</v>
      </c>
      <c r="AT229" s="160">
        <f t="shared" si="447"/>
        <v>129</v>
      </c>
      <c r="AU229" s="160">
        <f t="shared" si="447"/>
        <v>132</v>
      </c>
      <c r="AV229" s="160">
        <f t="shared" si="447"/>
        <v>133</v>
      </c>
      <c r="AW229" s="161">
        <f t="shared" si="447"/>
        <v>134</v>
      </c>
      <c r="AX229" t="s">
        <v>1</v>
      </c>
      <c r="AY229" s="105" t="str">
        <f t="shared" si="402"/>
        <v>Ž45</v>
      </c>
      <c r="AZ229" s="134">
        <f t="shared" si="382"/>
        <v>116</v>
      </c>
      <c r="BA229" s="73" t="str">
        <f t="shared" si="403"/>
        <v>Vacant</v>
      </c>
      <c r="BB229" s="73" t="str">
        <f t="shared" si="404"/>
        <v/>
      </c>
      <c r="BC229" s="134" t="str">
        <f t="shared" si="405"/>
        <v/>
      </c>
      <c r="BD229" s="134" t="str">
        <f t="shared" si="406"/>
        <v/>
      </c>
      <c r="BE229" s="134" t="str">
        <f t="shared" si="407"/>
        <v>0</v>
      </c>
      <c r="BF229" s="134" t="str">
        <f t="shared" si="433"/>
        <v/>
      </c>
      <c r="BG229" s="134" t="str">
        <f t="shared" si="383"/>
        <v/>
      </c>
      <c r="BH229" s="73" t="str">
        <f t="shared" si="384"/>
        <v/>
      </c>
      <c r="BI229" s="73" t="str">
        <f t="shared" si="429"/>
        <v/>
      </c>
      <c r="BJ229" s="134" t="str">
        <f t="shared" si="408"/>
        <v/>
      </c>
      <c r="BK229" s="73" t="str" cm="1">
        <f t="array" ref="BK229">IF(BJ229="",""&amp;BI229,IF(BJ229="NEMA",BI229,INDEX(klub_naziv,MATCH(INDEX(klubAlias_klubid,BJ229),klub_id,0))))</f>
        <v/>
      </c>
      <c r="BL229" s="73" t="str" cm="1">
        <f t="array" ref="BL229">IFERROR(INDEX(registarNatjecatelji,CE229,4),"")</f>
        <v/>
      </c>
      <c r="BM229" s="179" t="str">
        <f t="shared" si="352"/>
        <v/>
      </c>
      <c r="BN229" s="73" t="str">
        <f t="shared" si="409"/>
        <v/>
      </c>
      <c r="BO229" s="73" t="str">
        <f t="shared" si="422"/>
        <v/>
      </c>
      <c r="BP229" s="134" t="str">
        <f t="shared" si="385"/>
        <v/>
      </c>
      <c r="BQ229" s="73" t="str">
        <f t="shared" si="386"/>
        <v>Ž45</v>
      </c>
      <c r="BR229" s="73" t="str">
        <f t="shared" si="387"/>
        <v>M55-Ž45</v>
      </c>
      <c r="BS229" s="134">
        <f t="shared" si="388"/>
        <v>1008</v>
      </c>
      <c r="BT229" s="74" t="str">
        <f t="shared" si="389"/>
        <v>3.2</v>
      </c>
      <c r="BU229" s="74" t="str">
        <f t="shared" si="390"/>
        <v>125</v>
      </c>
      <c r="BV229" s="75" t="str">
        <f t="shared" si="391"/>
        <v>11</v>
      </c>
      <c r="BW229" t="s">
        <v>1</v>
      </c>
      <c r="BX229" s="105" t="str">
        <f t="shared" si="392"/>
        <v/>
      </c>
      <c r="BY229" s="106" t="str">
        <f t="shared" si="393"/>
        <v/>
      </c>
      <c r="BZ229" t="s">
        <v>1</v>
      </c>
      <c r="CA229" s="105" t="str">
        <f t="shared" si="394"/>
        <v/>
      </c>
      <c r="CB229" s="106" t="str">
        <f t="shared" si="395"/>
        <v/>
      </c>
      <c r="CC229" t="s">
        <v>1</v>
      </c>
      <c r="CD229" s="105" t="str">
        <f t="shared" si="396"/>
        <v/>
      </c>
      <c r="CE229" s="106" t="str">
        <f t="shared" si="410"/>
        <v/>
      </c>
      <c r="CF229" t="s">
        <v>1</v>
      </c>
      <c r="CG229" s="111" t="str">
        <f t="shared" si="411"/>
        <v/>
      </c>
      <c r="CH229" s="134" t="str" cm="1">
        <f t="array" ref="CH229">IF(CG229="","",INDEX(imePrezime_id,CG229,0))</f>
        <v/>
      </c>
      <c r="CI229" s="106" t="str">
        <f>IF(OR(CD229="",CE229&lt;&gt;"NEMA"),"",IFERROR(INDEX(imeprezimealias_imeprezimeid,MATCH(BA229&amp;" "&amp;BB229,imeprezimealias_alias,0)),""))</f>
        <v/>
      </c>
      <c r="CJ229" t="s">
        <v>1</v>
      </c>
      <c r="CK229" s="29" t="str">
        <f t="shared" si="412"/>
        <v/>
      </c>
      <c r="CL229" t="s">
        <v>1</v>
      </c>
      <c r="CM229" s="90"/>
      <c r="CN229" t="s">
        <v>1</v>
      </c>
      <c r="CO229" s="111" t="str">
        <f>IF(CM229="","",MAX(CO$10:CO228)+1)</f>
        <v/>
      </c>
      <c r="CP229" s="106" t="str">
        <f>IF(CM229="","",INDEX(imePrezime_id,MATCH(IF(IFERROR(SEARCH("–",CM229),0)&lt;&gt;0,CM229,SUBSTITUTE(CM229," "," – ",1)),imePrezime,0)))</f>
        <v/>
      </c>
      <c r="CR229" s="29" t="str">
        <f t="shared" si="413"/>
        <v/>
      </c>
      <c r="CS229" t="s">
        <v>1</v>
      </c>
      <c r="CT229" s="115" t="str">
        <f>IF(AND(CE229="NEMA",CI229=""),MAX(CT$10:CT228)+1,"")</f>
        <v/>
      </c>
      <c r="CU229" t="s">
        <v>1</v>
      </c>
      <c r="CV229" s="120" t="str">
        <f t="shared" si="427"/>
        <v>Ž</v>
      </c>
      <c r="CW229" t="s">
        <v>1</v>
      </c>
      <c r="CX229" s="105" t="str">
        <f>IF(CT229="","",IF(BO229&lt;&gt;"CRO","","INSERT INTO osoba (id,reg_broj,oib,spol_id,dat_rodjenja) VALUES ("&amp;CT229&amp;",(SELECT max(reg_broj)+1 FROM osoba),Null,'"&amp;CV229&amp;"',Null); INSERT INTO osoba_log (id,reg_broj,oib,spol_id,dat_rodjenja,dnevnik_id) SELECT id,reg_broj,oib,spol_id,dat_rodjenja,"&amp;CT$2&amp;" FROM osoba WHERE id = "&amp;CT229&amp;";"))</f>
        <v/>
      </c>
      <c r="CY229" s="125" t="str">
        <f>IF(CT229="","","INSERT INTO imeprezime (id,osoba_id,rbr,ime,prezime,klub_id,identitet_id,sintaksa_id,info,aktivno,dnevnik_id) VALUES ("&amp;CT229&amp;","&amp;IF(CX229="","Null",CT229)&amp;",1,'"&amp;BA229&amp;"','"&amp;BB229&amp;"',(SELECT id FROM klub WHERE naziv = '"&amp;BI229&amp;"'),Null,1,'',1,"&amp;CT$2&amp;");")</f>
        <v/>
      </c>
      <c r="CZ229" t="s">
        <v>1</v>
      </c>
      <c r="DA229" s="29" t="str">
        <f t="shared" si="414"/>
        <v/>
      </c>
      <c r="DB229" t="s">
        <v>1</v>
      </c>
      <c r="DC229" s="105" t="str">
        <f>IF(OR(BP229="",BP229&lt;&gt;"NEMA"),"",BO229)</f>
        <v/>
      </c>
      <c r="DD229" s="125" t="str">
        <f>IF(DC229="","",MAX(DD$10:DD228)+1)</f>
        <v/>
      </c>
      <c r="DE229" t="s">
        <v>1</v>
      </c>
      <c r="DF229" s="90"/>
      <c r="DG229" t="s">
        <v>1</v>
      </c>
      <c r="DH229" s="29" t="str">
        <f t="shared" si="397"/>
        <v/>
      </c>
      <c r="DI229" t="s">
        <v>1</v>
      </c>
      <c r="DJ229" s="166" t="str">
        <f>IF(BJ229&lt;&gt;"NEMA","",IF(IFERROR(MATCH(BI229,BI$10:BI228,0),0)&lt;&gt;0,"",BI229))</f>
        <v/>
      </c>
      <c r="DK229" t="s">
        <v>1</v>
      </c>
      <c r="DL229" s="90"/>
      <c r="DM229" t="s">
        <v>1</v>
      </c>
      <c r="DN229" s="105" t="str">
        <f t="shared" si="415"/>
        <v/>
      </c>
      <c r="DO229" s="73" t="str">
        <f>IF(DN229="","",MAX(DO$10:DO228)+1)</f>
        <v/>
      </c>
      <c r="DP229" s="73" t="str">
        <f>IF(DN229="","",IF(BP229="","",IF(BP229="NEMA",DD229,BP229)))</f>
        <v/>
      </c>
      <c r="DQ229" s="73" t="str">
        <f t="shared" si="416"/>
        <v/>
      </c>
      <c r="DR229" s="73" t="str">
        <f>IF(DL229="","",MAX(DR$10:DR228)+1)</f>
        <v/>
      </c>
      <c r="DS229" s="177" t="str">
        <f t="shared" si="398"/>
        <v/>
      </c>
      <c r="DT229" s="125" t="str">
        <f t="shared" si="417"/>
        <v/>
      </c>
      <c r="DU229" t="s">
        <v>1</v>
      </c>
      <c r="DV229" s="29" t="str">
        <f t="shared" si="418"/>
        <v/>
      </c>
      <c r="DW229" t="s">
        <v>1</v>
      </c>
      <c r="DX229" s="166" t="str">
        <f>IF(BX229="","",IF(BY229&lt;&gt;"NEMA","ime-pre-klu"&amp;IF(BJ229="","","(ali)")&amp;"-kat",IF(CB229&lt;&gt;"NEMA","ime-pre-klu"&amp;IF(BJ229="","","(ali)"),IF(CE229&lt;&gt;"NEMA","ime-pre",IF(CT229&lt;&gt;"","novo",""))))&amp;IF(AND(BE229="0",BD229&gt;max_minuta*60),"-ot",""))</f>
        <v/>
      </c>
      <c r="DY229" t="s">
        <v>1</v>
      </c>
      <c r="DZ229" s="111"/>
      <c r="EA229" s="134"/>
      <c r="EB229" s="134"/>
      <c r="EC229" s="134"/>
      <c r="ED229" s="134"/>
      <c r="EE229" s="134"/>
      <c r="EF229" s="134"/>
      <c r="EG229" s="134"/>
      <c r="EH229" s="134"/>
      <c r="EI229" s="134"/>
      <c r="EJ229" s="106" t="str">
        <f t="shared" si="399"/>
        <v/>
      </c>
      <c r="EK229" t="s">
        <v>1</v>
      </c>
    </row>
    <row r="230" spans="2:141" x14ac:dyDescent="0.25">
      <c r="B230" s="148" t="s">
        <v>1297</v>
      </c>
      <c r="C230" t="s">
        <v>1</v>
      </c>
      <c r="D230" s="159">
        <f t="shared" si="400"/>
        <v>0</v>
      </c>
      <c r="E230" s="160">
        <f t="shared" ref="E230:AW230" si="448">IF($B230="","",FIND(";",$B230,D230+1))</f>
        <v>1</v>
      </c>
      <c r="F230" s="160">
        <f t="shared" si="448"/>
        <v>9</v>
      </c>
      <c r="G230" s="160">
        <f t="shared" si="448"/>
        <v>15</v>
      </c>
      <c r="H230" s="160">
        <f t="shared" si="448"/>
        <v>34</v>
      </c>
      <c r="I230" s="160">
        <f t="shared" si="448"/>
        <v>43</v>
      </c>
      <c r="J230" s="160">
        <f t="shared" si="448"/>
        <v>44</v>
      </c>
      <c r="K230" s="160">
        <f t="shared" si="448"/>
        <v>46</v>
      </c>
      <c r="L230" s="160">
        <f t="shared" si="448"/>
        <v>47</v>
      </c>
      <c r="M230" s="160">
        <f t="shared" si="448"/>
        <v>49</v>
      </c>
      <c r="N230" s="160">
        <f t="shared" si="448"/>
        <v>55</v>
      </c>
      <c r="O230" s="160">
        <f t="shared" si="448"/>
        <v>56</v>
      </c>
      <c r="P230" s="160">
        <f t="shared" si="448"/>
        <v>57</v>
      </c>
      <c r="Q230" s="160">
        <f t="shared" si="448"/>
        <v>59</v>
      </c>
      <c r="R230" s="160">
        <f t="shared" si="448"/>
        <v>61</v>
      </c>
      <c r="S230" s="160">
        <f t="shared" si="448"/>
        <v>67</v>
      </c>
      <c r="T230" s="160">
        <f t="shared" si="448"/>
        <v>79</v>
      </c>
      <c r="U230" s="160">
        <f t="shared" si="448"/>
        <v>85</v>
      </c>
      <c r="V230" s="160">
        <f t="shared" si="448"/>
        <v>88</v>
      </c>
      <c r="W230" s="160">
        <f t="shared" si="448"/>
        <v>94</v>
      </c>
      <c r="X230" s="160">
        <f t="shared" si="448"/>
        <v>100</v>
      </c>
      <c r="Y230" s="160">
        <f t="shared" si="448"/>
        <v>101</v>
      </c>
      <c r="Z230" s="160">
        <f t="shared" si="448"/>
        <v>102</v>
      </c>
      <c r="AA230" s="160">
        <f t="shared" si="448"/>
        <v>103</v>
      </c>
      <c r="AB230" s="160">
        <f t="shared" si="448"/>
        <v>106</v>
      </c>
      <c r="AC230" s="160">
        <f t="shared" si="448"/>
        <v>109</v>
      </c>
      <c r="AD230" s="160">
        <f t="shared" si="448"/>
        <v>112</v>
      </c>
      <c r="AE230" s="160">
        <f t="shared" si="448"/>
        <v>115</v>
      </c>
      <c r="AF230" s="160">
        <f t="shared" si="448"/>
        <v>118</v>
      </c>
      <c r="AG230" s="160">
        <f t="shared" si="448"/>
        <v>121</v>
      </c>
      <c r="AH230" s="160">
        <f t="shared" si="448"/>
        <v>124</v>
      </c>
      <c r="AI230" s="160">
        <f t="shared" si="448"/>
        <v>127</v>
      </c>
      <c r="AJ230" s="160">
        <f t="shared" si="448"/>
        <v>130</v>
      </c>
      <c r="AK230" s="160">
        <f t="shared" si="448"/>
        <v>133</v>
      </c>
      <c r="AL230" s="160">
        <f t="shared" si="448"/>
        <v>136</v>
      </c>
      <c r="AM230" s="160">
        <f t="shared" si="448"/>
        <v>137</v>
      </c>
      <c r="AN230" s="160">
        <f t="shared" si="448"/>
        <v>139</v>
      </c>
      <c r="AO230" s="160">
        <f t="shared" si="448"/>
        <v>145</v>
      </c>
      <c r="AP230" s="160">
        <f t="shared" si="448"/>
        <v>147</v>
      </c>
      <c r="AQ230" s="160">
        <f t="shared" si="448"/>
        <v>150</v>
      </c>
      <c r="AR230" s="160">
        <f t="shared" si="448"/>
        <v>156</v>
      </c>
      <c r="AS230" s="160">
        <f t="shared" si="448"/>
        <v>162</v>
      </c>
      <c r="AT230" s="160">
        <f t="shared" si="448"/>
        <v>168</v>
      </c>
      <c r="AU230" s="160">
        <f t="shared" si="448"/>
        <v>171</v>
      </c>
      <c r="AV230" s="160">
        <f t="shared" si="448"/>
        <v>172</v>
      </c>
      <c r="AW230" s="161">
        <f t="shared" si="448"/>
        <v>173</v>
      </c>
      <c r="AX230" t="s">
        <v>1</v>
      </c>
      <c r="AY230" s="105" t="str">
        <f t="shared" si="402"/>
        <v>Ž45</v>
      </c>
      <c r="AZ230" s="134">
        <f t="shared" si="382"/>
        <v>116</v>
      </c>
      <c r="BA230" s="73" t="str">
        <f t="shared" si="403"/>
        <v>Marija</v>
      </c>
      <c r="BB230" s="73" t="str">
        <f t="shared" si="404"/>
        <v>Gradečak Galović</v>
      </c>
      <c r="BC230" s="134" t="str">
        <f t="shared" si="405"/>
        <v/>
      </c>
      <c r="BD230" s="134" t="str">
        <f t="shared" si="406"/>
        <v/>
      </c>
      <c r="BE230" s="134" t="str">
        <f t="shared" si="407"/>
        <v>1</v>
      </c>
      <c r="BF230" s="134" t="str">
        <f t="shared" si="433"/>
        <v>1</v>
      </c>
      <c r="BG230" s="134">
        <f t="shared" si="383"/>
        <v>6</v>
      </c>
      <c r="BH230" s="73" t="str">
        <f t="shared" si="384"/>
        <v>KAP</v>
      </c>
      <c r="BI230" s="73" t="str">
        <f t="shared" si="429"/>
        <v>OK Kapela</v>
      </c>
      <c r="BJ230" s="134" t="str">
        <f t="shared" si="408"/>
        <v/>
      </c>
      <c r="BK230" s="73" t="str" cm="1">
        <f t="array" ref="BK230">IF(BJ230="",""&amp;BI230,IF(BJ230="NEMA",BI230,INDEX(klub_naziv,MATCH(INDEX(klubAlias_klubid,BJ230),klub_id,0))))</f>
        <v>OK Kapela</v>
      </c>
      <c r="BL230" s="73" t="str" cm="1">
        <f t="array" ref="BL230">IFERROR(INDEX(registarNatjecatelji,CE230,4),"")</f>
        <v>OK Kapela</v>
      </c>
      <c r="BM230" s="179" t="str">
        <f t="shared" si="352"/>
        <v/>
      </c>
      <c r="BN230" s="73" t="str">
        <f t="shared" si="409"/>
        <v>OK Kapela</v>
      </c>
      <c r="BO230" s="73" t="str">
        <f t="shared" si="422"/>
        <v>CRO</v>
      </c>
      <c r="BP230" s="134">
        <f t="shared" si="385"/>
        <v>1</v>
      </c>
      <c r="BQ230" s="73" t="str">
        <f t="shared" si="386"/>
        <v>Ž45</v>
      </c>
      <c r="BR230" s="73" t="str">
        <f t="shared" si="387"/>
        <v>M55-Ž45</v>
      </c>
      <c r="BS230" s="134">
        <f t="shared" si="388"/>
        <v>1008</v>
      </c>
      <c r="BT230" s="74" t="str">
        <f t="shared" si="389"/>
        <v>3.2</v>
      </c>
      <c r="BU230" s="74" t="str">
        <f t="shared" si="390"/>
        <v>125</v>
      </c>
      <c r="BV230" s="75" t="str">
        <f t="shared" si="391"/>
        <v>11</v>
      </c>
      <c r="BW230" t="s">
        <v>1</v>
      </c>
      <c r="BX230" s="105" t="str">
        <f t="shared" si="392"/>
        <v>Marija – Gradečak Galović – OK Kapela – Ž45</v>
      </c>
      <c r="BY230" s="106">
        <f t="shared" si="393"/>
        <v>242</v>
      </c>
      <c r="BZ230" t="s">
        <v>1</v>
      </c>
      <c r="CA230" s="105" t="str">
        <f t="shared" si="394"/>
        <v>Marija – Gradečak Galović – OK Kapela</v>
      </c>
      <c r="CB230" s="106">
        <f t="shared" si="395"/>
        <v>242</v>
      </c>
      <c r="CC230" t="s">
        <v>1</v>
      </c>
      <c r="CD230" s="105" t="str">
        <f t="shared" si="396"/>
        <v>Marija – Gradečak Galović</v>
      </c>
      <c r="CE230" s="106">
        <f t="shared" si="410"/>
        <v>242</v>
      </c>
      <c r="CF230" t="s">
        <v>1</v>
      </c>
      <c r="CG230" s="111">
        <f t="shared" si="411"/>
        <v>242</v>
      </c>
      <c r="CH230" s="134" cm="1">
        <f t="array" ref="CH230">IF(CG230="","",INDEX(imePrezime_id,CG230,0))</f>
        <v>1268</v>
      </c>
      <c r="CI230" s="106" t="str">
        <f>IF(OR(CD230="",CE230&lt;&gt;"NEMA"),"",IFERROR(INDEX(imeprezimealias_imeprezimeid,MATCH(BA230&amp;" "&amp;BB230,imeprezimealias_alias,0)),""))</f>
        <v/>
      </c>
      <c r="CJ230" t="s">
        <v>1</v>
      </c>
      <c r="CK230" s="29" t="str">
        <f t="shared" si="412"/>
        <v/>
      </c>
      <c r="CL230" t="s">
        <v>1</v>
      </c>
      <c r="CM230" s="90"/>
      <c r="CN230" t="s">
        <v>1</v>
      </c>
      <c r="CO230" s="111" t="str">
        <f>IF(CM230="","",MAX(CO$10:CO229)+1)</f>
        <v/>
      </c>
      <c r="CP230" s="106" t="str">
        <f>IF(CM230="","",INDEX(imePrezime_id,MATCH(IF(IFERROR(SEARCH("–",CM230),0)&lt;&gt;0,CM230,SUBSTITUTE(CM230," "," – ",1)),imePrezime,0)))</f>
        <v/>
      </c>
      <c r="CR230" s="29" t="str">
        <f t="shared" si="413"/>
        <v/>
      </c>
      <c r="CS230" t="s">
        <v>1</v>
      </c>
      <c r="CT230" s="115" t="str">
        <f>IF(AND(CE230="NEMA",CI230=""),MAX(CT$10:CT229)+1,"")</f>
        <v/>
      </c>
      <c r="CU230" t="s">
        <v>1</v>
      </c>
      <c r="CV230" s="120" t="str">
        <f t="shared" si="427"/>
        <v>Ž</v>
      </c>
      <c r="CW230" t="s">
        <v>1</v>
      </c>
      <c r="CX230" s="105" t="str">
        <f>IF(CT230="","",IF(BO230&lt;&gt;"CRO","","INSERT INTO osoba (id,reg_broj,oib,spol_id,dat_rodjenja) VALUES ("&amp;CT230&amp;",(SELECT max(reg_broj)+1 FROM osoba),Null,'"&amp;CV230&amp;"',Null); INSERT INTO osoba_log (id,reg_broj,oib,spol_id,dat_rodjenja,dnevnik_id) SELECT id,reg_broj,oib,spol_id,dat_rodjenja,"&amp;CT$2&amp;" FROM osoba WHERE id = "&amp;CT230&amp;";"))</f>
        <v/>
      </c>
      <c r="CY230" s="125" t="str">
        <f>IF(CT230="","","INSERT INTO imeprezime (id,osoba_id,rbr,ime,prezime,klub_id,identitet_id,sintaksa_id,info,aktivno,dnevnik_id) VALUES ("&amp;CT230&amp;","&amp;IF(CX230="","Null",CT230)&amp;",1,'"&amp;BA230&amp;"','"&amp;BB230&amp;"',(SELECT id FROM klub WHERE naziv = '"&amp;BI230&amp;"'),Null,1,'',1,"&amp;CT$2&amp;");")</f>
        <v/>
      </c>
      <c r="CZ230" t="s">
        <v>1</v>
      </c>
      <c r="DA230" s="29" t="str">
        <f t="shared" si="414"/>
        <v/>
      </c>
      <c r="DB230" t="s">
        <v>1</v>
      </c>
      <c r="DC230" s="105" t="str">
        <f>IF(OR(BP230="",BP230&lt;&gt;"NEMA"),"",BO230)</f>
        <v/>
      </c>
      <c r="DD230" s="125" t="str">
        <f>IF(DC230="","",MAX(DD$10:DD229)+1)</f>
        <v/>
      </c>
      <c r="DE230" t="s">
        <v>1</v>
      </c>
      <c r="DF230" s="90"/>
      <c r="DG230" t="s">
        <v>1</v>
      </c>
      <c r="DH230" s="29" t="str">
        <f t="shared" si="397"/>
        <v/>
      </c>
      <c r="DI230" t="s">
        <v>1</v>
      </c>
      <c r="DJ230" s="166" t="str">
        <f>IF(BJ230&lt;&gt;"NEMA","",IF(IFERROR(MATCH(BI230,BI$10:BI229,0),0)&lt;&gt;0,"",BI230))</f>
        <v/>
      </c>
      <c r="DK230" t="s">
        <v>1</v>
      </c>
      <c r="DL230" s="90"/>
      <c r="DM230" t="s">
        <v>1</v>
      </c>
      <c r="DN230" s="105" t="str">
        <f t="shared" si="415"/>
        <v/>
      </c>
      <c r="DO230" s="73" t="str">
        <f>IF(DN230="","",MAX(DO$10:DO229)+1)</f>
        <v/>
      </c>
      <c r="DP230" s="73" t="str">
        <f>IF(DN230="","",IF(BP230="","",IF(BP230="NEMA",DD230,BP230)))</f>
        <v/>
      </c>
      <c r="DQ230" s="73" t="str">
        <f t="shared" si="416"/>
        <v/>
      </c>
      <c r="DR230" s="73" t="str">
        <f>IF(DL230="","",MAX(DR$10:DR229)+1)</f>
        <v/>
      </c>
      <c r="DS230" s="177" t="str">
        <f t="shared" si="398"/>
        <v/>
      </c>
      <c r="DT230" s="125" t="str">
        <f t="shared" si="417"/>
        <v/>
      </c>
      <c r="DU230" t="s">
        <v>1</v>
      </c>
      <c r="DV230" s="29" t="str">
        <f t="shared" si="418"/>
        <v/>
      </c>
      <c r="DW230" t="s">
        <v>1</v>
      </c>
      <c r="DX230" s="166" t="str">
        <f>IF(BX230="","",IF(BY230&lt;&gt;"NEMA","ime-pre-klu"&amp;IF(BJ230="","","(ali)")&amp;"-kat",IF(CB230&lt;&gt;"NEMA","ime-pre-klu"&amp;IF(BJ230="","","(ali)"),IF(CE230&lt;&gt;"NEMA","ime-pre",IF(CT230&lt;&gt;"","novo",""))))&amp;IF(AND(BE230="0",BD230&gt;max_minuta*60),"-ot",""))</f>
        <v>ime-pre-klu-kat</v>
      </c>
      <c r="DY230" t="s">
        <v>1</v>
      </c>
      <c r="DZ230" s="111"/>
      <c r="EA230" s="134"/>
      <c r="EB230" s="134"/>
      <c r="EC230" s="134"/>
      <c r="ED230" s="134"/>
      <c r="EE230" s="134"/>
      <c r="EF230" s="134"/>
      <c r="EG230" s="134"/>
      <c r="EH230" s="134"/>
      <c r="EI230" s="134"/>
      <c r="EJ230" s="106">
        <f t="shared" si="399"/>
        <v>1</v>
      </c>
      <c r="EK230" t="s">
        <v>1</v>
      </c>
    </row>
    <row r="231" spans="2:141" x14ac:dyDescent="0.25">
      <c r="B231" s="148" t="s">
        <v>1298</v>
      </c>
      <c r="C231" t="s">
        <v>1</v>
      </c>
      <c r="D231" s="159">
        <f t="shared" si="400"/>
        <v>0</v>
      </c>
      <c r="E231" s="160">
        <f t="shared" ref="E231:AW231" si="449">IF($B231="","",FIND(";",$B231,D231+1))</f>
        <v>1</v>
      </c>
      <c r="F231" s="160">
        <f t="shared" si="449"/>
        <v>8</v>
      </c>
      <c r="G231" s="160">
        <f t="shared" si="449"/>
        <v>14</v>
      </c>
      <c r="H231" s="160">
        <f t="shared" si="449"/>
        <v>26</v>
      </c>
      <c r="I231" s="160">
        <f t="shared" si="449"/>
        <v>33</v>
      </c>
      <c r="J231" s="160">
        <f t="shared" si="449"/>
        <v>34</v>
      </c>
      <c r="K231" s="160">
        <f t="shared" si="449"/>
        <v>36</v>
      </c>
      <c r="L231" s="160">
        <f t="shared" si="449"/>
        <v>37</v>
      </c>
      <c r="M231" s="160">
        <f t="shared" si="449"/>
        <v>39</v>
      </c>
      <c r="N231" s="160">
        <f t="shared" si="449"/>
        <v>45</v>
      </c>
      <c r="O231" s="160">
        <f t="shared" si="449"/>
        <v>51</v>
      </c>
      <c r="P231" s="160">
        <f t="shared" si="449"/>
        <v>57</v>
      </c>
      <c r="Q231" s="160">
        <f t="shared" si="449"/>
        <v>59</v>
      </c>
      <c r="R231" s="160">
        <f t="shared" si="449"/>
        <v>61</v>
      </c>
      <c r="S231" s="160">
        <f t="shared" si="449"/>
        <v>69</v>
      </c>
      <c r="T231" s="160">
        <f t="shared" si="449"/>
        <v>80</v>
      </c>
      <c r="U231" s="160">
        <f t="shared" si="449"/>
        <v>86</v>
      </c>
      <c r="V231" s="160">
        <f t="shared" si="449"/>
        <v>89</v>
      </c>
      <c r="W231" s="160">
        <f t="shared" si="449"/>
        <v>95</v>
      </c>
      <c r="X231" s="160">
        <f t="shared" si="449"/>
        <v>101</v>
      </c>
      <c r="Y231" s="160">
        <f t="shared" si="449"/>
        <v>102</v>
      </c>
      <c r="Z231" s="160">
        <f t="shared" si="449"/>
        <v>103</v>
      </c>
      <c r="AA231" s="160">
        <f t="shared" si="449"/>
        <v>104</v>
      </c>
      <c r="AB231" s="160">
        <f t="shared" si="449"/>
        <v>107</v>
      </c>
      <c r="AC231" s="160">
        <f t="shared" si="449"/>
        <v>110</v>
      </c>
      <c r="AD231" s="160">
        <f t="shared" si="449"/>
        <v>113</v>
      </c>
      <c r="AE231" s="160">
        <f t="shared" si="449"/>
        <v>116</v>
      </c>
      <c r="AF231" s="160">
        <f t="shared" si="449"/>
        <v>119</v>
      </c>
      <c r="AG231" s="160">
        <f t="shared" si="449"/>
        <v>122</v>
      </c>
      <c r="AH231" s="160">
        <f t="shared" si="449"/>
        <v>125</v>
      </c>
      <c r="AI231" s="160">
        <f t="shared" si="449"/>
        <v>128</v>
      </c>
      <c r="AJ231" s="160">
        <f t="shared" si="449"/>
        <v>131</v>
      </c>
      <c r="AK231" s="160">
        <f t="shared" si="449"/>
        <v>134</v>
      </c>
      <c r="AL231" s="160">
        <f t="shared" si="449"/>
        <v>137</v>
      </c>
      <c r="AM231" s="160">
        <f t="shared" si="449"/>
        <v>138</v>
      </c>
      <c r="AN231" s="160">
        <f t="shared" si="449"/>
        <v>140</v>
      </c>
      <c r="AO231" s="160">
        <f t="shared" si="449"/>
        <v>146</v>
      </c>
      <c r="AP231" s="160">
        <f t="shared" si="449"/>
        <v>148</v>
      </c>
      <c r="AQ231" s="160">
        <f t="shared" si="449"/>
        <v>151</v>
      </c>
      <c r="AR231" s="160">
        <f t="shared" si="449"/>
        <v>157</v>
      </c>
      <c r="AS231" s="160">
        <f t="shared" si="449"/>
        <v>164</v>
      </c>
      <c r="AT231" s="160">
        <f t="shared" si="449"/>
        <v>170</v>
      </c>
      <c r="AU231" s="160">
        <f t="shared" si="449"/>
        <v>173</v>
      </c>
      <c r="AV231" s="160">
        <f t="shared" si="449"/>
        <v>175</v>
      </c>
      <c r="AW231" s="161">
        <f t="shared" si="449"/>
        <v>176</v>
      </c>
      <c r="AX231" t="s">
        <v>1</v>
      </c>
      <c r="AY231" s="105" t="str">
        <f t="shared" si="402"/>
        <v>Ž55</v>
      </c>
      <c r="AZ231" s="134">
        <f t="shared" si="382"/>
        <v>115</v>
      </c>
      <c r="BA231" s="73" t="str">
        <f t="shared" si="403"/>
        <v>Maja</v>
      </c>
      <c r="BB231" s="73" t="str">
        <f t="shared" si="404"/>
        <v>Cvitković</v>
      </c>
      <c r="BC231" s="134" t="str">
        <f t="shared" si="405"/>
        <v>44:11</v>
      </c>
      <c r="BD231" s="134">
        <f t="shared" si="406"/>
        <v>2651</v>
      </c>
      <c r="BE231" s="134" t="str">
        <f t="shared" si="407"/>
        <v>0</v>
      </c>
      <c r="BF231" s="134" t="str">
        <f t="shared" si="433"/>
        <v>0</v>
      </c>
      <c r="BG231" s="134">
        <f t="shared" si="383"/>
        <v>1</v>
      </c>
      <c r="BH231" s="73" t="str">
        <f t="shared" si="384"/>
        <v>Vihor</v>
      </c>
      <c r="BI231" s="73" t="str">
        <f t="shared" si="429"/>
        <v>OK Vihor</v>
      </c>
      <c r="BJ231" s="134" t="str">
        <f t="shared" si="408"/>
        <v/>
      </c>
      <c r="BK231" s="73" t="str" cm="1">
        <f t="array" ref="BK231">IF(BJ231="",""&amp;BI231,IF(BJ231="NEMA",BI231,INDEX(klub_naziv,MATCH(INDEX(klubAlias_klubid,BJ231),klub_id,0))))</f>
        <v>OK Vihor</v>
      </c>
      <c r="BL231" s="73" t="str" cm="1">
        <f t="array" ref="BL231">IFERROR(INDEX(registarNatjecatelji,CE231,4),"")</f>
        <v>OK Vihor</v>
      </c>
      <c r="BM231" s="179" t="str">
        <f t="shared" si="352"/>
        <v/>
      </c>
      <c r="BN231" s="73" t="str">
        <f t="shared" si="409"/>
        <v>OK Vihor</v>
      </c>
      <c r="BO231" s="73" t="str">
        <f t="shared" si="422"/>
        <v>CRO</v>
      </c>
      <c r="BP231" s="134">
        <f t="shared" si="385"/>
        <v>1</v>
      </c>
      <c r="BQ231" s="73" t="str">
        <f t="shared" si="386"/>
        <v>Ž55</v>
      </c>
      <c r="BR231" s="73" t="str">
        <f t="shared" si="387"/>
        <v>M65-M70-Ž55</v>
      </c>
      <c r="BS231" s="134">
        <f t="shared" si="388"/>
        <v>1009</v>
      </c>
      <c r="BT231" s="74" t="str">
        <f t="shared" si="389"/>
        <v>2.66</v>
      </c>
      <c r="BU231" s="74" t="str">
        <f t="shared" si="390"/>
        <v>110</v>
      </c>
      <c r="BV231" s="75" t="str">
        <f t="shared" si="391"/>
        <v>11</v>
      </c>
      <c r="BW231" t="s">
        <v>1</v>
      </c>
      <c r="BX231" s="105" t="str">
        <f t="shared" si="392"/>
        <v>Maja – Cvitković – OK Vihor – Ž55</v>
      </c>
      <c r="BY231" s="106">
        <f t="shared" si="393"/>
        <v>639</v>
      </c>
      <c r="BZ231" t="s">
        <v>1</v>
      </c>
      <c r="CA231" s="105" t="str">
        <f t="shared" si="394"/>
        <v>Maja – Cvitković – OK Vihor</v>
      </c>
      <c r="CB231" s="106">
        <f t="shared" si="395"/>
        <v>639</v>
      </c>
      <c r="CC231" t="s">
        <v>1</v>
      </c>
      <c r="CD231" s="105" t="str">
        <f t="shared" si="396"/>
        <v>Maja – Cvitković</v>
      </c>
      <c r="CE231" s="106">
        <f t="shared" si="410"/>
        <v>639</v>
      </c>
      <c r="CF231" t="s">
        <v>1</v>
      </c>
      <c r="CG231" s="111">
        <f t="shared" si="411"/>
        <v>639</v>
      </c>
      <c r="CH231" s="134" cm="1">
        <f t="array" ref="CH231">IF(CG231="","",INDEX(imePrezime_id,CG231,0))</f>
        <v>1296</v>
      </c>
      <c r="CI231" s="106" t="str">
        <f>IF(OR(CD231="",CE231&lt;&gt;"NEMA"),"",IFERROR(INDEX(imeprezimealias_imeprezimeid,MATCH(BA231&amp;" "&amp;BB231,imeprezimealias_alias,0)),""))</f>
        <v/>
      </c>
      <c r="CJ231" t="s">
        <v>1</v>
      </c>
      <c r="CK231" s="29" t="str">
        <f t="shared" si="412"/>
        <v/>
      </c>
      <c r="CL231" t="s">
        <v>1</v>
      </c>
      <c r="CM231" s="90"/>
      <c r="CN231" t="s">
        <v>1</v>
      </c>
      <c r="CO231" s="111" t="str">
        <f>IF(CM231="","",MAX(CO$10:CO230)+1)</f>
        <v/>
      </c>
      <c r="CP231" s="106" t="str">
        <f>IF(CM231="","",INDEX(imePrezime_id,MATCH(IF(IFERROR(SEARCH("–",CM231),0)&lt;&gt;0,CM231,SUBSTITUTE(CM231," "," – ",1)),imePrezime,0)))</f>
        <v/>
      </c>
      <c r="CR231" s="29" t="str">
        <f t="shared" si="413"/>
        <v/>
      </c>
      <c r="CS231" t="s">
        <v>1</v>
      </c>
      <c r="CT231" s="115" t="str">
        <f>IF(AND(CE231="NEMA",CI231=""),MAX(CT$10:CT230)+1,"")</f>
        <v/>
      </c>
      <c r="CU231" t="s">
        <v>1</v>
      </c>
      <c r="CV231" s="120" t="str">
        <f t="shared" si="427"/>
        <v>Ž</v>
      </c>
      <c r="CW231" t="s">
        <v>1</v>
      </c>
      <c r="CX231" s="105" t="str">
        <f>IF(CT231="","",IF(BO231&lt;&gt;"CRO","","INSERT INTO osoba (id,reg_broj,oib,spol_id,dat_rodjenja) VALUES ("&amp;CT231&amp;",(SELECT max(reg_broj)+1 FROM osoba),Null,'"&amp;CV231&amp;"',Null); INSERT INTO osoba_log (id,reg_broj,oib,spol_id,dat_rodjenja,dnevnik_id) SELECT id,reg_broj,oib,spol_id,dat_rodjenja,"&amp;CT$2&amp;" FROM osoba WHERE id = "&amp;CT231&amp;";"))</f>
        <v/>
      </c>
      <c r="CY231" s="125" t="str">
        <f>IF(CT231="","","INSERT INTO imeprezime (id,osoba_id,rbr,ime,prezime,klub_id,identitet_id,sintaksa_id,info,aktivno,dnevnik_id) VALUES ("&amp;CT231&amp;","&amp;IF(CX231="","Null",CT231)&amp;",1,'"&amp;BA231&amp;"','"&amp;BB231&amp;"',(SELECT id FROM klub WHERE naziv = '"&amp;BI231&amp;"'),Null,1,'',1,"&amp;CT$2&amp;");")</f>
        <v/>
      </c>
      <c r="CZ231" t="s">
        <v>1</v>
      </c>
      <c r="DA231" s="29" t="str">
        <f t="shared" si="414"/>
        <v/>
      </c>
      <c r="DB231" t="s">
        <v>1</v>
      </c>
      <c r="DC231" s="105" t="str">
        <f>IF(OR(BP231="",BP231&lt;&gt;"NEMA"),"",BO231)</f>
        <v/>
      </c>
      <c r="DD231" s="125" t="str">
        <f>IF(DC231="","",MAX(DD$10:DD230)+1)</f>
        <v/>
      </c>
      <c r="DE231" t="s">
        <v>1</v>
      </c>
      <c r="DF231" s="90"/>
      <c r="DG231" t="s">
        <v>1</v>
      </c>
      <c r="DH231" s="29" t="str">
        <f t="shared" si="397"/>
        <v/>
      </c>
      <c r="DI231" t="s">
        <v>1</v>
      </c>
      <c r="DJ231" s="166" t="str">
        <f>IF(BJ231&lt;&gt;"NEMA","",IF(IFERROR(MATCH(BI231,BI$10:BI230,0),0)&lt;&gt;0,"",BI231))</f>
        <v/>
      </c>
      <c r="DK231" t="s">
        <v>1</v>
      </c>
      <c r="DL231" s="90"/>
      <c r="DM231" t="s">
        <v>1</v>
      </c>
      <c r="DN231" s="105" t="str">
        <f t="shared" si="415"/>
        <v/>
      </c>
      <c r="DO231" s="73" t="str">
        <f>IF(DN231="","",MAX(DO$10:DO230)+1)</f>
        <v/>
      </c>
      <c r="DP231" s="73" t="str">
        <f>IF(DN231="","",IF(BP231="","",IF(BP231="NEMA",DD231,BP231)))</f>
        <v/>
      </c>
      <c r="DQ231" s="73" t="str">
        <f t="shared" si="416"/>
        <v/>
      </c>
      <c r="DR231" s="73" t="str">
        <f>IF(DL231="","",MAX(DR$10:DR230)+1)</f>
        <v/>
      </c>
      <c r="DS231" s="177" t="str">
        <f t="shared" si="398"/>
        <v/>
      </c>
      <c r="DT231" s="125" t="str">
        <f t="shared" si="417"/>
        <v/>
      </c>
      <c r="DU231" t="s">
        <v>1</v>
      </c>
      <c r="DV231" s="29" t="str">
        <f t="shared" si="418"/>
        <v/>
      </c>
      <c r="DW231" t="s">
        <v>1</v>
      </c>
      <c r="DX231" s="166" t="str">
        <f>IF(BX231="","",IF(BY231&lt;&gt;"NEMA","ime-pre-klu"&amp;IF(BJ231="","","(ali)")&amp;"-kat",IF(CB231&lt;&gt;"NEMA","ime-pre-klu"&amp;IF(BJ231="","","(ali)"),IF(CE231&lt;&gt;"NEMA","ime-pre",IF(CT231&lt;&gt;"","novo",""))))&amp;IF(AND(BE231="0",BD231&gt;max_minuta*60),"-ot",""))</f>
        <v>ime-pre-klu-kat</v>
      </c>
      <c r="DY231" t="s">
        <v>1</v>
      </c>
      <c r="DZ231" s="111"/>
      <c r="EA231" s="134"/>
      <c r="EB231" s="134"/>
      <c r="EC231" s="134"/>
      <c r="ED231" s="134"/>
      <c r="EE231" s="134"/>
      <c r="EF231" s="134"/>
      <c r="EG231" s="134"/>
      <c r="EH231" s="134"/>
      <c r="EI231" s="134"/>
      <c r="EJ231" s="106">
        <f t="shared" si="399"/>
        <v>1</v>
      </c>
      <c r="EK231" t="s">
        <v>1</v>
      </c>
    </row>
    <row r="232" spans="2:141" x14ac:dyDescent="0.25">
      <c r="B232" s="148" t="s">
        <v>1299</v>
      </c>
      <c r="C232" t="s">
        <v>1</v>
      </c>
      <c r="D232" s="159">
        <f t="shared" si="400"/>
        <v>0</v>
      </c>
      <c r="E232" s="160">
        <f t="shared" ref="E232:AW232" si="450">IF($B232="","",FIND(";",$B232,D232+1))</f>
        <v>1</v>
      </c>
      <c r="F232" s="160">
        <f t="shared" si="450"/>
        <v>9</v>
      </c>
      <c r="G232" s="160">
        <f t="shared" si="450"/>
        <v>15</v>
      </c>
      <c r="H232" s="160">
        <f t="shared" si="450"/>
        <v>23</v>
      </c>
      <c r="I232" s="160">
        <f t="shared" si="450"/>
        <v>32</v>
      </c>
      <c r="J232" s="160">
        <f t="shared" si="450"/>
        <v>33</v>
      </c>
      <c r="K232" s="160">
        <f t="shared" si="450"/>
        <v>35</v>
      </c>
      <c r="L232" s="160">
        <f t="shared" si="450"/>
        <v>36</v>
      </c>
      <c r="M232" s="160">
        <f t="shared" si="450"/>
        <v>38</v>
      </c>
      <c r="N232" s="160">
        <f t="shared" si="450"/>
        <v>44</v>
      </c>
      <c r="O232" s="160">
        <f t="shared" si="450"/>
        <v>50</v>
      </c>
      <c r="P232" s="160">
        <f t="shared" si="450"/>
        <v>56</v>
      </c>
      <c r="Q232" s="160">
        <f t="shared" si="450"/>
        <v>58</v>
      </c>
      <c r="R232" s="160">
        <f t="shared" si="450"/>
        <v>60</v>
      </c>
      <c r="S232" s="160">
        <f t="shared" si="450"/>
        <v>66</v>
      </c>
      <c r="T232" s="160">
        <f t="shared" si="450"/>
        <v>79</v>
      </c>
      <c r="U232" s="160">
        <f t="shared" si="450"/>
        <v>85</v>
      </c>
      <c r="V232" s="160">
        <f t="shared" si="450"/>
        <v>88</v>
      </c>
      <c r="W232" s="160">
        <f t="shared" si="450"/>
        <v>94</v>
      </c>
      <c r="X232" s="160">
        <f t="shared" si="450"/>
        <v>100</v>
      </c>
      <c r="Y232" s="160">
        <f t="shared" si="450"/>
        <v>101</v>
      </c>
      <c r="Z232" s="160">
        <f t="shared" si="450"/>
        <v>102</v>
      </c>
      <c r="AA232" s="160">
        <f t="shared" si="450"/>
        <v>103</v>
      </c>
      <c r="AB232" s="160">
        <f t="shared" si="450"/>
        <v>106</v>
      </c>
      <c r="AC232" s="160">
        <f t="shared" si="450"/>
        <v>109</v>
      </c>
      <c r="AD232" s="160">
        <f t="shared" si="450"/>
        <v>112</v>
      </c>
      <c r="AE232" s="160">
        <f t="shared" si="450"/>
        <v>115</v>
      </c>
      <c r="AF232" s="160">
        <f t="shared" si="450"/>
        <v>118</v>
      </c>
      <c r="AG232" s="160">
        <f t="shared" si="450"/>
        <v>121</v>
      </c>
      <c r="AH232" s="160">
        <f t="shared" si="450"/>
        <v>124</v>
      </c>
      <c r="AI232" s="160">
        <f t="shared" si="450"/>
        <v>127</v>
      </c>
      <c r="AJ232" s="160">
        <f t="shared" si="450"/>
        <v>130</v>
      </c>
      <c r="AK232" s="160">
        <f t="shared" si="450"/>
        <v>133</v>
      </c>
      <c r="AL232" s="160">
        <f t="shared" si="450"/>
        <v>136</v>
      </c>
      <c r="AM232" s="160">
        <f t="shared" si="450"/>
        <v>137</v>
      </c>
      <c r="AN232" s="160">
        <f t="shared" si="450"/>
        <v>139</v>
      </c>
      <c r="AO232" s="160">
        <f t="shared" si="450"/>
        <v>145</v>
      </c>
      <c r="AP232" s="160">
        <f t="shared" si="450"/>
        <v>147</v>
      </c>
      <c r="AQ232" s="160">
        <f t="shared" si="450"/>
        <v>150</v>
      </c>
      <c r="AR232" s="160">
        <f t="shared" si="450"/>
        <v>156</v>
      </c>
      <c r="AS232" s="160">
        <f t="shared" si="450"/>
        <v>163</v>
      </c>
      <c r="AT232" s="160">
        <f t="shared" si="450"/>
        <v>169</v>
      </c>
      <c r="AU232" s="160">
        <f t="shared" si="450"/>
        <v>172</v>
      </c>
      <c r="AV232" s="160">
        <f t="shared" si="450"/>
        <v>174</v>
      </c>
      <c r="AW232" s="161">
        <f t="shared" si="450"/>
        <v>175</v>
      </c>
      <c r="AX232" t="s">
        <v>1</v>
      </c>
      <c r="AY232" s="105" t="str">
        <f t="shared" si="402"/>
        <v>Ž55</v>
      </c>
      <c r="AZ232" s="134">
        <f t="shared" si="382"/>
        <v>115</v>
      </c>
      <c r="BA232" s="73" t="str">
        <f t="shared" si="403"/>
        <v>Branka</v>
      </c>
      <c r="BB232" s="73" t="str">
        <f t="shared" si="404"/>
        <v>Fabek</v>
      </c>
      <c r="BC232" s="134" t="str">
        <f t="shared" si="405"/>
        <v>44:58</v>
      </c>
      <c r="BD232" s="134">
        <f t="shared" si="406"/>
        <v>2698</v>
      </c>
      <c r="BE232" s="134" t="str">
        <f t="shared" si="407"/>
        <v>0</v>
      </c>
      <c r="BF232" s="134" t="str">
        <f t="shared" si="433"/>
        <v>0</v>
      </c>
      <c r="BG232" s="134">
        <f t="shared" si="383"/>
        <v>1</v>
      </c>
      <c r="BH232" s="73" t="str">
        <f t="shared" si="384"/>
        <v>JAP</v>
      </c>
      <c r="BI232" s="73" t="str">
        <f t="shared" si="429"/>
        <v>OK Japetic</v>
      </c>
      <c r="BJ232" s="134">
        <f t="shared" si="408"/>
        <v>1</v>
      </c>
      <c r="BK232" s="73" t="str" cm="1">
        <f t="array" ref="BK232">IF(BJ232="",""&amp;BI232,IF(BJ232="NEMA",BI232,INDEX(klub_naziv,MATCH(INDEX(klubAlias_klubid,BJ232),klub_id,0))))</f>
        <v>OK Japetić</v>
      </c>
      <c r="BL232" s="73" t="str" cm="1">
        <f t="array" ref="BL232">IFERROR(INDEX(registarNatjecatelji,CE232,4),"")</f>
        <v>OK Japetić</v>
      </c>
      <c r="BM232" s="179" t="str">
        <f t="shared" si="352"/>
        <v/>
      </c>
      <c r="BN232" s="73" t="str">
        <f t="shared" si="409"/>
        <v>OK Japetić</v>
      </c>
      <c r="BO232" s="73" t="str">
        <f t="shared" si="422"/>
        <v>CRO</v>
      </c>
      <c r="BP232" s="134">
        <f t="shared" si="385"/>
        <v>1</v>
      </c>
      <c r="BQ232" s="73" t="str">
        <f t="shared" si="386"/>
        <v>Ž55</v>
      </c>
      <c r="BR232" s="73" t="str">
        <f t="shared" si="387"/>
        <v>M65-M70-Ž55</v>
      </c>
      <c r="BS232" s="134">
        <f t="shared" si="388"/>
        <v>1009</v>
      </c>
      <c r="BT232" s="74" t="str">
        <f t="shared" si="389"/>
        <v>2.66</v>
      </c>
      <c r="BU232" s="74" t="str">
        <f t="shared" si="390"/>
        <v>110</v>
      </c>
      <c r="BV232" s="75" t="str">
        <f t="shared" si="391"/>
        <v>11</v>
      </c>
      <c r="BW232" t="s">
        <v>1</v>
      </c>
      <c r="BX232" s="105" t="str">
        <f t="shared" si="392"/>
        <v>Branka – Fabek – OK Japetić – Ž55</v>
      </c>
      <c r="BY232" s="106">
        <f t="shared" si="393"/>
        <v>82</v>
      </c>
      <c r="BZ232" t="s">
        <v>1</v>
      </c>
      <c r="CA232" s="105" t="str">
        <f t="shared" si="394"/>
        <v>Branka – Fabek – OK Japetić</v>
      </c>
      <c r="CB232" s="106">
        <f t="shared" si="395"/>
        <v>82</v>
      </c>
      <c r="CC232" t="s">
        <v>1</v>
      </c>
      <c r="CD232" s="105" t="str">
        <f t="shared" si="396"/>
        <v>Branka – Fabek</v>
      </c>
      <c r="CE232" s="106">
        <f t="shared" si="410"/>
        <v>82</v>
      </c>
      <c r="CF232" t="s">
        <v>1</v>
      </c>
      <c r="CG232" s="111">
        <f t="shared" si="411"/>
        <v>82</v>
      </c>
      <c r="CH232" s="134" cm="1">
        <f t="array" ref="CH232">IF(CG232="","",INDEX(imePrezime_id,CG232,0))</f>
        <v>1231</v>
      </c>
      <c r="CI232" s="106" t="str">
        <f>IF(OR(CD232="",CE232&lt;&gt;"NEMA"),"",IFERROR(INDEX(imeprezimealias_imeprezimeid,MATCH(BA232&amp;" "&amp;BB232,imeprezimealias_alias,0)),""))</f>
        <v/>
      </c>
      <c r="CJ232" t="s">
        <v>1</v>
      </c>
      <c r="CK232" s="29" t="str">
        <f t="shared" si="412"/>
        <v/>
      </c>
      <c r="CL232" t="s">
        <v>1</v>
      </c>
      <c r="CM232" s="90"/>
      <c r="CN232" t="s">
        <v>1</v>
      </c>
      <c r="CO232" s="111" t="str">
        <f>IF(CM232="","",MAX(CO$10:CO231)+1)</f>
        <v/>
      </c>
      <c r="CP232" s="106" t="str">
        <f>IF(CM232="","",INDEX(imePrezime_id,MATCH(IF(IFERROR(SEARCH("–",CM232),0)&lt;&gt;0,CM232,SUBSTITUTE(CM232," "," – ",1)),imePrezime,0)))</f>
        <v/>
      </c>
      <c r="CR232" s="29" t="str">
        <f t="shared" si="413"/>
        <v/>
      </c>
      <c r="CS232" t="s">
        <v>1</v>
      </c>
      <c r="CT232" s="115" t="str">
        <f>IF(AND(CE232="NEMA",CI232=""),MAX(CT$10:CT231)+1,"")</f>
        <v/>
      </c>
      <c r="CU232" t="s">
        <v>1</v>
      </c>
      <c r="CV232" s="120" t="str">
        <f t="shared" si="427"/>
        <v>Ž</v>
      </c>
      <c r="CW232" t="s">
        <v>1</v>
      </c>
      <c r="CX232" s="105" t="str">
        <f>IF(CT232="","",IF(BO232&lt;&gt;"CRO","","INSERT INTO osoba (id,reg_broj,oib,spol_id,dat_rodjenja) VALUES ("&amp;CT232&amp;",(SELECT max(reg_broj)+1 FROM osoba),Null,'"&amp;CV232&amp;"',Null); INSERT INTO osoba_log (id,reg_broj,oib,spol_id,dat_rodjenja,dnevnik_id) SELECT id,reg_broj,oib,spol_id,dat_rodjenja,"&amp;CT$2&amp;" FROM osoba WHERE id = "&amp;CT232&amp;";"))</f>
        <v/>
      </c>
      <c r="CY232" s="125" t="str">
        <f>IF(CT232="","","INSERT INTO imeprezime (id,osoba_id,rbr,ime,prezime,klub_id,identitet_id,sintaksa_id,info,aktivno,dnevnik_id) VALUES ("&amp;CT232&amp;","&amp;IF(CX232="","Null",CT232)&amp;",1,'"&amp;BA232&amp;"','"&amp;BB232&amp;"',(SELECT id FROM klub WHERE naziv = '"&amp;BI232&amp;"'),Null,1,'',1,"&amp;CT$2&amp;");")</f>
        <v/>
      </c>
      <c r="CZ232" t="s">
        <v>1</v>
      </c>
      <c r="DA232" s="29" t="str">
        <f t="shared" si="414"/>
        <v/>
      </c>
      <c r="DB232" t="s">
        <v>1</v>
      </c>
      <c r="DC232" s="105" t="str">
        <f>IF(OR(BP232="",BP232&lt;&gt;"NEMA"),"",BO232)</f>
        <v/>
      </c>
      <c r="DD232" s="125" t="str">
        <f>IF(DC232="","",MAX(DD$10:DD231)+1)</f>
        <v/>
      </c>
      <c r="DE232" t="s">
        <v>1</v>
      </c>
      <c r="DF232" s="90"/>
      <c r="DG232" t="s">
        <v>1</v>
      </c>
      <c r="DH232" s="29" t="str">
        <f t="shared" si="397"/>
        <v/>
      </c>
      <c r="DI232" t="s">
        <v>1</v>
      </c>
      <c r="DJ232" s="166" t="str">
        <f>IF(BJ232&lt;&gt;"NEMA","",IF(IFERROR(MATCH(BI232,BI$10:BI231,0),0)&lt;&gt;0,"",BI232))</f>
        <v/>
      </c>
      <c r="DK232" t="s">
        <v>1</v>
      </c>
      <c r="DL232" s="90"/>
      <c r="DM232" t="s">
        <v>1</v>
      </c>
      <c r="DN232" s="105" t="str">
        <f t="shared" si="415"/>
        <v/>
      </c>
      <c r="DO232" s="73" t="str">
        <f>IF(DN232="","",MAX(DO$10:DO231)+1)</f>
        <v/>
      </c>
      <c r="DP232" s="73" t="str">
        <f>IF(DN232="","",IF(BP232="","",IF(BP232="NEMA",DD232,BP232)))</f>
        <v/>
      </c>
      <c r="DQ232" s="73" t="str">
        <f t="shared" si="416"/>
        <v/>
      </c>
      <c r="DR232" s="73" t="str">
        <f>IF(DL232="","",MAX(DR$10:DR231)+1)</f>
        <v/>
      </c>
      <c r="DS232" s="177" t="str">
        <f t="shared" si="398"/>
        <v/>
      </c>
      <c r="DT232" s="125" t="str">
        <f t="shared" si="417"/>
        <v/>
      </c>
      <c r="DU232" t="s">
        <v>1</v>
      </c>
      <c r="DV232" s="29" t="str">
        <f t="shared" si="418"/>
        <v/>
      </c>
      <c r="DW232" t="s">
        <v>1</v>
      </c>
      <c r="DX232" s="166" t="str">
        <f>IF(BX232="","",IF(BY232&lt;&gt;"NEMA","ime-pre-klu"&amp;IF(BJ232="","","(ali)")&amp;"-kat",IF(CB232&lt;&gt;"NEMA","ime-pre-klu"&amp;IF(BJ232="","","(ali)"),IF(CE232&lt;&gt;"NEMA","ime-pre",IF(CT232&lt;&gt;"","novo",""))))&amp;IF(AND(BE232="0",BD232&gt;max_minuta*60),"-ot",""))</f>
        <v>ime-pre-klu(ali)-kat</v>
      </c>
      <c r="DY232" t="s">
        <v>1</v>
      </c>
      <c r="DZ232" s="111"/>
      <c r="EA232" s="134"/>
      <c r="EB232" s="134"/>
      <c r="EC232" s="134"/>
      <c r="ED232" s="134"/>
      <c r="EE232" s="134"/>
      <c r="EF232" s="134"/>
      <c r="EG232" s="134"/>
      <c r="EH232" s="134"/>
      <c r="EI232" s="134"/>
      <c r="EJ232" s="106">
        <f t="shared" si="399"/>
        <v>3</v>
      </c>
      <c r="EK232" t="s">
        <v>1</v>
      </c>
    </row>
    <row r="233" spans="2:141" x14ac:dyDescent="0.25">
      <c r="B233" s="148" t="s">
        <v>1300</v>
      </c>
      <c r="C233" t="s">
        <v>1</v>
      </c>
      <c r="D233" s="159">
        <f t="shared" si="400"/>
        <v>0</v>
      </c>
      <c r="E233" s="160">
        <f t="shared" ref="E233:AW233" si="451">IF($B233="","",FIND(";",$B233,D233+1))</f>
        <v>1</v>
      </c>
      <c r="F233" s="160">
        <f t="shared" si="451"/>
        <v>9</v>
      </c>
      <c r="G233" s="160">
        <f t="shared" si="451"/>
        <v>15</v>
      </c>
      <c r="H233" s="160">
        <f t="shared" si="451"/>
        <v>25</v>
      </c>
      <c r="I233" s="160">
        <f t="shared" si="451"/>
        <v>34</v>
      </c>
      <c r="J233" s="160">
        <f t="shared" si="451"/>
        <v>35</v>
      </c>
      <c r="K233" s="160">
        <f t="shared" si="451"/>
        <v>37</v>
      </c>
      <c r="L233" s="160">
        <f t="shared" si="451"/>
        <v>38</v>
      </c>
      <c r="M233" s="160">
        <f t="shared" si="451"/>
        <v>40</v>
      </c>
      <c r="N233" s="160">
        <f t="shared" si="451"/>
        <v>46</v>
      </c>
      <c r="O233" s="160">
        <f t="shared" si="451"/>
        <v>53</v>
      </c>
      <c r="P233" s="160">
        <f t="shared" si="451"/>
        <v>60</v>
      </c>
      <c r="Q233" s="160">
        <f t="shared" si="451"/>
        <v>62</v>
      </c>
      <c r="R233" s="160">
        <f t="shared" si="451"/>
        <v>64</v>
      </c>
      <c r="S233" s="160">
        <f t="shared" si="451"/>
        <v>78</v>
      </c>
      <c r="T233" s="160">
        <f t="shared" si="451"/>
        <v>92</v>
      </c>
      <c r="U233" s="160">
        <f t="shared" si="451"/>
        <v>98</v>
      </c>
      <c r="V233" s="160">
        <f t="shared" si="451"/>
        <v>101</v>
      </c>
      <c r="W233" s="160">
        <f t="shared" si="451"/>
        <v>107</v>
      </c>
      <c r="X233" s="160">
        <f t="shared" si="451"/>
        <v>113</v>
      </c>
      <c r="Y233" s="160">
        <f t="shared" si="451"/>
        <v>114</v>
      </c>
      <c r="Z233" s="160">
        <f t="shared" si="451"/>
        <v>115</v>
      </c>
      <c r="AA233" s="160">
        <f t="shared" si="451"/>
        <v>116</v>
      </c>
      <c r="AB233" s="160">
        <f t="shared" si="451"/>
        <v>119</v>
      </c>
      <c r="AC233" s="160">
        <f t="shared" si="451"/>
        <v>122</v>
      </c>
      <c r="AD233" s="160">
        <f t="shared" si="451"/>
        <v>125</v>
      </c>
      <c r="AE233" s="160">
        <f t="shared" si="451"/>
        <v>128</v>
      </c>
      <c r="AF233" s="160">
        <f t="shared" si="451"/>
        <v>131</v>
      </c>
      <c r="AG233" s="160">
        <f t="shared" si="451"/>
        <v>134</v>
      </c>
      <c r="AH233" s="160">
        <f t="shared" si="451"/>
        <v>137</v>
      </c>
      <c r="AI233" s="160">
        <f t="shared" si="451"/>
        <v>140</v>
      </c>
      <c r="AJ233" s="160">
        <f t="shared" si="451"/>
        <v>143</v>
      </c>
      <c r="AK233" s="160">
        <f t="shared" si="451"/>
        <v>146</v>
      </c>
      <c r="AL233" s="160">
        <f t="shared" si="451"/>
        <v>149</v>
      </c>
      <c r="AM233" s="160">
        <f t="shared" si="451"/>
        <v>150</v>
      </c>
      <c r="AN233" s="160">
        <f t="shared" si="451"/>
        <v>152</v>
      </c>
      <c r="AO233" s="160">
        <f t="shared" si="451"/>
        <v>158</v>
      </c>
      <c r="AP233" s="160">
        <f t="shared" si="451"/>
        <v>160</v>
      </c>
      <c r="AQ233" s="160">
        <f t="shared" si="451"/>
        <v>163</v>
      </c>
      <c r="AR233" s="160">
        <f t="shared" si="451"/>
        <v>169</v>
      </c>
      <c r="AS233" s="160">
        <f t="shared" si="451"/>
        <v>176</v>
      </c>
      <c r="AT233" s="160">
        <f t="shared" si="451"/>
        <v>182</v>
      </c>
      <c r="AU233" s="160">
        <f t="shared" si="451"/>
        <v>185</v>
      </c>
      <c r="AV233" s="160">
        <f t="shared" si="451"/>
        <v>187</v>
      </c>
      <c r="AW233" s="161">
        <f t="shared" si="451"/>
        <v>188</v>
      </c>
      <c r="AX233" t="s">
        <v>1</v>
      </c>
      <c r="AY233" s="105" t="str">
        <f t="shared" si="402"/>
        <v>Ž55</v>
      </c>
      <c r="AZ233" s="134">
        <f t="shared" si="382"/>
        <v>115</v>
      </c>
      <c r="BA233" s="73" t="str">
        <f t="shared" si="403"/>
        <v>Karmen</v>
      </c>
      <c r="BB233" s="73" t="str">
        <f t="shared" si="404"/>
        <v>Holenda</v>
      </c>
      <c r="BC233" s="134" t="str">
        <f t="shared" si="405"/>
        <v>123:17</v>
      </c>
      <c r="BD233" s="134">
        <f t="shared" si="406"/>
        <v>7397</v>
      </c>
      <c r="BE233" s="134" t="str">
        <f t="shared" si="407"/>
        <v>0</v>
      </c>
      <c r="BF233" s="134" t="str">
        <f t="shared" si="433"/>
        <v>0</v>
      </c>
      <c r="BG233" s="134">
        <f t="shared" si="383"/>
        <v>2</v>
      </c>
      <c r="BH233" s="73" t="str">
        <f t="shared" si="384"/>
        <v>OK Varaždin</v>
      </c>
      <c r="BI233" s="73" t="str">
        <f t="shared" si="429"/>
        <v>OK Varaždin</v>
      </c>
      <c r="BJ233" s="134" t="str">
        <f t="shared" si="408"/>
        <v/>
      </c>
      <c r="BK233" s="73" t="str" cm="1">
        <f t="array" ref="BK233">IF(BJ233="",""&amp;BI233,IF(BJ233="NEMA",BI233,INDEX(klub_naziv,MATCH(INDEX(klubAlias_klubid,BJ233),klub_id,0))))</f>
        <v>OK Varaždin</v>
      </c>
      <c r="BL233" s="73" t="str" cm="1">
        <f t="array" ref="BL233">IFERROR(INDEX(registarNatjecatelji,CE233,4),"")</f>
        <v>OK Varaždin</v>
      </c>
      <c r="BM233" s="179" t="str">
        <f t="shared" si="352"/>
        <v/>
      </c>
      <c r="BN233" s="73" t="str">
        <f t="shared" si="409"/>
        <v>OK Varaždin</v>
      </c>
      <c r="BO233" s="73" t="str">
        <f t="shared" si="422"/>
        <v>CRO</v>
      </c>
      <c r="BP233" s="134">
        <f t="shared" si="385"/>
        <v>1</v>
      </c>
      <c r="BQ233" s="73" t="str">
        <f t="shared" si="386"/>
        <v>Ž55</v>
      </c>
      <c r="BR233" s="73" t="str">
        <f t="shared" si="387"/>
        <v>M65-M70-Ž55</v>
      </c>
      <c r="BS233" s="134">
        <f t="shared" si="388"/>
        <v>1009</v>
      </c>
      <c r="BT233" s="74" t="str">
        <f t="shared" si="389"/>
        <v>2.66</v>
      </c>
      <c r="BU233" s="74" t="str">
        <f t="shared" si="390"/>
        <v>110</v>
      </c>
      <c r="BV233" s="75" t="str">
        <f t="shared" si="391"/>
        <v>11</v>
      </c>
      <c r="BW233" t="s">
        <v>1</v>
      </c>
      <c r="BX233" s="105" t="str">
        <f t="shared" si="392"/>
        <v>Karmen – Holenda – OK Varaždin – Ž55</v>
      </c>
      <c r="BY233" s="106">
        <f t="shared" si="393"/>
        <v>524</v>
      </c>
      <c r="BZ233" t="s">
        <v>1</v>
      </c>
      <c r="CA233" s="105" t="str">
        <f t="shared" si="394"/>
        <v>Karmen – Holenda – OK Varaždin</v>
      </c>
      <c r="CB233" s="106">
        <f t="shared" si="395"/>
        <v>524</v>
      </c>
      <c r="CC233" t="s">
        <v>1</v>
      </c>
      <c r="CD233" s="105" t="str">
        <f t="shared" si="396"/>
        <v>Karmen – Holenda</v>
      </c>
      <c r="CE233" s="106">
        <f t="shared" si="410"/>
        <v>524</v>
      </c>
      <c r="CF233" t="s">
        <v>1</v>
      </c>
      <c r="CG233" s="111">
        <f t="shared" si="411"/>
        <v>524</v>
      </c>
      <c r="CH233" s="134" cm="1">
        <f t="array" ref="CH233">IF(CG233="","",INDEX(imePrezime_id,CG233,0))</f>
        <v>1403</v>
      </c>
      <c r="CI233" s="106" t="str">
        <f>IF(OR(CD233="",CE233&lt;&gt;"NEMA"),"",IFERROR(INDEX(imeprezimealias_imeprezimeid,MATCH(BA233&amp;" "&amp;BB233,imeprezimealias_alias,0)),""))</f>
        <v/>
      </c>
      <c r="CJ233" t="s">
        <v>1</v>
      </c>
      <c r="CK233" s="29" t="str">
        <f t="shared" si="412"/>
        <v/>
      </c>
      <c r="CL233" t="s">
        <v>1</v>
      </c>
      <c r="CM233" s="90"/>
      <c r="CN233" t="s">
        <v>1</v>
      </c>
      <c r="CO233" s="111" t="str">
        <f>IF(CM233="","",MAX(CO$10:CO232)+1)</f>
        <v/>
      </c>
      <c r="CP233" s="106" t="str">
        <f>IF(CM233="","",INDEX(imePrezime_id,MATCH(IF(IFERROR(SEARCH("–",CM233),0)&lt;&gt;0,CM233,SUBSTITUTE(CM233," "," – ",1)),imePrezime,0)))</f>
        <v/>
      </c>
      <c r="CR233" s="29" t="str">
        <f t="shared" si="413"/>
        <v/>
      </c>
      <c r="CS233" t="s">
        <v>1</v>
      </c>
      <c r="CT233" s="115" t="str">
        <f>IF(AND(CE233="NEMA",CI233=""),MAX(CT$10:CT232)+1,"")</f>
        <v/>
      </c>
      <c r="CU233" t="s">
        <v>1</v>
      </c>
      <c r="CV233" s="120" t="str">
        <f t="shared" si="427"/>
        <v>Ž</v>
      </c>
      <c r="CW233" t="s">
        <v>1</v>
      </c>
      <c r="CX233" s="105" t="str">
        <f>IF(CT233="","",IF(BO233&lt;&gt;"CRO","","INSERT INTO osoba (id,reg_broj,oib,spol_id,dat_rodjenja) VALUES ("&amp;CT233&amp;",(SELECT max(reg_broj)+1 FROM osoba),Null,'"&amp;CV233&amp;"',Null); INSERT INTO osoba_log (id,reg_broj,oib,spol_id,dat_rodjenja,dnevnik_id) SELECT id,reg_broj,oib,spol_id,dat_rodjenja,"&amp;CT$2&amp;" FROM osoba WHERE id = "&amp;CT233&amp;";"))</f>
        <v/>
      </c>
      <c r="CY233" s="125" t="str">
        <f>IF(CT233="","","INSERT INTO imeprezime (id,osoba_id,rbr,ime,prezime,klub_id,identitet_id,sintaksa_id,info,aktivno,dnevnik_id) VALUES ("&amp;CT233&amp;","&amp;IF(CX233="","Null",CT233)&amp;",1,'"&amp;BA233&amp;"','"&amp;BB233&amp;"',(SELECT id FROM klub WHERE naziv = '"&amp;BI233&amp;"'),Null,1,'',1,"&amp;CT$2&amp;");")</f>
        <v/>
      </c>
      <c r="CZ233" t="s">
        <v>1</v>
      </c>
      <c r="DA233" s="29" t="str">
        <f t="shared" si="414"/>
        <v/>
      </c>
      <c r="DB233" t="s">
        <v>1</v>
      </c>
      <c r="DC233" s="105" t="str">
        <f>IF(OR(BP233="",BP233&lt;&gt;"NEMA"),"",BO233)</f>
        <v/>
      </c>
      <c r="DD233" s="125" t="str">
        <f>IF(DC233="","",MAX(DD$10:DD232)+1)</f>
        <v/>
      </c>
      <c r="DE233" t="s">
        <v>1</v>
      </c>
      <c r="DF233" s="90"/>
      <c r="DG233" t="s">
        <v>1</v>
      </c>
      <c r="DH233" s="29" t="str">
        <f t="shared" si="397"/>
        <v/>
      </c>
      <c r="DI233" t="s">
        <v>1</v>
      </c>
      <c r="DJ233" s="166" t="str">
        <f>IF(BJ233&lt;&gt;"NEMA","",IF(IFERROR(MATCH(BI233,BI$10:BI232,0),0)&lt;&gt;0,"",BI233))</f>
        <v/>
      </c>
      <c r="DK233" t="s">
        <v>1</v>
      </c>
      <c r="DL233" s="90"/>
      <c r="DM233" t="s">
        <v>1</v>
      </c>
      <c r="DN233" s="105" t="str">
        <f t="shared" si="415"/>
        <v/>
      </c>
      <c r="DO233" s="73" t="str">
        <f>IF(DN233="","",MAX(DO$10:DO232)+1)</f>
        <v/>
      </c>
      <c r="DP233" s="73" t="str">
        <f>IF(DN233="","",IF(BP233="","",IF(BP233="NEMA",DD233,BP233)))</f>
        <v/>
      </c>
      <c r="DQ233" s="73" t="str">
        <f t="shared" si="416"/>
        <v/>
      </c>
      <c r="DR233" s="73" t="str">
        <f>IF(DL233="","",MAX(DR$10:DR232)+1)</f>
        <v/>
      </c>
      <c r="DS233" s="177" t="str">
        <f t="shared" si="398"/>
        <v/>
      </c>
      <c r="DT233" s="125" t="str">
        <f t="shared" si="417"/>
        <v/>
      </c>
      <c r="DU233" t="s">
        <v>1</v>
      </c>
      <c r="DV233" s="29" t="str">
        <f t="shared" si="418"/>
        <v/>
      </c>
      <c r="DW233" t="s">
        <v>1</v>
      </c>
      <c r="DX233" s="166" t="str">
        <f>IF(BX233="","",IF(BY233&lt;&gt;"NEMA","ime-pre-klu"&amp;IF(BJ233="","","(ali)")&amp;"-kat",IF(CB233&lt;&gt;"NEMA","ime-pre-klu"&amp;IF(BJ233="","","(ali)"),IF(CE233&lt;&gt;"NEMA","ime-pre",IF(CT233&lt;&gt;"","novo",""))))&amp;IF(AND(BE233="0",BD233&gt;max_minuta*60),"-ot",""))</f>
        <v>ime-pre-klu-kat-ot</v>
      </c>
      <c r="DY233" t="s">
        <v>1</v>
      </c>
      <c r="DZ233" s="111"/>
      <c r="EA233" s="134"/>
      <c r="EB233" s="134"/>
      <c r="EC233" s="134"/>
      <c r="ED233" s="134"/>
      <c r="EE233" s="134"/>
      <c r="EF233" s="134"/>
      <c r="EG233" s="134"/>
      <c r="EH233" s="134"/>
      <c r="EI233" s="134"/>
      <c r="EJ233" s="106">
        <f t="shared" si="399"/>
        <v>2</v>
      </c>
      <c r="EK233" t="s">
        <v>1</v>
      </c>
    </row>
    <row r="234" spans="2:141" x14ac:dyDescent="0.25">
      <c r="B234" s="148" t="s">
        <v>1301</v>
      </c>
      <c r="C234" t="s">
        <v>1</v>
      </c>
      <c r="D234" s="159">
        <f t="shared" si="400"/>
        <v>0</v>
      </c>
      <c r="E234" s="160">
        <f t="shared" ref="E234:AW234" si="452">IF($B234="","",FIND(";",$B234,D234+1))</f>
        <v>1</v>
      </c>
      <c r="F234" s="160">
        <f t="shared" si="452"/>
        <v>9</v>
      </c>
      <c r="G234" s="160">
        <f t="shared" si="452"/>
        <v>15</v>
      </c>
      <c r="H234" s="160">
        <f t="shared" si="452"/>
        <v>25</v>
      </c>
      <c r="I234" s="160">
        <f t="shared" si="452"/>
        <v>35</v>
      </c>
      <c r="J234" s="160">
        <f t="shared" si="452"/>
        <v>36</v>
      </c>
      <c r="K234" s="160">
        <f t="shared" si="452"/>
        <v>38</v>
      </c>
      <c r="L234" s="160">
        <f t="shared" si="452"/>
        <v>39</v>
      </c>
      <c r="M234" s="160">
        <f t="shared" si="452"/>
        <v>41</v>
      </c>
      <c r="N234" s="160">
        <f t="shared" si="452"/>
        <v>47</v>
      </c>
      <c r="O234" s="160">
        <f t="shared" si="452"/>
        <v>48</v>
      </c>
      <c r="P234" s="160">
        <f t="shared" si="452"/>
        <v>49</v>
      </c>
      <c r="Q234" s="160">
        <f t="shared" si="452"/>
        <v>51</v>
      </c>
      <c r="R234" s="160">
        <f t="shared" si="452"/>
        <v>53</v>
      </c>
      <c r="S234" s="160">
        <f t="shared" si="452"/>
        <v>61</v>
      </c>
      <c r="T234" s="160">
        <f t="shared" si="452"/>
        <v>72</v>
      </c>
      <c r="U234" s="160">
        <f t="shared" si="452"/>
        <v>78</v>
      </c>
      <c r="V234" s="160">
        <f t="shared" si="452"/>
        <v>81</v>
      </c>
      <c r="W234" s="160">
        <f t="shared" si="452"/>
        <v>87</v>
      </c>
      <c r="X234" s="160">
        <f t="shared" si="452"/>
        <v>93</v>
      </c>
      <c r="Y234" s="160">
        <f t="shared" si="452"/>
        <v>94</v>
      </c>
      <c r="Z234" s="160">
        <f t="shared" si="452"/>
        <v>95</v>
      </c>
      <c r="AA234" s="160">
        <f t="shared" si="452"/>
        <v>96</v>
      </c>
      <c r="AB234" s="160">
        <f t="shared" si="452"/>
        <v>99</v>
      </c>
      <c r="AC234" s="160">
        <f t="shared" si="452"/>
        <v>102</v>
      </c>
      <c r="AD234" s="160">
        <f t="shared" si="452"/>
        <v>105</v>
      </c>
      <c r="AE234" s="160">
        <f t="shared" si="452"/>
        <v>108</v>
      </c>
      <c r="AF234" s="160">
        <f t="shared" si="452"/>
        <v>111</v>
      </c>
      <c r="AG234" s="160">
        <f t="shared" si="452"/>
        <v>114</v>
      </c>
      <c r="AH234" s="160">
        <f t="shared" si="452"/>
        <v>117</v>
      </c>
      <c r="AI234" s="160">
        <f t="shared" si="452"/>
        <v>120</v>
      </c>
      <c r="AJ234" s="160">
        <f t="shared" si="452"/>
        <v>123</v>
      </c>
      <c r="AK234" s="160">
        <f t="shared" si="452"/>
        <v>126</v>
      </c>
      <c r="AL234" s="160">
        <f t="shared" si="452"/>
        <v>129</v>
      </c>
      <c r="AM234" s="160">
        <f t="shared" si="452"/>
        <v>130</v>
      </c>
      <c r="AN234" s="160">
        <f t="shared" si="452"/>
        <v>132</v>
      </c>
      <c r="AO234" s="160">
        <f t="shared" si="452"/>
        <v>138</v>
      </c>
      <c r="AP234" s="160">
        <f t="shared" si="452"/>
        <v>140</v>
      </c>
      <c r="AQ234" s="160">
        <f t="shared" si="452"/>
        <v>143</v>
      </c>
      <c r="AR234" s="160">
        <f t="shared" si="452"/>
        <v>149</v>
      </c>
      <c r="AS234" s="160">
        <f t="shared" si="452"/>
        <v>156</v>
      </c>
      <c r="AT234" s="160">
        <f t="shared" si="452"/>
        <v>162</v>
      </c>
      <c r="AU234" s="160">
        <f t="shared" si="452"/>
        <v>165</v>
      </c>
      <c r="AV234" s="160">
        <f t="shared" si="452"/>
        <v>166</v>
      </c>
      <c r="AW234" s="161">
        <f t="shared" si="452"/>
        <v>167</v>
      </c>
      <c r="AX234" t="s">
        <v>1</v>
      </c>
      <c r="AY234" s="105" t="str">
        <f t="shared" si="402"/>
        <v>Ž55</v>
      </c>
      <c r="AZ234" s="134">
        <f t="shared" si="382"/>
        <v>115</v>
      </c>
      <c r="BA234" s="73" t="str">
        <f t="shared" si="403"/>
        <v>Teodora</v>
      </c>
      <c r="BB234" s="73" t="str">
        <f t="shared" si="404"/>
        <v>Kučinac</v>
      </c>
      <c r="BC234" s="134" t="str">
        <f t="shared" si="405"/>
        <v/>
      </c>
      <c r="BD234" s="134" t="str">
        <f t="shared" si="406"/>
        <v/>
      </c>
      <c r="BE234" s="134" t="str">
        <f t="shared" si="407"/>
        <v>1</v>
      </c>
      <c r="BF234" s="134" t="str">
        <f t="shared" si="433"/>
        <v>1</v>
      </c>
      <c r="BG234" s="134">
        <f t="shared" si="383"/>
        <v>6</v>
      </c>
      <c r="BH234" s="73" t="str">
        <f t="shared" si="384"/>
        <v>Vihor</v>
      </c>
      <c r="BI234" s="73" t="str">
        <f t="shared" si="429"/>
        <v>OK Vihor</v>
      </c>
      <c r="BJ234" s="134" t="str">
        <f t="shared" si="408"/>
        <v/>
      </c>
      <c r="BK234" s="73" t="str" cm="1">
        <f t="array" ref="BK234">IF(BJ234="",""&amp;BI234,IF(BJ234="NEMA",BI234,INDEX(klub_naziv,MATCH(INDEX(klubAlias_klubid,BJ234),klub_id,0))))</f>
        <v>OK Vihor</v>
      </c>
      <c r="BL234" s="73" t="str" cm="1">
        <f t="array" ref="BL234">IFERROR(INDEX(registarNatjecatelji,CE234,4),"")</f>
        <v>OK Vihor</v>
      </c>
      <c r="BM234" s="179" t="str">
        <f t="shared" si="352"/>
        <v/>
      </c>
      <c r="BN234" s="73" t="str">
        <f t="shared" si="409"/>
        <v>OK Vihor</v>
      </c>
      <c r="BO234" s="73" t="str">
        <f t="shared" si="422"/>
        <v>CRO</v>
      </c>
      <c r="BP234" s="134">
        <f t="shared" si="385"/>
        <v>1</v>
      </c>
      <c r="BQ234" s="73" t="str">
        <f t="shared" si="386"/>
        <v>Ž55</v>
      </c>
      <c r="BR234" s="73" t="str">
        <f t="shared" si="387"/>
        <v>M65-M70-Ž55</v>
      </c>
      <c r="BS234" s="134">
        <f t="shared" si="388"/>
        <v>1009</v>
      </c>
      <c r="BT234" s="74" t="str">
        <f t="shared" si="389"/>
        <v>2.66</v>
      </c>
      <c r="BU234" s="74" t="str">
        <f t="shared" si="390"/>
        <v>110</v>
      </c>
      <c r="BV234" s="75" t="str">
        <f t="shared" si="391"/>
        <v>11</v>
      </c>
      <c r="BW234" t="s">
        <v>1</v>
      </c>
      <c r="BX234" s="105" t="str">
        <f t="shared" si="392"/>
        <v>Teodora – Kučinac – OK Vihor – Ž55</v>
      </c>
      <c r="BY234" s="106">
        <f t="shared" si="393"/>
        <v>750</v>
      </c>
      <c r="BZ234" t="s">
        <v>1</v>
      </c>
      <c r="CA234" s="105" t="str">
        <f t="shared" si="394"/>
        <v>Teodora – Kučinac – OK Vihor</v>
      </c>
      <c r="CB234" s="106">
        <f t="shared" si="395"/>
        <v>750</v>
      </c>
      <c r="CC234" t="s">
        <v>1</v>
      </c>
      <c r="CD234" s="105" t="str">
        <f t="shared" si="396"/>
        <v>Teodora – Kučinac</v>
      </c>
      <c r="CE234" s="106">
        <f t="shared" si="410"/>
        <v>750</v>
      </c>
      <c r="CF234" t="s">
        <v>1</v>
      </c>
      <c r="CG234" s="111">
        <f t="shared" si="411"/>
        <v>750</v>
      </c>
      <c r="CH234" s="134" cm="1">
        <f t="array" ref="CH234">IF(CG234="","",INDEX(imePrezime_id,CG234,0))</f>
        <v>1544</v>
      </c>
      <c r="CI234" s="106" t="str">
        <f>IF(OR(CD234="",CE234&lt;&gt;"NEMA"),"",IFERROR(INDEX(imeprezimealias_imeprezimeid,MATCH(BA234&amp;" "&amp;BB234,imeprezimealias_alias,0)),""))</f>
        <v/>
      </c>
      <c r="CJ234" t="s">
        <v>1</v>
      </c>
      <c r="CK234" s="29" t="str">
        <f t="shared" si="412"/>
        <v/>
      </c>
      <c r="CL234" t="s">
        <v>1</v>
      </c>
      <c r="CM234" s="90"/>
      <c r="CN234" t="s">
        <v>1</v>
      </c>
      <c r="CO234" s="111" t="str">
        <f>IF(CM234="","",MAX(CO$10:CO233)+1)</f>
        <v/>
      </c>
      <c r="CP234" s="106" t="str">
        <f>IF(CM234="","",INDEX(imePrezime_id,MATCH(IF(IFERROR(SEARCH("–",CM234),0)&lt;&gt;0,CM234,SUBSTITUTE(CM234," "," – ",1)),imePrezime,0)))</f>
        <v/>
      </c>
      <c r="CR234" s="29" t="str">
        <f t="shared" si="413"/>
        <v/>
      </c>
      <c r="CS234" t="s">
        <v>1</v>
      </c>
      <c r="CT234" s="115" t="str">
        <f>IF(AND(CE234="NEMA",CI234=""),MAX(CT$10:CT233)+1,"")</f>
        <v/>
      </c>
      <c r="CU234" t="s">
        <v>1</v>
      </c>
      <c r="CV234" s="120" t="str">
        <f t="shared" si="427"/>
        <v>Ž</v>
      </c>
      <c r="CW234" t="s">
        <v>1</v>
      </c>
      <c r="CX234" s="105" t="str">
        <f>IF(CT234="","",IF(BO234&lt;&gt;"CRO","","INSERT INTO osoba (id,reg_broj,oib,spol_id,dat_rodjenja) VALUES ("&amp;CT234&amp;",(SELECT max(reg_broj)+1 FROM osoba),Null,'"&amp;CV234&amp;"',Null); INSERT INTO osoba_log (id,reg_broj,oib,spol_id,dat_rodjenja,dnevnik_id) SELECT id,reg_broj,oib,spol_id,dat_rodjenja,"&amp;CT$2&amp;" FROM osoba WHERE id = "&amp;CT234&amp;";"))</f>
        <v/>
      </c>
      <c r="CY234" s="125" t="str">
        <f>IF(CT234="","","INSERT INTO imeprezime (id,osoba_id,rbr,ime,prezime,klub_id,identitet_id,sintaksa_id,info,aktivno,dnevnik_id) VALUES ("&amp;CT234&amp;","&amp;IF(CX234="","Null",CT234)&amp;",1,'"&amp;BA234&amp;"','"&amp;BB234&amp;"',(SELECT id FROM klub WHERE naziv = '"&amp;BI234&amp;"'),Null,1,'',1,"&amp;CT$2&amp;");")</f>
        <v/>
      </c>
      <c r="CZ234" t="s">
        <v>1</v>
      </c>
      <c r="DA234" s="29" t="str">
        <f t="shared" si="414"/>
        <v/>
      </c>
      <c r="DB234" t="s">
        <v>1</v>
      </c>
      <c r="DC234" s="105" t="str">
        <f>IF(OR(BP234="",BP234&lt;&gt;"NEMA"),"",BO234)</f>
        <v/>
      </c>
      <c r="DD234" s="125" t="str">
        <f>IF(DC234="","",MAX(DD$10:DD233)+1)</f>
        <v/>
      </c>
      <c r="DE234" t="s">
        <v>1</v>
      </c>
      <c r="DF234" s="90"/>
      <c r="DG234" t="s">
        <v>1</v>
      </c>
      <c r="DH234" s="29" t="str">
        <f t="shared" si="397"/>
        <v/>
      </c>
      <c r="DI234" t="s">
        <v>1</v>
      </c>
      <c r="DJ234" s="166" t="str">
        <f>IF(BJ234&lt;&gt;"NEMA","",IF(IFERROR(MATCH(BI234,BI$10:BI233,0),0)&lt;&gt;0,"",BI234))</f>
        <v/>
      </c>
      <c r="DK234" t="s">
        <v>1</v>
      </c>
      <c r="DL234" s="90"/>
      <c r="DM234" t="s">
        <v>1</v>
      </c>
      <c r="DN234" s="105" t="str">
        <f t="shared" si="415"/>
        <v/>
      </c>
      <c r="DO234" s="73" t="str">
        <f>IF(DN234="","",MAX(DO$10:DO233)+1)</f>
        <v/>
      </c>
      <c r="DP234" s="73" t="str">
        <f>IF(DN234="","",IF(BP234="","",IF(BP234="NEMA",DD234,BP234)))</f>
        <v/>
      </c>
      <c r="DQ234" s="73" t="str">
        <f t="shared" si="416"/>
        <v/>
      </c>
      <c r="DR234" s="73" t="str">
        <f>IF(DL234="","",MAX(DR$10:DR233)+1)</f>
        <v/>
      </c>
      <c r="DS234" s="177" t="str">
        <f t="shared" si="398"/>
        <v/>
      </c>
      <c r="DT234" s="125" t="str">
        <f t="shared" si="417"/>
        <v/>
      </c>
      <c r="DU234" t="s">
        <v>1</v>
      </c>
      <c r="DV234" s="29" t="str">
        <f t="shared" si="418"/>
        <v/>
      </c>
      <c r="DW234" t="s">
        <v>1</v>
      </c>
      <c r="DX234" s="166" t="str">
        <f>IF(BX234="","",IF(BY234&lt;&gt;"NEMA","ime-pre-klu"&amp;IF(BJ234="","","(ali)")&amp;"-kat",IF(CB234&lt;&gt;"NEMA","ime-pre-klu"&amp;IF(BJ234="","","(ali)"),IF(CE234&lt;&gt;"NEMA","ime-pre",IF(CT234&lt;&gt;"","novo",""))))&amp;IF(AND(BE234="0",BD234&gt;max_minuta*60),"-ot",""))</f>
        <v>ime-pre-klu-kat</v>
      </c>
      <c r="DY234" t="s">
        <v>1</v>
      </c>
      <c r="DZ234" s="111"/>
      <c r="EA234" s="134"/>
      <c r="EB234" s="134"/>
      <c r="EC234" s="134"/>
      <c r="ED234" s="134"/>
      <c r="EE234" s="134"/>
      <c r="EF234" s="134"/>
      <c r="EG234" s="134"/>
      <c r="EH234" s="134"/>
      <c r="EI234" s="134"/>
      <c r="EJ234" s="106">
        <f t="shared" si="399"/>
        <v>1</v>
      </c>
      <c r="EK234" t="s">
        <v>1</v>
      </c>
    </row>
    <row r="235" spans="2:141" x14ac:dyDescent="0.25">
      <c r="B235" s="148" t="s">
        <v>1302</v>
      </c>
      <c r="C235" t="s">
        <v>1</v>
      </c>
      <c r="D235" s="159">
        <f t="shared" si="400"/>
        <v>0</v>
      </c>
      <c r="E235" s="160">
        <f t="shared" ref="E235:AW235" si="453">IF($B235="","",FIND(";",$B235,D235+1))</f>
        <v>1</v>
      </c>
      <c r="F235" s="160">
        <f t="shared" si="453"/>
        <v>9</v>
      </c>
      <c r="G235" s="160">
        <f t="shared" si="453"/>
        <v>15</v>
      </c>
      <c r="H235" s="160">
        <f t="shared" si="453"/>
        <v>29</v>
      </c>
      <c r="I235" s="160">
        <f t="shared" si="453"/>
        <v>39</v>
      </c>
      <c r="J235" s="160">
        <f t="shared" si="453"/>
        <v>40</v>
      </c>
      <c r="K235" s="160">
        <f t="shared" si="453"/>
        <v>42</v>
      </c>
      <c r="L235" s="160">
        <f t="shared" si="453"/>
        <v>43</v>
      </c>
      <c r="M235" s="160">
        <f t="shared" si="453"/>
        <v>45</v>
      </c>
      <c r="N235" s="160">
        <f t="shared" si="453"/>
        <v>51</v>
      </c>
      <c r="O235" s="160">
        <f t="shared" si="453"/>
        <v>52</v>
      </c>
      <c r="P235" s="160">
        <f t="shared" si="453"/>
        <v>53</v>
      </c>
      <c r="Q235" s="160">
        <f t="shared" si="453"/>
        <v>55</v>
      </c>
      <c r="R235" s="160">
        <f t="shared" si="453"/>
        <v>57</v>
      </c>
      <c r="S235" s="160">
        <f t="shared" si="453"/>
        <v>63</v>
      </c>
      <c r="T235" s="160">
        <f t="shared" si="453"/>
        <v>75</v>
      </c>
      <c r="U235" s="160">
        <f t="shared" si="453"/>
        <v>81</v>
      </c>
      <c r="V235" s="160">
        <f t="shared" si="453"/>
        <v>84</v>
      </c>
      <c r="W235" s="160">
        <f t="shared" si="453"/>
        <v>90</v>
      </c>
      <c r="X235" s="160">
        <f t="shared" si="453"/>
        <v>96</v>
      </c>
      <c r="Y235" s="160">
        <f t="shared" si="453"/>
        <v>97</v>
      </c>
      <c r="Z235" s="160">
        <f t="shared" si="453"/>
        <v>98</v>
      </c>
      <c r="AA235" s="160">
        <f t="shared" si="453"/>
        <v>99</v>
      </c>
      <c r="AB235" s="160">
        <f t="shared" si="453"/>
        <v>102</v>
      </c>
      <c r="AC235" s="160">
        <f t="shared" si="453"/>
        <v>105</v>
      </c>
      <c r="AD235" s="160">
        <f t="shared" si="453"/>
        <v>108</v>
      </c>
      <c r="AE235" s="160">
        <f t="shared" si="453"/>
        <v>111</v>
      </c>
      <c r="AF235" s="160">
        <f t="shared" si="453"/>
        <v>114</v>
      </c>
      <c r="AG235" s="160">
        <f t="shared" si="453"/>
        <v>117</v>
      </c>
      <c r="AH235" s="160">
        <f t="shared" si="453"/>
        <v>120</v>
      </c>
      <c r="AI235" s="160">
        <f t="shared" si="453"/>
        <v>123</v>
      </c>
      <c r="AJ235" s="160">
        <f t="shared" si="453"/>
        <v>126</v>
      </c>
      <c r="AK235" s="160">
        <f t="shared" si="453"/>
        <v>129</v>
      </c>
      <c r="AL235" s="160">
        <f t="shared" si="453"/>
        <v>132</v>
      </c>
      <c r="AM235" s="160">
        <f t="shared" si="453"/>
        <v>133</v>
      </c>
      <c r="AN235" s="160">
        <f t="shared" si="453"/>
        <v>135</v>
      </c>
      <c r="AO235" s="160">
        <f t="shared" si="453"/>
        <v>141</v>
      </c>
      <c r="AP235" s="160">
        <f t="shared" si="453"/>
        <v>143</v>
      </c>
      <c r="AQ235" s="160">
        <f t="shared" si="453"/>
        <v>146</v>
      </c>
      <c r="AR235" s="160">
        <f t="shared" si="453"/>
        <v>152</v>
      </c>
      <c r="AS235" s="160">
        <f t="shared" si="453"/>
        <v>159</v>
      </c>
      <c r="AT235" s="160">
        <f t="shared" si="453"/>
        <v>165</v>
      </c>
      <c r="AU235" s="160">
        <f t="shared" si="453"/>
        <v>168</v>
      </c>
      <c r="AV235" s="160">
        <f t="shared" si="453"/>
        <v>169</v>
      </c>
      <c r="AW235" s="161">
        <f t="shared" si="453"/>
        <v>170</v>
      </c>
      <c r="AX235" t="s">
        <v>1</v>
      </c>
      <c r="AY235" s="105" t="str">
        <f t="shared" si="402"/>
        <v>Ž55</v>
      </c>
      <c r="AZ235" s="134">
        <f t="shared" si="382"/>
        <v>115</v>
      </c>
      <c r="BA235" s="73" t="str">
        <f t="shared" si="403"/>
        <v>Emilija</v>
      </c>
      <c r="BB235" s="73" t="str">
        <f t="shared" si="404"/>
        <v>Ebenspanger</v>
      </c>
      <c r="BC235" s="134" t="str">
        <f t="shared" si="405"/>
        <v/>
      </c>
      <c r="BD235" s="134" t="str">
        <f t="shared" si="406"/>
        <v/>
      </c>
      <c r="BE235" s="134" t="str">
        <f t="shared" si="407"/>
        <v>1</v>
      </c>
      <c r="BF235" s="134" t="str">
        <f t="shared" si="433"/>
        <v>1</v>
      </c>
      <c r="BG235" s="134">
        <f t="shared" si="383"/>
        <v>6</v>
      </c>
      <c r="BH235" s="73" t="str">
        <f t="shared" si="384"/>
        <v>KAP</v>
      </c>
      <c r="BI235" s="73" t="str">
        <f t="shared" si="429"/>
        <v>OK Kapela</v>
      </c>
      <c r="BJ235" s="134" t="str">
        <f t="shared" si="408"/>
        <v/>
      </c>
      <c r="BK235" s="73" t="str" cm="1">
        <f t="array" ref="BK235">IF(BJ235="",""&amp;BI235,IF(BJ235="NEMA",BI235,INDEX(klub_naziv,MATCH(INDEX(klubAlias_klubid,BJ235),klub_id,0))))</f>
        <v>OK Kapela</v>
      </c>
      <c r="BL235" s="73" t="str" cm="1">
        <f t="array" ref="BL235">IFERROR(INDEX(registarNatjecatelji,CE235,4),"")</f>
        <v>OK Kapela</v>
      </c>
      <c r="BM235" s="179" t="str">
        <f t="shared" si="352"/>
        <v/>
      </c>
      <c r="BN235" s="73" t="str">
        <f t="shared" si="409"/>
        <v>OK Kapela</v>
      </c>
      <c r="BO235" s="73" t="str">
        <f t="shared" si="422"/>
        <v>CRO</v>
      </c>
      <c r="BP235" s="134">
        <f t="shared" si="385"/>
        <v>1</v>
      </c>
      <c r="BQ235" s="73" t="str">
        <f t="shared" si="386"/>
        <v>Ž55</v>
      </c>
      <c r="BR235" s="73" t="str">
        <f t="shared" si="387"/>
        <v>M65-M70-Ž55</v>
      </c>
      <c r="BS235" s="134">
        <f t="shared" si="388"/>
        <v>1009</v>
      </c>
      <c r="BT235" s="74" t="str">
        <f t="shared" si="389"/>
        <v>2.66</v>
      </c>
      <c r="BU235" s="74" t="str">
        <f t="shared" si="390"/>
        <v>110</v>
      </c>
      <c r="BV235" s="75" t="str">
        <f t="shared" si="391"/>
        <v>11</v>
      </c>
      <c r="BW235" t="s">
        <v>1</v>
      </c>
      <c r="BX235" s="105" t="str">
        <f t="shared" si="392"/>
        <v>Emilija – Ebenspanger – OK Kapela – Ž55</v>
      </c>
      <c r="BY235" s="106">
        <f t="shared" si="393"/>
        <v>230</v>
      </c>
      <c r="BZ235" t="s">
        <v>1</v>
      </c>
      <c r="CA235" s="105" t="str">
        <f t="shared" si="394"/>
        <v>Emilija – Ebenspanger – OK Kapela</v>
      </c>
      <c r="CB235" s="106">
        <f t="shared" si="395"/>
        <v>230</v>
      </c>
      <c r="CC235" t="s">
        <v>1</v>
      </c>
      <c r="CD235" s="105" t="str">
        <f t="shared" si="396"/>
        <v>Emilija – Ebenspanger</v>
      </c>
      <c r="CE235" s="106">
        <f t="shared" si="410"/>
        <v>230</v>
      </c>
      <c r="CF235" t="s">
        <v>1</v>
      </c>
      <c r="CG235" s="111">
        <f t="shared" si="411"/>
        <v>230</v>
      </c>
      <c r="CH235" s="134" cm="1">
        <f t="array" ref="CH235">IF(CG235="","",INDEX(imePrezime_id,CG235,0))</f>
        <v>1227</v>
      </c>
      <c r="CI235" s="106" t="str">
        <f>IF(OR(CD235="",CE235&lt;&gt;"NEMA"),"",IFERROR(INDEX(imeprezimealias_imeprezimeid,MATCH(BA235&amp;" "&amp;BB235,imeprezimealias_alias,0)),""))</f>
        <v/>
      </c>
      <c r="CJ235" t="s">
        <v>1</v>
      </c>
      <c r="CK235" s="29" t="str">
        <f t="shared" si="412"/>
        <v/>
      </c>
      <c r="CL235" t="s">
        <v>1</v>
      </c>
      <c r="CM235" s="90"/>
      <c r="CN235" t="s">
        <v>1</v>
      </c>
      <c r="CO235" s="111" t="str">
        <f>IF(CM235="","",MAX(CO$10:CO234)+1)</f>
        <v/>
      </c>
      <c r="CP235" s="106" t="str">
        <f>IF(CM235="","",INDEX(imePrezime_id,MATCH(IF(IFERROR(SEARCH("–",CM235),0)&lt;&gt;0,CM235,SUBSTITUTE(CM235," "," – ",1)),imePrezime,0)))</f>
        <v/>
      </c>
      <c r="CR235" s="29" t="str">
        <f t="shared" si="413"/>
        <v/>
      </c>
      <c r="CS235" t="s">
        <v>1</v>
      </c>
      <c r="CT235" s="115" t="str">
        <f>IF(AND(CE235="NEMA",CI235=""),MAX(CT$10:CT234)+1,"")</f>
        <v/>
      </c>
      <c r="CU235" t="s">
        <v>1</v>
      </c>
      <c r="CV235" s="120" t="str">
        <f t="shared" si="427"/>
        <v>Ž</v>
      </c>
      <c r="CW235" t="s">
        <v>1</v>
      </c>
      <c r="CX235" s="105" t="str">
        <f>IF(CT235="","",IF(BO235&lt;&gt;"CRO","","INSERT INTO osoba (id,reg_broj,oib,spol_id,dat_rodjenja) VALUES ("&amp;CT235&amp;",(SELECT max(reg_broj)+1 FROM osoba),Null,'"&amp;CV235&amp;"',Null); INSERT INTO osoba_log (id,reg_broj,oib,spol_id,dat_rodjenja,dnevnik_id) SELECT id,reg_broj,oib,spol_id,dat_rodjenja,"&amp;CT$2&amp;" FROM osoba WHERE id = "&amp;CT235&amp;";"))</f>
        <v/>
      </c>
      <c r="CY235" s="125" t="str">
        <f>IF(CT235="","","INSERT INTO imeprezime (id,osoba_id,rbr,ime,prezime,klub_id,identitet_id,sintaksa_id,info,aktivno,dnevnik_id) VALUES ("&amp;CT235&amp;","&amp;IF(CX235="","Null",CT235)&amp;",1,'"&amp;BA235&amp;"','"&amp;BB235&amp;"',(SELECT id FROM klub WHERE naziv = '"&amp;BI235&amp;"'),Null,1,'',1,"&amp;CT$2&amp;");")</f>
        <v/>
      </c>
      <c r="CZ235" t="s">
        <v>1</v>
      </c>
      <c r="DA235" s="29" t="str">
        <f t="shared" si="414"/>
        <v/>
      </c>
      <c r="DB235" t="s">
        <v>1</v>
      </c>
      <c r="DC235" s="105" t="str">
        <f>IF(OR(BP235="",BP235&lt;&gt;"NEMA"),"",BO235)</f>
        <v/>
      </c>
      <c r="DD235" s="125" t="str">
        <f>IF(DC235="","",MAX(DD$10:DD234)+1)</f>
        <v/>
      </c>
      <c r="DE235" t="s">
        <v>1</v>
      </c>
      <c r="DF235" s="90"/>
      <c r="DG235" t="s">
        <v>1</v>
      </c>
      <c r="DH235" s="29" t="str">
        <f t="shared" si="397"/>
        <v/>
      </c>
      <c r="DI235" t="s">
        <v>1</v>
      </c>
      <c r="DJ235" s="166" t="str">
        <f>IF(BJ235&lt;&gt;"NEMA","",IF(IFERROR(MATCH(BI235,BI$10:BI234,0),0)&lt;&gt;0,"",BI235))</f>
        <v/>
      </c>
      <c r="DK235" t="s">
        <v>1</v>
      </c>
      <c r="DL235" s="90"/>
      <c r="DM235" t="s">
        <v>1</v>
      </c>
      <c r="DN235" s="105" t="str">
        <f t="shared" si="415"/>
        <v/>
      </c>
      <c r="DO235" s="73" t="str">
        <f>IF(DN235="","",MAX(DO$10:DO234)+1)</f>
        <v/>
      </c>
      <c r="DP235" s="73" t="str">
        <f>IF(DN235="","",IF(BP235="","",IF(BP235="NEMA",DD235,BP235)))</f>
        <v/>
      </c>
      <c r="DQ235" s="73" t="str">
        <f t="shared" si="416"/>
        <v/>
      </c>
      <c r="DR235" s="73" t="str">
        <f>IF(DL235="","",MAX(DR$10:DR234)+1)</f>
        <v/>
      </c>
      <c r="DS235" s="177" t="str">
        <f t="shared" si="398"/>
        <v/>
      </c>
      <c r="DT235" s="125" t="str">
        <f t="shared" si="417"/>
        <v/>
      </c>
      <c r="DU235" t="s">
        <v>1</v>
      </c>
      <c r="DV235" s="29" t="str">
        <f t="shared" si="418"/>
        <v/>
      </c>
      <c r="DW235" t="s">
        <v>1</v>
      </c>
      <c r="DX235" s="166" t="str">
        <f>IF(BX235="","",IF(BY235&lt;&gt;"NEMA","ime-pre-klu"&amp;IF(BJ235="","","(ali)")&amp;"-kat",IF(CB235&lt;&gt;"NEMA","ime-pre-klu"&amp;IF(BJ235="","","(ali)"),IF(CE235&lt;&gt;"NEMA","ime-pre",IF(CT235&lt;&gt;"","novo",""))))&amp;IF(AND(BE235="0",BD235&gt;max_minuta*60),"-ot",""))</f>
        <v>ime-pre-klu-kat</v>
      </c>
      <c r="DY235" t="s">
        <v>1</v>
      </c>
      <c r="DZ235" s="111"/>
      <c r="EA235" s="134"/>
      <c r="EB235" s="134"/>
      <c r="EC235" s="134"/>
      <c r="ED235" s="134"/>
      <c r="EE235" s="134"/>
      <c r="EF235" s="134"/>
      <c r="EG235" s="134"/>
      <c r="EH235" s="134"/>
      <c r="EI235" s="134"/>
      <c r="EJ235" s="106">
        <f t="shared" si="399"/>
        <v>1</v>
      </c>
      <c r="EK235" t="s">
        <v>1</v>
      </c>
    </row>
    <row r="236" spans="2:141" x14ac:dyDescent="0.25">
      <c r="B236" s="148" t="s">
        <v>1303</v>
      </c>
      <c r="C236" t="s">
        <v>1</v>
      </c>
      <c r="D236" s="159">
        <f t="shared" si="400"/>
        <v>0</v>
      </c>
      <c r="E236" s="160">
        <f t="shared" ref="E236:AW236" si="454">IF($B236="","",FIND(";",$B236,D236+1))</f>
        <v>1</v>
      </c>
      <c r="F236" s="160">
        <f t="shared" si="454"/>
        <v>2</v>
      </c>
      <c r="G236" s="160">
        <f t="shared" si="454"/>
        <v>8</v>
      </c>
      <c r="H236" s="160">
        <f t="shared" si="454"/>
        <v>11</v>
      </c>
      <c r="I236" s="160">
        <f t="shared" si="454"/>
        <v>20</v>
      </c>
      <c r="J236" s="160">
        <f t="shared" si="454"/>
        <v>21</v>
      </c>
      <c r="K236" s="160">
        <f t="shared" si="454"/>
        <v>23</v>
      </c>
      <c r="L236" s="160">
        <f t="shared" si="454"/>
        <v>24</v>
      </c>
      <c r="M236" s="160">
        <f t="shared" si="454"/>
        <v>26</v>
      </c>
      <c r="N236" s="160">
        <f t="shared" si="454"/>
        <v>32</v>
      </c>
      <c r="O236" s="160">
        <f t="shared" si="454"/>
        <v>33</v>
      </c>
      <c r="P236" s="160">
        <f t="shared" si="454"/>
        <v>34</v>
      </c>
      <c r="Q236" s="160">
        <f t="shared" si="454"/>
        <v>36</v>
      </c>
      <c r="R236" s="160">
        <f t="shared" si="454"/>
        <v>37</v>
      </c>
      <c r="S236" s="160">
        <f t="shared" si="454"/>
        <v>40</v>
      </c>
      <c r="T236" s="160">
        <f t="shared" si="454"/>
        <v>43</v>
      </c>
      <c r="U236" s="160">
        <f t="shared" si="454"/>
        <v>46</v>
      </c>
      <c r="V236" s="160">
        <f t="shared" si="454"/>
        <v>49</v>
      </c>
      <c r="W236" s="160">
        <f t="shared" si="454"/>
        <v>55</v>
      </c>
      <c r="X236" s="160">
        <f t="shared" si="454"/>
        <v>61</v>
      </c>
      <c r="Y236" s="160">
        <f t="shared" si="454"/>
        <v>62</v>
      </c>
      <c r="Z236" s="160">
        <f t="shared" si="454"/>
        <v>63</v>
      </c>
      <c r="AA236" s="160">
        <f t="shared" si="454"/>
        <v>64</v>
      </c>
      <c r="AB236" s="160">
        <f t="shared" si="454"/>
        <v>67</v>
      </c>
      <c r="AC236" s="160">
        <f t="shared" si="454"/>
        <v>70</v>
      </c>
      <c r="AD236" s="160">
        <f t="shared" si="454"/>
        <v>73</v>
      </c>
      <c r="AE236" s="160">
        <f t="shared" si="454"/>
        <v>76</v>
      </c>
      <c r="AF236" s="160">
        <f t="shared" si="454"/>
        <v>79</v>
      </c>
      <c r="AG236" s="160">
        <f t="shared" si="454"/>
        <v>82</v>
      </c>
      <c r="AH236" s="160">
        <f t="shared" si="454"/>
        <v>85</v>
      </c>
      <c r="AI236" s="160">
        <f t="shared" si="454"/>
        <v>88</v>
      </c>
      <c r="AJ236" s="160">
        <f t="shared" si="454"/>
        <v>91</v>
      </c>
      <c r="AK236" s="160">
        <f t="shared" si="454"/>
        <v>94</v>
      </c>
      <c r="AL236" s="160">
        <f t="shared" si="454"/>
        <v>97</v>
      </c>
      <c r="AM236" s="160">
        <f t="shared" si="454"/>
        <v>98</v>
      </c>
      <c r="AN236" s="160">
        <f t="shared" si="454"/>
        <v>100</v>
      </c>
      <c r="AO236" s="160">
        <f t="shared" si="454"/>
        <v>106</v>
      </c>
      <c r="AP236" s="160">
        <f t="shared" si="454"/>
        <v>108</v>
      </c>
      <c r="AQ236" s="160">
        <f t="shared" si="454"/>
        <v>111</v>
      </c>
      <c r="AR236" s="160">
        <f t="shared" si="454"/>
        <v>117</v>
      </c>
      <c r="AS236" s="160">
        <f t="shared" si="454"/>
        <v>124</v>
      </c>
      <c r="AT236" s="160">
        <f t="shared" si="454"/>
        <v>130</v>
      </c>
      <c r="AU236" s="160">
        <f t="shared" si="454"/>
        <v>133</v>
      </c>
      <c r="AV236" s="160">
        <f t="shared" si="454"/>
        <v>134</v>
      </c>
      <c r="AW236" s="161">
        <f t="shared" si="454"/>
        <v>135</v>
      </c>
      <c r="AX236" t="s">
        <v>1</v>
      </c>
      <c r="AY236" s="105" t="str">
        <f t="shared" si="402"/>
        <v>Ž55</v>
      </c>
      <c r="AZ236" s="134">
        <f t="shared" si="382"/>
        <v>115</v>
      </c>
      <c r="BA236" s="73" t="str">
        <f t="shared" si="403"/>
        <v>Vacant</v>
      </c>
      <c r="BB236" s="73" t="str">
        <f t="shared" si="404"/>
        <v/>
      </c>
      <c r="BC236" s="134" t="str">
        <f t="shared" si="405"/>
        <v/>
      </c>
      <c r="BD236" s="134" t="str">
        <f t="shared" si="406"/>
        <v/>
      </c>
      <c r="BE236" s="134" t="str">
        <f t="shared" si="407"/>
        <v>0</v>
      </c>
      <c r="BF236" s="134" t="str">
        <f t="shared" si="433"/>
        <v/>
      </c>
      <c r="BG236" s="134" t="str">
        <f t="shared" si="383"/>
        <v/>
      </c>
      <c r="BH236" s="73" t="str">
        <f t="shared" si="384"/>
        <v/>
      </c>
      <c r="BI236" s="73" t="str">
        <f t="shared" si="429"/>
        <v/>
      </c>
      <c r="BJ236" s="134" t="str">
        <f t="shared" si="408"/>
        <v/>
      </c>
      <c r="BK236" s="73" t="str" cm="1">
        <f t="array" ref="BK236">IF(BJ236="",""&amp;BI236,IF(BJ236="NEMA",BI236,INDEX(klub_naziv,MATCH(INDEX(klubAlias_klubid,BJ236),klub_id,0))))</f>
        <v/>
      </c>
      <c r="BL236" s="73" t="str" cm="1">
        <f t="array" ref="BL236">IFERROR(INDEX(registarNatjecatelji,CE236,4),"")</f>
        <v/>
      </c>
      <c r="BM236" s="179" t="str">
        <f t="shared" si="352"/>
        <v/>
      </c>
      <c r="BN236" s="73" t="str">
        <f t="shared" si="409"/>
        <v/>
      </c>
      <c r="BO236" s="73" t="str">
        <f t="shared" si="422"/>
        <v/>
      </c>
      <c r="BP236" s="134" t="str">
        <f t="shared" si="385"/>
        <v/>
      </c>
      <c r="BQ236" s="73" t="str">
        <f t="shared" si="386"/>
        <v>Ž55</v>
      </c>
      <c r="BR236" s="73" t="str">
        <f t="shared" si="387"/>
        <v>M65-M70-Ž55</v>
      </c>
      <c r="BS236" s="134">
        <f t="shared" si="388"/>
        <v>1009</v>
      </c>
      <c r="BT236" s="74" t="str">
        <f t="shared" si="389"/>
        <v>2.66</v>
      </c>
      <c r="BU236" s="74" t="str">
        <f t="shared" si="390"/>
        <v>110</v>
      </c>
      <c r="BV236" s="75" t="str">
        <f t="shared" si="391"/>
        <v>11</v>
      </c>
      <c r="BW236" t="s">
        <v>1</v>
      </c>
      <c r="BX236" s="105" t="str">
        <f t="shared" si="392"/>
        <v/>
      </c>
      <c r="BY236" s="106" t="str">
        <f t="shared" si="393"/>
        <v/>
      </c>
      <c r="BZ236" t="s">
        <v>1</v>
      </c>
      <c r="CA236" s="105" t="str">
        <f t="shared" si="394"/>
        <v/>
      </c>
      <c r="CB236" s="106" t="str">
        <f t="shared" si="395"/>
        <v/>
      </c>
      <c r="CC236" t="s">
        <v>1</v>
      </c>
      <c r="CD236" s="105" t="str">
        <f t="shared" si="396"/>
        <v/>
      </c>
      <c r="CE236" s="106" t="str">
        <f t="shared" si="410"/>
        <v/>
      </c>
      <c r="CF236" t="s">
        <v>1</v>
      </c>
      <c r="CG236" s="111" t="str">
        <f t="shared" si="411"/>
        <v/>
      </c>
      <c r="CH236" s="134" t="str" cm="1">
        <f t="array" ref="CH236">IF(CG236="","",INDEX(imePrezime_id,CG236,0))</f>
        <v/>
      </c>
      <c r="CI236" s="106" t="str">
        <f>IF(OR(CD236="",CE236&lt;&gt;"NEMA"),"",IFERROR(INDEX(imeprezimealias_imeprezimeid,MATCH(BA236&amp;" "&amp;BB236,imeprezimealias_alias,0)),""))</f>
        <v/>
      </c>
      <c r="CJ236" t="s">
        <v>1</v>
      </c>
      <c r="CK236" s="29" t="str">
        <f t="shared" si="412"/>
        <v/>
      </c>
      <c r="CL236" t="s">
        <v>1</v>
      </c>
      <c r="CM236" s="90"/>
      <c r="CN236" t="s">
        <v>1</v>
      </c>
      <c r="CO236" s="111" t="str">
        <f>IF(CM236="","",MAX(CO$10:CO235)+1)</f>
        <v/>
      </c>
      <c r="CP236" s="106" t="str">
        <f>IF(CM236="","",INDEX(imePrezime_id,MATCH(IF(IFERROR(SEARCH("–",CM236),0)&lt;&gt;0,CM236,SUBSTITUTE(CM236," "," – ",1)),imePrezime,0)))</f>
        <v/>
      </c>
      <c r="CR236" s="29" t="str">
        <f t="shared" si="413"/>
        <v/>
      </c>
      <c r="CS236" t="s">
        <v>1</v>
      </c>
      <c r="CT236" s="115" t="str">
        <f>IF(AND(CE236="NEMA",CI236=""),MAX(CT$10:CT235)+1,"")</f>
        <v/>
      </c>
      <c r="CU236" t="s">
        <v>1</v>
      </c>
      <c r="CV236" s="120" t="str">
        <f t="shared" si="427"/>
        <v>Ž</v>
      </c>
      <c r="CW236" t="s">
        <v>1</v>
      </c>
      <c r="CX236" s="105" t="str">
        <f>IF(CT236="","",IF(BO236&lt;&gt;"CRO","","INSERT INTO osoba (id,reg_broj,oib,spol_id,dat_rodjenja) VALUES ("&amp;CT236&amp;",(SELECT max(reg_broj)+1 FROM osoba),Null,'"&amp;CV236&amp;"',Null); INSERT INTO osoba_log (id,reg_broj,oib,spol_id,dat_rodjenja,dnevnik_id) SELECT id,reg_broj,oib,spol_id,dat_rodjenja,"&amp;CT$2&amp;" FROM osoba WHERE id = "&amp;CT236&amp;";"))</f>
        <v/>
      </c>
      <c r="CY236" s="125" t="str">
        <f>IF(CT236="","","INSERT INTO imeprezime (id,osoba_id,rbr,ime,prezime,klub_id,identitet_id,sintaksa_id,info,aktivno,dnevnik_id) VALUES ("&amp;CT236&amp;","&amp;IF(CX236="","Null",CT236)&amp;",1,'"&amp;BA236&amp;"','"&amp;BB236&amp;"',(SELECT id FROM klub WHERE naziv = '"&amp;BI236&amp;"'),Null,1,'',1,"&amp;CT$2&amp;");")</f>
        <v/>
      </c>
      <c r="CZ236" t="s">
        <v>1</v>
      </c>
      <c r="DA236" s="29" t="str">
        <f t="shared" si="414"/>
        <v/>
      </c>
      <c r="DB236" t="s">
        <v>1</v>
      </c>
      <c r="DC236" s="105" t="str">
        <f>IF(OR(BP236="",BP236&lt;&gt;"NEMA"),"",BO236)</f>
        <v/>
      </c>
      <c r="DD236" s="125" t="str">
        <f>IF(DC236="","",MAX(DD$10:DD235)+1)</f>
        <v/>
      </c>
      <c r="DE236" t="s">
        <v>1</v>
      </c>
      <c r="DF236" s="90"/>
      <c r="DG236" t="s">
        <v>1</v>
      </c>
      <c r="DH236" s="29" t="str">
        <f t="shared" si="397"/>
        <v/>
      </c>
      <c r="DI236" t="s">
        <v>1</v>
      </c>
      <c r="DJ236" s="166" t="str">
        <f>IF(BJ236&lt;&gt;"NEMA","",IF(IFERROR(MATCH(BI236,BI$10:BI235,0),0)&lt;&gt;0,"",BI236))</f>
        <v/>
      </c>
      <c r="DK236" t="s">
        <v>1</v>
      </c>
      <c r="DL236" s="90"/>
      <c r="DM236" t="s">
        <v>1</v>
      </c>
      <c r="DN236" s="105" t="str">
        <f t="shared" si="415"/>
        <v/>
      </c>
      <c r="DO236" s="73" t="str">
        <f>IF(DN236="","",MAX(DO$10:DO235)+1)</f>
        <v/>
      </c>
      <c r="DP236" s="73" t="str">
        <f>IF(DN236="","",IF(BP236="","",IF(BP236="NEMA",DD236,BP236)))</f>
        <v/>
      </c>
      <c r="DQ236" s="73" t="str">
        <f t="shared" si="416"/>
        <v/>
      </c>
      <c r="DR236" s="73" t="str">
        <f>IF(DL236="","",MAX(DR$10:DR235)+1)</f>
        <v/>
      </c>
      <c r="DS236" s="177" t="str">
        <f t="shared" si="398"/>
        <v/>
      </c>
      <c r="DT236" s="125" t="str">
        <f t="shared" si="417"/>
        <v/>
      </c>
      <c r="DU236" t="s">
        <v>1</v>
      </c>
      <c r="DV236" s="29" t="str">
        <f t="shared" si="418"/>
        <v/>
      </c>
      <c r="DW236" t="s">
        <v>1</v>
      </c>
      <c r="DX236" s="166" t="str">
        <f>IF(BX236="","",IF(BY236&lt;&gt;"NEMA","ime-pre-klu"&amp;IF(BJ236="","","(ali)")&amp;"-kat",IF(CB236&lt;&gt;"NEMA","ime-pre-klu"&amp;IF(BJ236="","","(ali)"),IF(CE236&lt;&gt;"NEMA","ime-pre",IF(CT236&lt;&gt;"","novo",""))))&amp;IF(AND(BE236="0",BD236&gt;max_minuta*60),"-ot",""))</f>
        <v/>
      </c>
      <c r="DY236" t="s">
        <v>1</v>
      </c>
      <c r="DZ236" s="111"/>
      <c r="EA236" s="134"/>
      <c r="EB236" s="134"/>
      <c r="EC236" s="134"/>
      <c r="ED236" s="134"/>
      <c r="EE236" s="134"/>
      <c r="EF236" s="134"/>
      <c r="EG236" s="134"/>
      <c r="EH236" s="134"/>
      <c r="EI236" s="134"/>
      <c r="EJ236" s="106" t="str">
        <f t="shared" si="399"/>
        <v/>
      </c>
      <c r="EK236" t="s">
        <v>1</v>
      </c>
    </row>
    <row r="237" spans="2:141" x14ac:dyDescent="0.25">
      <c r="B237" s="148" t="s">
        <v>1304</v>
      </c>
      <c r="C237" t="s">
        <v>1</v>
      </c>
      <c r="D237" s="159">
        <f t="shared" si="400"/>
        <v>0</v>
      </c>
      <c r="E237" s="160">
        <f t="shared" ref="E237:AW237" si="455">IF($B237="","",FIND(";",$B237,D237+1))</f>
        <v>1</v>
      </c>
      <c r="F237" s="160">
        <f t="shared" si="455"/>
        <v>2</v>
      </c>
      <c r="G237" s="160">
        <f t="shared" si="455"/>
        <v>8</v>
      </c>
      <c r="H237" s="160">
        <f t="shared" si="455"/>
        <v>11</v>
      </c>
      <c r="I237" s="160">
        <f t="shared" si="455"/>
        <v>20</v>
      </c>
      <c r="J237" s="160">
        <f t="shared" si="455"/>
        <v>21</v>
      </c>
      <c r="K237" s="160">
        <f t="shared" si="455"/>
        <v>23</v>
      </c>
      <c r="L237" s="160">
        <f t="shared" si="455"/>
        <v>24</v>
      </c>
      <c r="M237" s="160">
        <f t="shared" si="455"/>
        <v>26</v>
      </c>
      <c r="N237" s="160">
        <f t="shared" si="455"/>
        <v>32</v>
      </c>
      <c r="O237" s="160">
        <f t="shared" si="455"/>
        <v>33</v>
      </c>
      <c r="P237" s="160">
        <f t="shared" si="455"/>
        <v>34</v>
      </c>
      <c r="Q237" s="160">
        <f t="shared" si="455"/>
        <v>36</v>
      </c>
      <c r="R237" s="160">
        <f t="shared" si="455"/>
        <v>37</v>
      </c>
      <c r="S237" s="160">
        <f t="shared" si="455"/>
        <v>40</v>
      </c>
      <c r="T237" s="160">
        <f t="shared" si="455"/>
        <v>43</v>
      </c>
      <c r="U237" s="160">
        <f t="shared" si="455"/>
        <v>46</v>
      </c>
      <c r="V237" s="160">
        <f t="shared" si="455"/>
        <v>49</v>
      </c>
      <c r="W237" s="160">
        <f t="shared" si="455"/>
        <v>55</v>
      </c>
      <c r="X237" s="160">
        <f t="shared" si="455"/>
        <v>61</v>
      </c>
      <c r="Y237" s="160">
        <f t="shared" si="455"/>
        <v>62</v>
      </c>
      <c r="Z237" s="160">
        <f t="shared" si="455"/>
        <v>63</v>
      </c>
      <c r="AA237" s="160">
        <f t="shared" si="455"/>
        <v>64</v>
      </c>
      <c r="AB237" s="160">
        <f t="shared" si="455"/>
        <v>67</v>
      </c>
      <c r="AC237" s="160">
        <f t="shared" si="455"/>
        <v>70</v>
      </c>
      <c r="AD237" s="160">
        <f t="shared" si="455"/>
        <v>73</v>
      </c>
      <c r="AE237" s="160">
        <f t="shared" si="455"/>
        <v>76</v>
      </c>
      <c r="AF237" s="160">
        <f t="shared" si="455"/>
        <v>79</v>
      </c>
      <c r="AG237" s="160">
        <f t="shared" si="455"/>
        <v>82</v>
      </c>
      <c r="AH237" s="160">
        <f t="shared" si="455"/>
        <v>85</v>
      </c>
      <c r="AI237" s="160">
        <f t="shared" si="455"/>
        <v>88</v>
      </c>
      <c r="AJ237" s="160">
        <f t="shared" si="455"/>
        <v>91</v>
      </c>
      <c r="AK237" s="160">
        <f t="shared" si="455"/>
        <v>94</v>
      </c>
      <c r="AL237" s="160">
        <f t="shared" si="455"/>
        <v>97</v>
      </c>
      <c r="AM237" s="160">
        <f t="shared" si="455"/>
        <v>98</v>
      </c>
      <c r="AN237" s="160">
        <f t="shared" si="455"/>
        <v>100</v>
      </c>
      <c r="AO237" s="160">
        <f t="shared" si="455"/>
        <v>106</v>
      </c>
      <c r="AP237" s="160">
        <f t="shared" si="455"/>
        <v>108</v>
      </c>
      <c r="AQ237" s="160">
        <f t="shared" si="455"/>
        <v>111</v>
      </c>
      <c r="AR237" s="160">
        <f t="shared" si="455"/>
        <v>117</v>
      </c>
      <c r="AS237" s="160">
        <f t="shared" si="455"/>
        <v>124</v>
      </c>
      <c r="AT237" s="160">
        <f t="shared" si="455"/>
        <v>130</v>
      </c>
      <c r="AU237" s="160">
        <f t="shared" si="455"/>
        <v>133</v>
      </c>
      <c r="AV237" s="160">
        <f t="shared" si="455"/>
        <v>134</v>
      </c>
      <c r="AW237" s="161">
        <f t="shared" si="455"/>
        <v>135</v>
      </c>
      <c r="AX237" t="s">
        <v>1</v>
      </c>
      <c r="AY237" s="105" t="str">
        <f t="shared" si="402"/>
        <v>Ž55</v>
      </c>
      <c r="AZ237" s="134">
        <f t="shared" si="382"/>
        <v>115</v>
      </c>
      <c r="BA237" s="73" t="str">
        <f t="shared" si="403"/>
        <v>Vacant</v>
      </c>
      <c r="BB237" s="73" t="str">
        <f t="shared" si="404"/>
        <v/>
      </c>
      <c r="BC237" s="134" t="str">
        <f t="shared" si="405"/>
        <v/>
      </c>
      <c r="BD237" s="134" t="str">
        <f t="shared" si="406"/>
        <v/>
      </c>
      <c r="BE237" s="134" t="str">
        <f t="shared" si="407"/>
        <v>0</v>
      </c>
      <c r="BF237" s="134" t="str">
        <f t="shared" si="433"/>
        <v/>
      </c>
      <c r="BG237" s="134" t="str">
        <f t="shared" si="383"/>
        <v/>
      </c>
      <c r="BH237" s="73" t="str">
        <f t="shared" si="384"/>
        <v/>
      </c>
      <c r="BI237" s="73" t="str">
        <f t="shared" si="429"/>
        <v/>
      </c>
      <c r="BJ237" s="134" t="str">
        <f t="shared" si="408"/>
        <v/>
      </c>
      <c r="BK237" s="73" t="str" cm="1">
        <f t="array" ref="BK237">IF(BJ237="",""&amp;BI237,IF(BJ237="NEMA",BI237,INDEX(klub_naziv,MATCH(INDEX(klubAlias_klubid,BJ237),klub_id,0))))</f>
        <v/>
      </c>
      <c r="BL237" s="73" t="str" cm="1">
        <f t="array" ref="BL237">IFERROR(INDEX(registarNatjecatelji,CE237,4),"")</f>
        <v/>
      </c>
      <c r="BM237" s="179" t="str">
        <f t="shared" si="352"/>
        <v/>
      </c>
      <c r="BN237" s="73" t="str">
        <f t="shared" si="409"/>
        <v/>
      </c>
      <c r="BO237" s="73" t="str">
        <f t="shared" si="422"/>
        <v/>
      </c>
      <c r="BP237" s="134" t="str">
        <f t="shared" si="385"/>
        <v/>
      </c>
      <c r="BQ237" s="73" t="str">
        <f t="shared" si="386"/>
        <v>Ž55</v>
      </c>
      <c r="BR237" s="73" t="str">
        <f t="shared" si="387"/>
        <v>M65-M70-Ž55</v>
      </c>
      <c r="BS237" s="134">
        <f t="shared" si="388"/>
        <v>1009</v>
      </c>
      <c r="BT237" s="74" t="str">
        <f t="shared" si="389"/>
        <v>2.66</v>
      </c>
      <c r="BU237" s="74" t="str">
        <f t="shared" si="390"/>
        <v>110</v>
      </c>
      <c r="BV237" s="75" t="str">
        <f t="shared" si="391"/>
        <v>11</v>
      </c>
      <c r="BW237" t="s">
        <v>1</v>
      </c>
      <c r="BX237" s="105" t="str">
        <f t="shared" si="392"/>
        <v/>
      </c>
      <c r="BY237" s="106" t="str">
        <f t="shared" si="393"/>
        <v/>
      </c>
      <c r="BZ237" t="s">
        <v>1</v>
      </c>
      <c r="CA237" s="105" t="str">
        <f t="shared" si="394"/>
        <v/>
      </c>
      <c r="CB237" s="106" t="str">
        <f t="shared" si="395"/>
        <v/>
      </c>
      <c r="CC237" t="s">
        <v>1</v>
      </c>
      <c r="CD237" s="105" t="str">
        <f t="shared" si="396"/>
        <v/>
      </c>
      <c r="CE237" s="106" t="str">
        <f t="shared" si="410"/>
        <v/>
      </c>
      <c r="CF237" t="s">
        <v>1</v>
      </c>
      <c r="CG237" s="111" t="str">
        <f t="shared" si="411"/>
        <v/>
      </c>
      <c r="CH237" s="134" t="str" cm="1">
        <f t="array" ref="CH237">IF(CG237="","",INDEX(imePrezime_id,CG237,0))</f>
        <v/>
      </c>
      <c r="CI237" s="106" t="str">
        <f>IF(OR(CD237="",CE237&lt;&gt;"NEMA"),"",IFERROR(INDEX(imeprezimealias_imeprezimeid,MATCH(BA237&amp;" "&amp;BB237,imeprezimealias_alias,0)),""))</f>
        <v/>
      </c>
      <c r="CJ237" t="s">
        <v>1</v>
      </c>
      <c r="CK237" s="29" t="str">
        <f t="shared" si="412"/>
        <v/>
      </c>
      <c r="CL237" t="s">
        <v>1</v>
      </c>
      <c r="CM237" s="90"/>
      <c r="CN237" t="s">
        <v>1</v>
      </c>
      <c r="CO237" s="111" t="str">
        <f>IF(CM237="","",MAX(CO$10:CO236)+1)</f>
        <v/>
      </c>
      <c r="CP237" s="106" t="str">
        <f>IF(CM237="","",INDEX(imePrezime_id,MATCH(IF(IFERROR(SEARCH("–",CM237),0)&lt;&gt;0,CM237,SUBSTITUTE(CM237," "," – ",1)),imePrezime,0)))</f>
        <v/>
      </c>
      <c r="CR237" s="29" t="str">
        <f t="shared" si="413"/>
        <v/>
      </c>
      <c r="CS237" t="s">
        <v>1</v>
      </c>
      <c r="CT237" s="115" t="str">
        <f>IF(AND(CE237="NEMA",CI237=""),MAX(CT$10:CT236)+1,"")</f>
        <v/>
      </c>
      <c r="CU237" t="s">
        <v>1</v>
      </c>
      <c r="CV237" s="120" t="str">
        <f t="shared" si="427"/>
        <v>Ž</v>
      </c>
      <c r="CW237" t="s">
        <v>1</v>
      </c>
      <c r="CX237" s="105" t="str">
        <f>IF(CT237="","",IF(BO237&lt;&gt;"CRO","","INSERT INTO osoba (id,reg_broj,oib,spol_id,dat_rodjenja) VALUES ("&amp;CT237&amp;",(SELECT max(reg_broj)+1 FROM osoba),Null,'"&amp;CV237&amp;"',Null); INSERT INTO osoba_log (id,reg_broj,oib,spol_id,dat_rodjenja,dnevnik_id) SELECT id,reg_broj,oib,spol_id,dat_rodjenja,"&amp;CT$2&amp;" FROM osoba WHERE id = "&amp;CT237&amp;";"))</f>
        <v/>
      </c>
      <c r="CY237" s="125" t="str">
        <f>IF(CT237="","","INSERT INTO imeprezime (id,osoba_id,rbr,ime,prezime,klub_id,identitet_id,sintaksa_id,info,aktivno,dnevnik_id) VALUES ("&amp;CT237&amp;","&amp;IF(CX237="","Null",CT237)&amp;",1,'"&amp;BA237&amp;"','"&amp;BB237&amp;"',(SELECT id FROM klub WHERE naziv = '"&amp;BI237&amp;"'),Null,1,'',1,"&amp;CT$2&amp;");")</f>
        <v/>
      </c>
      <c r="CZ237" t="s">
        <v>1</v>
      </c>
      <c r="DA237" s="29" t="str">
        <f t="shared" si="414"/>
        <v/>
      </c>
      <c r="DB237" t="s">
        <v>1</v>
      </c>
      <c r="DC237" s="105" t="str">
        <f>IF(OR(BP237="",BP237&lt;&gt;"NEMA"),"",BO237)</f>
        <v/>
      </c>
      <c r="DD237" s="125" t="str">
        <f>IF(DC237="","",MAX(DD$10:DD236)+1)</f>
        <v/>
      </c>
      <c r="DE237" t="s">
        <v>1</v>
      </c>
      <c r="DF237" s="90"/>
      <c r="DG237" t="s">
        <v>1</v>
      </c>
      <c r="DH237" s="29" t="str">
        <f t="shared" si="397"/>
        <v/>
      </c>
      <c r="DI237" t="s">
        <v>1</v>
      </c>
      <c r="DJ237" s="166" t="str">
        <f>IF(BJ237&lt;&gt;"NEMA","",IF(IFERROR(MATCH(BI237,BI$10:BI236,0),0)&lt;&gt;0,"",BI237))</f>
        <v/>
      </c>
      <c r="DK237" t="s">
        <v>1</v>
      </c>
      <c r="DL237" s="90"/>
      <c r="DM237" t="s">
        <v>1</v>
      </c>
      <c r="DN237" s="105" t="str">
        <f t="shared" si="415"/>
        <v/>
      </c>
      <c r="DO237" s="73" t="str">
        <f>IF(DN237="","",MAX(DO$10:DO236)+1)</f>
        <v/>
      </c>
      <c r="DP237" s="73" t="str">
        <f>IF(DN237="","",IF(BP237="","",IF(BP237="NEMA",DD237,BP237)))</f>
        <v/>
      </c>
      <c r="DQ237" s="73" t="str">
        <f t="shared" si="416"/>
        <v/>
      </c>
      <c r="DR237" s="73" t="str">
        <f>IF(DL237="","",MAX(DR$10:DR236)+1)</f>
        <v/>
      </c>
      <c r="DS237" s="177" t="str">
        <f t="shared" si="398"/>
        <v/>
      </c>
      <c r="DT237" s="125" t="str">
        <f t="shared" si="417"/>
        <v/>
      </c>
      <c r="DU237" t="s">
        <v>1</v>
      </c>
      <c r="DV237" s="29" t="str">
        <f t="shared" si="418"/>
        <v/>
      </c>
      <c r="DW237" t="s">
        <v>1</v>
      </c>
      <c r="DX237" s="166" t="str">
        <f>IF(BX237="","",IF(BY237&lt;&gt;"NEMA","ime-pre-klu"&amp;IF(BJ237="","","(ali)")&amp;"-kat",IF(CB237&lt;&gt;"NEMA","ime-pre-klu"&amp;IF(BJ237="","","(ali)"),IF(CE237&lt;&gt;"NEMA","ime-pre",IF(CT237&lt;&gt;"","novo",""))))&amp;IF(AND(BE237="0",BD237&gt;max_minuta*60),"-ot",""))</f>
        <v/>
      </c>
      <c r="DY237" t="s">
        <v>1</v>
      </c>
      <c r="DZ237" s="111"/>
      <c r="EA237" s="134"/>
      <c r="EB237" s="134"/>
      <c r="EC237" s="134"/>
      <c r="ED237" s="134"/>
      <c r="EE237" s="134"/>
      <c r="EF237" s="134"/>
      <c r="EG237" s="134"/>
      <c r="EH237" s="134"/>
      <c r="EI237" s="134"/>
      <c r="EJ237" s="106" t="str">
        <f t="shared" si="399"/>
        <v/>
      </c>
      <c r="EK237" t="s">
        <v>1</v>
      </c>
    </row>
    <row r="238" spans="2:141" x14ac:dyDescent="0.25">
      <c r="B238" s="148" t="s">
        <v>1305</v>
      </c>
      <c r="C238" t="s">
        <v>1</v>
      </c>
      <c r="D238" s="159">
        <f t="shared" si="400"/>
        <v>0</v>
      </c>
      <c r="E238" s="160">
        <f t="shared" ref="E238:AW238" si="456">IF($B238="","",FIND(";",$B238,D238+1))</f>
        <v>1</v>
      </c>
      <c r="F238" s="160">
        <f t="shared" si="456"/>
        <v>9</v>
      </c>
      <c r="G238" s="160">
        <f t="shared" si="456"/>
        <v>15</v>
      </c>
      <c r="H238" s="160">
        <f t="shared" si="456"/>
        <v>23</v>
      </c>
      <c r="I238" s="160">
        <f t="shared" si="456"/>
        <v>30</v>
      </c>
      <c r="J238" s="160">
        <f t="shared" si="456"/>
        <v>31</v>
      </c>
      <c r="K238" s="160">
        <f t="shared" si="456"/>
        <v>33</v>
      </c>
      <c r="L238" s="160">
        <f t="shared" si="456"/>
        <v>34</v>
      </c>
      <c r="M238" s="160">
        <f t="shared" si="456"/>
        <v>36</v>
      </c>
      <c r="N238" s="160">
        <f t="shared" si="456"/>
        <v>42</v>
      </c>
      <c r="O238" s="160">
        <f t="shared" si="456"/>
        <v>49</v>
      </c>
      <c r="P238" s="160">
        <f t="shared" si="456"/>
        <v>55</v>
      </c>
      <c r="Q238" s="160">
        <f t="shared" si="456"/>
        <v>57</v>
      </c>
      <c r="R238" s="160">
        <f t="shared" si="456"/>
        <v>59</v>
      </c>
      <c r="S238" s="160">
        <f t="shared" si="456"/>
        <v>65</v>
      </c>
      <c r="T238" s="160">
        <f t="shared" si="456"/>
        <v>77</v>
      </c>
      <c r="U238" s="160">
        <f t="shared" si="456"/>
        <v>83</v>
      </c>
      <c r="V238" s="160">
        <f t="shared" si="456"/>
        <v>86</v>
      </c>
      <c r="W238" s="160">
        <f t="shared" si="456"/>
        <v>92</v>
      </c>
      <c r="X238" s="160">
        <f t="shared" si="456"/>
        <v>98</v>
      </c>
      <c r="Y238" s="160">
        <f t="shared" si="456"/>
        <v>99</v>
      </c>
      <c r="Z238" s="160">
        <f t="shared" si="456"/>
        <v>100</v>
      </c>
      <c r="AA238" s="160">
        <f t="shared" si="456"/>
        <v>101</v>
      </c>
      <c r="AB238" s="160">
        <f t="shared" si="456"/>
        <v>104</v>
      </c>
      <c r="AC238" s="160">
        <f t="shared" si="456"/>
        <v>107</v>
      </c>
      <c r="AD238" s="160">
        <f t="shared" si="456"/>
        <v>110</v>
      </c>
      <c r="AE238" s="160">
        <f t="shared" si="456"/>
        <v>113</v>
      </c>
      <c r="AF238" s="160">
        <f t="shared" si="456"/>
        <v>116</v>
      </c>
      <c r="AG238" s="160">
        <f t="shared" si="456"/>
        <v>119</v>
      </c>
      <c r="AH238" s="160">
        <f t="shared" si="456"/>
        <v>122</v>
      </c>
      <c r="AI238" s="160">
        <f t="shared" si="456"/>
        <v>125</v>
      </c>
      <c r="AJ238" s="160">
        <f t="shared" si="456"/>
        <v>128</v>
      </c>
      <c r="AK238" s="160">
        <f t="shared" si="456"/>
        <v>131</v>
      </c>
      <c r="AL238" s="160">
        <f t="shared" si="456"/>
        <v>134</v>
      </c>
      <c r="AM238" s="160">
        <f t="shared" si="456"/>
        <v>135</v>
      </c>
      <c r="AN238" s="160">
        <f t="shared" si="456"/>
        <v>137</v>
      </c>
      <c r="AO238" s="160">
        <f t="shared" si="456"/>
        <v>143</v>
      </c>
      <c r="AP238" s="160">
        <f t="shared" si="456"/>
        <v>145</v>
      </c>
      <c r="AQ238" s="160">
        <f t="shared" si="456"/>
        <v>148</v>
      </c>
      <c r="AR238" s="160">
        <f t="shared" si="456"/>
        <v>154</v>
      </c>
      <c r="AS238" s="160">
        <f t="shared" si="456"/>
        <v>161</v>
      </c>
      <c r="AT238" s="160">
        <f t="shared" si="456"/>
        <v>167</v>
      </c>
      <c r="AU238" s="160">
        <f t="shared" si="456"/>
        <v>170</v>
      </c>
      <c r="AV238" s="160">
        <f t="shared" si="456"/>
        <v>172</v>
      </c>
      <c r="AW238" s="161">
        <f t="shared" si="456"/>
        <v>173</v>
      </c>
      <c r="AX238" t="s">
        <v>1</v>
      </c>
      <c r="AY238" s="105" t="str">
        <f t="shared" si="402"/>
        <v>Ž65</v>
      </c>
      <c r="AZ238" s="134">
        <f t="shared" si="382"/>
        <v>114</v>
      </c>
      <c r="BA238" s="73" t="str">
        <f t="shared" si="403"/>
        <v>Vera</v>
      </c>
      <c r="BB238" s="73" t="str">
        <f t="shared" si="404"/>
        <v>Franc</v>
      </c>
      <c r="BC238" s="134" t="str">
        <f t="shared" si="405"/>
        <v>75:42</v>
      </c>
      <c r="BD238" s="134">
        <f t="shared" si="406"/>
        <v>4542</v>
      </c>
      <c r="BE238" s="134" t="str">
        <f t="shared" si="407"/>
        <v>0</v>
      </c>
      <c r="BF238" s="134" t="str">
        <f t="shared" si="433"/>
        <v>0</v>
      </c>
      <c r="BG238" s="134">
        <f t="shared" si="383"/>
        <v>1</v>
      </c>
      <c r="BH238" s="73" t="str">
        <f t="shared" si="384"/>
        <v>KAP</v>
      </c>
      <c r="BI238" s="73" t="str">
        <f t="shared" si="429"/>
        <v>OK Kapela</v>
      </c>
      <c r="BJ238" s="134" t="str">
        <f t="shared" si="408"/>
        <v/>
      </c>
      <c r="BK238" s="73" t="str" cm="1">
        <f t="array" ref="BK238">IF(BJ238="",""&amp;BI238,IF(BJ238="NEMA",BI238,INDEX(klub_naziv,MATCH(INDEX(klubAlias_klubid,BJ238),klub_id,0))))</f>
        <v>OK Kapela</v>
      </c>
      <c r="BL238" s="73" t="str" cm="1">
        <f t="array" ref="BL238">IFERROR(INDEX(registarNatjecatelji,CE238,4),"")</f>
        <v>OK Kapela</v>
      </c>
      <c r="BM238" s="179" t="str">
        <f t="shared" ref="BM238:BM301" si="457">IF(BK238=BL238,"",1)</f>
        <v/>
      </c>
      <c r="BN238" s="73" t="str">
        <f t="shared" si="409"/>
        <v>OK Kapela</v>
      </c>
      <c r="BO238" s="73" t="str">
        <f t="shared" si="422"/>
        <v>CRO</v>
      </c>
      <c r="BP238" s="134">
        <f t="shared" si="385"/>
        <v>1</v>
      </c>
      <c r="BQ238" s="73" t="str">
        <f t="shared" si="386"/>
        <v>Ž65</v>
      </c>
      <c r="BR238" s="73" t="str">
        <f t="shared" si="387"/>
        <v>Ž65</v>
      </c>
      <c r="BS238" s="134">
        <f t="shared" si="388"/>
        <v>1012</v>
      </c>
      <c r="BT238" s="74" t="str">
        <f t="shared" si="389"/>
        <v>2.51</v>
      </c>
      <c r="BU238" s="74" t="str">
        <f t="shared" si="390"/>
        <v>100</v>
      </c>
      <c r="BV238" s="75" t="str">
        <f t="shared" si="391"/>
        <v>11</v>
      </c>
      <c r="BW238" t="s">
        <v>1</v>
      </c>
      <c r="BX238" s="105" t="str">
        <f t="shared" si="392"/>
        <v>Vera – Franc – OK Kapela – Ž65</v>
      </c>
      <c r="BY238" s="106">
        <f t="shared" si="393"/>
        <v>234</v>
      </c>
      <c r="BZ238" t="s">
        <v>1</v>
      </c>
      <c r="CA238" s="105" t="str">
        <f t="shared" si="394"/>
        <v>Vera – Franc – OK Kapela</v>
      </c>
      <c r="CB238" s="106">
        <f t="shared" si="395"/>
        <v>234</v>
      </c>
      <c r="CC238" t="s">
        <v>1</v>
      </c>
      <c r="CD238" s="105" t="str">
        <f t="shared" si="396"/>
        <v>Vera – Franc</v>
      </c>
      <c r="CE238" s="106">
        <f t="shared" si="410"/>
        <v>234</v>
      </c>
      <c r="CF238" t="s">
        <v>1</v>
      </c>
      <c r="CG238" s="111">
        <f t="shared" si="411"/>
        <v>234</v>
      </c>
      <c r="CH238" s="134" cm="1">
        <f t="array" ref="CH238">IF(CG238="","",INDEX(imePrezime_id,CG238,0))</f>
        <v>1279</v>
      </c>
      <c r="CI238" s="106" t="str">
        <f>IF(OR(CD238="",CE238&lt;&gt;"NEMA"),"",IFERROR(INDEX(imeprezimealias_imeprezimeid,MATCH(BA238&amp;" "&amp;BB238,imeprezimealias_alias,0)),""))</f>
        <v/>
      </c>
      <c r="CJ238" t="s">
        <v>1</v>
      </c>
      <c r="CK238" s="29" t="str">
        <f t="shared" si="412"/>
        <v/>
      </c>
      <c r="CL238" t="s">
        <v>1</v>
      </c>
      <c r="CM238" s="90"/>
      <c r="CN238" t="s">
        <v>1</v>
      </c>
      <c r="CO238" s="111" t="str">
        <f>IF(CM238="","",MAX(CO$10:CO237)+1)</f>
        <v/>
      </c>
      <c r="CP238" s="106" t="str">
        <f>IF(CM238="","",INDEX(imePrezime_id,MATCH(IF(IFERROR(SEARCH("–",CM238),0)&lt;&gt;0,CM238,SUBSTITUTE(CM238," "," – ",1)),imePrezime,0)))</f>
        <v/>
      </c>
      <c r="CR238" s="29" t="str">
        <f t="shared" si="413"/>
        <v/>
      </c>
      <c r="CS238" t="s">
        <v>1</v>
      </c>
      <c r="CT238" s="115" t="str">
        <f>IF(AND(CE238="NEMA",CI238=""),MAX(CT$10:CT237)+1,"")</f>
        <v/>
      </c>
      <c r="CU238" t="s">
        <v>1</v>
      </c>
      <c r="CV238" s="120" t="str">
        <f t="shared" si="427"/>
        <v>Ž</v>
      </c>
      <c r="CW238" t="s">
        <v>1</v>
      </c>
      <c r="CX238" s="105" t="str">
        <f>IF(CT238="","",IF(BO238&lt;&gt;"CRO","","INSERT INTO osoba (id,reg_broj,oib,spol_id,dat_rodjenja) VALUES ("&amp;CT238&amp;",(SELECT max(reg_broj)+1 FROM osoba),Null,'"&amp;CV238&amp;"',Null); INSERT INTO osoba_log (id,reg_broj,oib,spol_id,dat_rodjenja,dnevnik_id) SELECT id,reg_broj,oib,spol_id,dat_rodjenja,"&amp;CT$2&amp;" FROM osoba WHERE id = "&amp;CT238&amp;";"))</f>
        <v/>
      </c>
      <c r="CY238" s="125" t="str">
        <f>IF(CT238="","","INSERT INTO imeprezime (id,osoba_id,rbr,ime,prezime,klub_id,identitet_id,sintaksa_id,info,aktivno,dnevnik_id) VALUES ("&amp;CT238&amp;","&amp;IF(CX238="","Null",CT238)&amp;",1,'"&amp;BA238&amp;"','"&amp;BB238&amp;"',(SELECT id FROM klub WHERE naziv = '"&amp;BI238&amp;"'),Null,1,'',1,"&amp;CT$2&amp;");")</f>
        <v/>
      </c>
      <c r="CZ238" t="s">
        <v>1</v>
      </c>
      <c r="DA238" s="29" t="str">
        <f t="shared" si="414"/>
        <v/>
      </c>
      <c r="DB238" t="s">
        <v>1</v>
      </c>
      <c r="DC238" s="105" t="str">
        <f>IF(OR(BP238="",BP238&lt;&gt;"NEMA"),"",BO238)</f>
        <v/>
      </c>
      <c r="DD238" s="125" t="str">
        <f>IF(DC238="","",MAX(DD$10:DD237)+1)</f>
        <v/>
      </c>
      <c r="DE238" t="s">
        <v>1</v>
      </c>
      <c r="DF238" s="90"/>
      <c r="DG238" t="s">
        <v>1</v>
      </c>
      <c r="DH238" s="29" t="str">
        <f t="shared" si="397"/>
        <v/>
      </c>
      <c r="DI238" t="s">
        <v>1</v>
      </c>
      <c r="DJ238" s="166" t="str">
        <f>IF(BJ238&lt;&gt;"NEMA","",IF(IFERROR(MATCH(BI238,BI$10:BI237,0),0)&lt;&gt;0,"",BI238))</f>
        <v/>
      </c>
      <c r="DK238" t="s">
        <v>1</v>
      </c>
      <c r="DL238" s="90"/>
      <c r="DM238" t="s">
        <v>1</v>
      </c>
      <c r="DN238" s="105" t="str">
        <f t="shared" si="415"/>
        <v/>
      </c>
      <c r="DO238" s="73" t="str">
        <f>IF(DN238="","",MAX(DO$10:DO237)+1)</f>
        <v/>
      </c>
      <c r="DP238" s="73" t="str">
        <f>IF(DN238="","",IF(BP238="","",IF(BP238="NEMA",DD238,BP238)))</f>
        <v/>
      </c>
      <c r="DQ238" s="73" t="str">
        <f t="shared" si="416"/>
        <v/>
      </c>
      <c r="DR238" s="73" t="str">
        <f>IF(DL238="","",MAX(DR$10:DR237)+1)</f>
        <v/>
      </c>
      <c r="DS238" s="177" t="str">
        <f t="shared" si="398"/>
        <v/>
      </c>
      <c r="DT238" s="125" t="str">
        <f t="shared" si="417"/>
        <v/>
      </c>
      <c r="DU238" t="s">
        <v>1</v>
      </c>
      <c r="DV238" s="29" t="str">
        <f t="shared" si="418"/>
        <v/>
      </c>
      <c r="DW238" t="s">
        <v>1</v>
      </c>
      <c r="DX238" s="166" t="str">
        <f>IF(BX238="","",IF(BY238&lt;&gt;"NEMA","ime-pre-klu"&amp;IF(BJ238="","","(ali)")&amp;"-kat",IF(CB238&lt;&gt;"NEMA","ime-pre-klu"&amp;IF(BJ238="","","(ali)"),IF(CE238&lt;&gt;"NEMA","ime-pre",IF(CT238&lt;&gt;"","novo",""))))&amp;IF(AND(BE238="0",BD238&gt;max_minuta*60),"-ot",""))</f>
        <v>ime-pre-klu-kat</v>
      </c>
      <c r="DY238" t="s">
        <v>1</v>
      </c>
      <c r="DZ238" s="111"/>
      <c r="EA238" s="134"/>
      <c r="EB238" s="134"/>
      <c r="EC238" s="134"/>
      <c r="ED238" s="134"/>
      <c r="EE238" s="134"/>
      <c r="EF238" s="134"/>
      <c r="EG238" s="134"/>
      <c r="EH238" s="134"/>
      <c r="EI238" s="134"/>
      <c r="EJ238" s="106">
        <f t="shared" si="399"/>
        <v>1</v>
      </c>
      <c r="EK238" t="s">
        <v>1</v>
      </c>
    </row>
    <row r="239" spans="2:141" x14ac:dyDescent="0.25">
      <c r="B239" s="148" t="s">
        <v>1306</v>
      </c>
      <c r="C239" t="s">
        <v>1</v>
      </c>
      <c r="D239" s="159">
        <f t="shared" si="400"/>
        <v>0</v>
      </c>
      <c r="E239" s="160">
        <f t="shared" ref="E239:AW239" si="458">IF($B239="","",FIND(";",$B239,D239+1))</f>
        <v>1</v>
      </c>
      <c r="F239" s="160">
        <f t="shared" si="458"/>
        <v>8</v>
      </c>
      <c r="G239" s="160">
        <f t="shared" si="458"/>
        <v>14</v>
      </c>
      <c r="H239" s="160">
        <f t="shared" si="458"/>
        <v>32</v>
      </c>
      <c r="I239" s="160">
        <f t="shared" si="458"/>
        <v>41</v>
      </c>
      <c r="J239" s="160">
        <f t="shared" si="458"/>
        <v>42</v>
      </c>
      <c r="K239" s="160">
        <f t="shared" si="458"/>
        <v>44</v>
      </c>
      <c r="L239" s="160">
        <f t="shared" si="458"/>
        <v>45</v>
      </c>
      <c r="M239" s="160">
        <f t="shared" si="458"/>
        <v>47</v>
      </c>
      <c r="N239" s="160">
        <f t="shared" si="458"/>
        <v>53</v>
      </c>
      <c r="O239" s="160">
        <f t="shared" si="458"/>
        <v>60</v>
      </c>
      <c r="P239" s="160">
        <f t="shared" si="458"/>
        <v>66</v>
      </c>
      <c r="Q239" s="160">
        <f t="shared" si="458"/>
        <v>68</v>
      </c>
      <c r="R239" s="160">
        <f t="shared" si="458"/>
        <v>70</v>
      </c>
      <c r="S239" s="160">
        <f t="shared" si="458"/>
        <v>81</v>
      </c>
      <c r="T239" s="160">
        <f t="shared" si="458"/>
        <v>95</v>
      </c>
      <c r="U239" s="160">
        <f t="shared" si="458"/>
        <v>101</v>
      </c>
      <c r="V239" s="160">
        <f t="shared" si="458"/>
        <v>104</v>
      </c>
      <c r="W239" s="160">
        <f t="shared" si="458"/>
        <v>110</v>
      </c>
      <c r="X239" s="160">
        <f t="shared" si="458"/>
        <v>116</v>
      </c>
      <c r="Y239" s="160">
        <f t="shared" si="458"/>
        <v>117</v>
      </c>
      <c r="Z239" s="160">
        <f t="shared" si="458"/>
        <v>118</v>
      </c>
      <c r="AA239" s="160">
        <f t="shared" si="458"/>
        <v>119</v>
      </c>
      <c r="AB239" s="160">
        <f t="shared" si="458"/>
        <v>122</v>
      </c>
      <c r="AC239" s="160">
        <f t="shared" si="458"/>
        <v>125</v>
      </c>
      <c r="AD239" s="160">
        <f t="shared" si="458"/>
        <v>128</v>
      </c>
      <c r="AE239" s="160">
        <f t="shared" si="458"/>
        <v>131</v>
      </c>
      <c r="AF239" s="160">
        <f t="shared" si="458"/>
        <v>134</v>
      </c>
      <c r="AG239" s="160">
        <f t="shared" si="458"/>
        <v>137</v>
      </c>
      <c r="AH239" s="160">
        <f t="shared" si="458"/>
        <v>140</v>
      </c>
      <c r="AI239" s="160">
        <f t="shared" si="458"/>
        <v>143</v>
      </c>
      <c r="AJ239" s="160">
        <f t="shared" si="458"/>
        <v>146</v>
      </c>
      <c r="AK239" s="160">
        <f t="shared" si="458"/>
        <v>149</v>
      </c>
      <c r="AL239" s="160">
        <f t="shared" si="458"/>
        <v>152</v>
      </c>
      <c r="AM239" s="160">
        <f t="shared" si="458"/>
        <v>153</v>
      </c>
      <c r="AN239" s="160">
        <f t="shared" si="458"/>
        <v>155</v>
      </c>
      <c r="AO239" s="160">
        <f t="shared" si="458"/>
        <v>161</v>
      </c>
      <c r="AP239" s="160">
        <f t="shared" si="458"/>
        <v>163</v>
      </c>
      <c r="AQ239" s="160">
        <f t="shared" si="458"/>
        <v>166</v>
      </c>
      <c r="AR239" s="160">
        <f t="shared" si="458"/>
        <v>172</v>
      </c>
      <c r="AS239" s="160">
        <f t="shared" si="458"/>
        <v>179</v>
      </c>
      <c r="AT239" s="160">
        <f t="shared" si="458"/>
        <v>185</v>
      </c>
      <c r="AU239" s="160">
        <f t="shared" si="458"/>
        <v>188</v>
      </c>
      <c r="AV239" s="160">
        <f t="shared" si="458"/>
        <v>190</v>
      </c>
      <c r="AW239" s="161">
        <f t="shared" si="458"/>
        <v>191</v>
      </c>
      <c r="AX239" t="s">
        <v>1</v>
      </c>
      <c r="AY239" s="105" t="str">
        <f t="shared" si="402"/>
        <v>Ž65</v>
      </c>
      <c r="AZ239" s="134">
        <f t="shared" si="382"/>
        <v>114</v>
      </c>
      <c r="BA239" s="73" t="str">
        <f t="shared" si="403"/>
        <v>Željka</v>
      </c>
      <c r="BB239" s="73" t="str">
        <f t="shared" si="404"/>
        <v>Vendler Čepelak</v>
      </c>
      <c r="BC239" s="134" t="str">
        <f t="shared" si="405"/>
        <v>81:40</v>
      </c>
      <c r="BD239" s="134">
        <f t="shared" si="406"/>
        <v>4900</v>
      </c>
      <c r="BE239" s="134" t="str">
        <f t="shared" si="407"/>
        <v>0</v>
      </c>
      <c r="BF239" s="134" t="str">
        <f t="shared" si="433"/>
        <v>0</v>
      </c>
      <c r="BG239" s="134">
        <f t="shared" si="383"/>
        <v>1</v>
      </c>
      <c r="BH239" s="73" t="str">
        <f t="shared" si="384"/>
        <v>Maksimir</v>
      </c>
      <c r="BI239" s="73" t="str">
        <f t="shared" si="429"/>
        <v>OK Maksimir</v>
      </c>
      <c r="BJ239" s="134" t="str">
        <f t="shared" si="408"/>
        <v/>
      </c>
      <c r="BK239" s="73" t="str" cm="1">
        <f t="array" ref="BK239">IF(BJ239="",""&amp;BI239,IF(BJ239="NEMA",BI239,INDEX(klub_naziv,MATCH(INDEX(klubAlias_klubid,BJ239),klub_id,0))))</f>
        <v>OK Maksimir</v>
      </c>
      <c r="BL239" s="73" t="str" cm="1">
        <f t="array" ref="BL239">IFERROR(INDEX(registarNatjecatelji,CE239,4),"")</f>
        <v>OK Maksimir</v>
      </c>
      <c r="BM239" s="179" t="str">
        <f t="shared" si="457"/>
        <v/>
      </c>
      <c r="BN239" s="73" t="str">
        <f t="shared" si="409"/>
        <v>OK Maksimir</v>
      </c>
      <c r="BO239" s="73" t="str">
        <f t="shared" si="422"/>
        <v>CRO</v>
      </c>
      <c r="BP239" s="134">
        <f t="shared" si="385"/>
        <v>1</v>
      </c>
      <c r="BQ239" s="73" t="str">
        <f t="shared" si="386"/>
        <v>Ž65</v>
      </c>
      <c r="BR239" s="73" t="str">
        <f t="shared" si="387"/>
        <v>Ž65</v>
      </c>
      <c r="BS239" s="134">
        <f t="shared" si="388"/>
        <v>1012</v>
      </c>
      <c r="BT239" s="74" t="str">
        <f t="shared" si="389"/>
        <v>2.51</v>
      </c>
      <c r="BU239" s="74" t="str">
        <f t="shared" si="390"/>
        <v>100</v>
      </c>
      <c r="BV239" s="75" t="str">
        <f t="shared" si="391"/>
        <v>11</v>
      </c>
      <c r="BW239" t="s">
        <v>1</v>
      </c>
      <c r="BX239" s="105" t="str">
        <f t="shared" si="392"/>
        <v>Željka – Vendler Čepelak – OK Maksimir – Ž65</v>
      </c>
      <c r="BY239" s="106">
        <f t="shared" si="393"/>
        <v>378</v>
      </c>
      <c r="BZ239" t="s">
        <v>1</v>
      </c>
      <c r="CA239" s="105" t="str">
        <f t="shared" si="394"/>
        <v>Željka – Vendler Čepelak – OK Maksimir</v>
      </c>
      <c r="CB239" s="106">
        <f t="shared" si="395"/>
        <v>378</v>
      </c>
      <c r="CC239" t="s">
        <v>1</v>
      </c>
      <c r="CD239" s="105" t="str">
        <f t="shared" si="396"/>
        <v>Željka – Vendler Čepelak</v>
      </c>
      <c r="CE239" s="106">
        <f t="shared" si="410"/>
        <v>378</v>
      </c>
      <c r="CF239" t="s">
        <v>1</v>
      </c>
      <c r="CG239" s="111">
        <f t="shared" si="411"/>
        <v>378</v>
      </c>
      <c r="CH239" s="134" cm="1">
        <f t="array" ref="CH239">IF(CG239="","",INDEX(imePrezime_id,CG239,0))</f>
        <v>1878</v>
      </c>
      <c r="CI239" s="106" t="str">
        <f>IF(OR(CD239="",CE239&lt;&gt;"NEMA"),"",IFERROR(INDEX(imeprezimealias_imeprezimeid,MATCH(BA239&amp;" "&amp;BB239,imeprezimealias_alias,0)),""))</f>
        <v/>
      </c>
      <c r="CJ239" t="s">
        <v>1</v>
      </c>
      <c r="CK239" s="29" t="str">
        <f t="shared" si="412"/>
        <v/>
      </c>
      <c r="CL239" t="s">
        <v>1</v>
      </c>
      <c r="CM239" s="90"/>
      <c r="CN239" t="s">
        <v>1</v>
      </c>
      <c r="CO239" s="111" t="str">
        <f>IF(CM239="","",MAX(CO$10:CO238)+1)</f>
        <v/>
      </c>
      <c r="CP239" s="106" t="str">
        <f>IF(CM239="","",INDEX(imePrezime_id,MATCH(IF(IFERROR(SEARCH("–",CM239),0)&lt;&gt;0,CM239,SUBSTITUTE(CM239," "," – ",1)),imePrezime,0)))</f>
        <v/>
      </c>
      <c r="CR239" s="29" t="str">
        <f t="shared" si="413"/>
        <v/>
      </c>
      <c r="CS239" t="s">
        <v>1</v>
      </c>
      <c r="CT239" s="115" t="str">
        <f>IF(AND(CE239="NEMA",CI239=""),MAX(CT$10:CT238)+1,"")</f>
        <v/>
      </c>
      <c r="CU239" t="s">
        <v>1</v>
      </c>
      <c r="CV239" s="120" t="str">
        <f t="shared" si="427"/>
        <v>Ž</v>
      </c>
      <c r="CW239" t="s">
        <v>1</v>
      </c>
      <c r="CX239" s="105" t="str">
        <f>IF(CT239="","",IF(BO239&lt;&gt;"CRO","","INSERT INTO osoba (id,reg_broj,oib,spol_id,dat_rodjenja) VALUES ("&amp;CT239&amp;",(SELECT max(reg_broj)+1 FROM osoba),Null,'"&amp;CV239&amp;"',Null); INSERT INTO osoba_log (id,reg_broj,oib,spol_id,dat_rodjenja,dnevnik_id) SELECT id,reg_broj,oib,spol_id,dat_rodjenja,"&amp;CT$2&amp;" FROM osoba WHERE id = "&amp;CT239&amp;";"))</f>
        <v/>
      </c>
      <c r="CY239" s="125" t="str">
        <f>IF(CT239="","","INSERT INTO imeprezime (id,osoba_id,rbr,ime,prezime,klub_id,identitet_id,sintaksa_id,info,aktivno,dnevnik_id) VALUES ("&amp;CT239&amp;","&amp;IF(CX239="","Null",CT239)&amp;",1,'"&amp;BA239&amp;"','"&amp;BB239&amp;"',(SELECT id FROM klub WHERE naziv = '"&amp;BI239&amp;"'),Null,1,'',1,"&amp;CT$2&amp;");")</f>
        <v/>
      </c>
      <c r="CZ239" t="s">
        <v>1</v>
      </c>
      <c r="DA239" s="29" t="str">
        <f t="shared" si="414"/>
        <v/>
      </c>
      <c r="DB239" t="s">
        <v>1</v>
      </c>
      <c r="DC239" s="105" t="str">
        <f>IF(OR(BP239="",BP239&lt;&gt;"NEMA"),"",BO239)</f>
        <v/>
      </c>
      <c r="DD239" s="125" t="str">
        <f>IF(DC239="","",MAX(DD$10:DD238)+1)</f>
        <v/>
      </c>
      <c r="DE239" t="s">
        <v>1</v>
      </c>
      <c r="DF239" s="90"/>
      <c r="DG239" t="s">
        <v>1</v>
      </c>
      <c r="DH239" s="29" t="str">
        <f t="shared" si="397"/>
        <v/>
      </c>
      <c r="DI239" t="s">
        <v>1</v>
      </c>
      <c r="DJ239" s="166" t="str">
        <f>IF(BJ239&lt;&gt;"NEMA","",IF(IFERROR(MATCH(BI239,BI$10:BI238,0),0)&lt;&gt;0,"",BI239))</f>
        <v/>
      </c>
      <c r="DK239" t="s">
        <v>1</v>
      </c>
      <c r="DL239" s="90"/>
      <c r="DM239" t="s">
        <v>1</v>
      </c>
      <c r="DN239" s="105" t="str">
        <f t="shared" si="415"/>
        <v/>
      </c>
      <c r="DO239" s="73" t="str">
        <f>IF(DN239="","",MAX(DO$10:DO238)+1)</f>
        <v/>
      </c>
      <c r="DP239" s="73" t="str">
        <f>IF(DN239="","",IF(BP239="","",IF(BP239="NEMA",DD239,BP239)))</f>
        <v/>
      </c>
      <c r="DQ239" s="73" t="str">
        <f t="shared" si="416"/>
        <v/>
      </c>
      <c r="DR239" s="73" t="str">
        <f>IF(DL239="","",MAX(DR$10:DR238)+1)</f>
        <v/>
      </c>
      <c r="DS239" s="177" t="str">
        <f t="shared" si="398"/>
        <v/>
      </c>
      <c r="DT239" s="125" t="str">
        <f t="shared" si="417"/>
        <v/>
      </c>
      <c r="DU239" t="s">
        <v>1</v>
      </c>
      <c r="DV239" s="29" t="str">
        <f t="shared" si="418"/>
        <v/>
      </c>
      <c r="DW239" t="s">
        <v>1</v>
      </c>
      <c r="DX239" s="166" t="str">
        <f>IF(BX239="","",IF(BY239&lt;&gt;"NEMA","ime-pre-klu"&amp;IF(BJ239="","","(ali)")&amp;"-kat",IF(CB239&lt;&gt;"NEMA","ime-pre-klu"&amp;IF(BJ239="","","(ali)"),IF(CE239&lt;&gt;"NEMA","ime-pre",IF(CT239&lt;&gt;"","novo",""))))&amp;IF(AND(BE239="0",BD239&gt;max_minuta*60),"-ot",""))</f>
        <v>ime-pre-klu-kat</v>
      </c>
      <c r="DY239" t="s">
        <v>1</v>
      </c>
      <c r="DZ239" s="111"/>
      <c r="EA239" s="134"/>
      <c r="EB239" s="134"/>
      <c r="EC239" s="134"/>
      <c r="ED239" s="134"/>
      <c r="EE239" s="134"/>
      <c r="EF239" s="134"/>
      <c r="EG239" s="134"/>
      <c r="EH239" s="134"/>
      <c r="EI239" s="134"/>
      <c r="EJ239" s="106">
        <f t="shared" si="399"/>
        <v>1</v>
      </c>
      <c r="EK239" t="s">
        <v>1</v>
      </c>
    </row>
    <row r="240" spans="2:141" x14ac:dyDescent="0.25">
      <c r="B240" s="148" t="s">
        <v>1307</v>
      </c>
      <c r="C240" t="s">
        <v>1</v>
      </c>
      <c r="D240" s="159">
        <f t="shared" si="400"/>
        <v>0</v>
      </c>
      <c r="E240" s="160">
        <f t="shared" ref="E240:AW240" si="459">IF($B240="","",FIND(";",$B240,D240+1))</f>
        <v>1</v>
      </c>
      <c r="F240" s="160">
        <f t="shared" si="459"/>
        <v>9</v>
      </c>
      <c r="G240" s="160">
        <f t="shared" si="459"/>
        <v>14</v>
      </c>
      <c r="H240" s="160">
        <f t="shared" si="459"/>
        <v>30</v>
      </c>
      <c r="I240" s="160">
        <f t="shared" si="459"/>
        <v>40</v>
      </c>
      <c r="J240" s="160">
        <f t="shared" si="459"/>
        <v>41</v>
      </c>
      <c r="K240" s="160">
        <f t="shared" si="459"/>
        <v>43</v>
      </c>
      <c r="L240" s="160">
        <f t="shared" si="459"/>
        <v>44</v>
      </c>
      <c r="M240" s="160">
        <f t="shared" si="459"/>
        <v>46</v>
      </c>
      <c r="N240" s="160">
        <f t="shared" si="459"/>
        <v>52</v>
      </c>
      <c r="O240" s="160">
        <f t="shared" si="459"/>
        <v>59</v>
      </c>
      <c r="P240" s="160">
        <f t="shared" si="459"/>
        <v>65</v>
      </c>
      <c r="Q240" s="160">
        <f t="shared" si="459"/>
        <v>67</v>
      </c>
      <c r="R240" s="160">
        <f t="shared" si="459"/>
        <v>69</v>
      </c>
      <c r="S240" s="160">
        <f t="shared" si="459"/>
        <v>77</v>
      </c>
      <c r="T240" s="160">
        <f t="shared" si="459"/>
        <v>88</v>
      </c>
      <c r="U240" s="160">
        <f t="shared" si="459"/>
        <v>94</v>
      </c>
      <c r="V240" s="160">
        <f t="shared" si="459"/>
        <v>97</v>
      </c>
      <c r="W240" s="160">
        <f t="shared" si="459"/>
        <v>103</v>
      </c>
      <c r="X240" s="160">
        <f t="shared" si="459"/>
        <v>109</v>
      </c>
      <c r="Y240" s="160">
        <f t="shared" si="459"/>
        <v>110</v>
      </c>
      <c r="Z240" s="160">
        <f t="shared" si="459"/>
        <v>111</v>
      </c>
      <c r="AA240" s="160">
        <f t="shared" si="459"/>
        <v>112</v>
      </c>
      <c r="AB240" s="160">
        <f t="shared" si="459"/>
        <v>115</v>
      </c>
      <c r="AC240" s="160">
        <f t="shared" si="459"/>
        <v>118</v>
      </c>
      <c r="AD240" s="160">
        <f t="shared" si="459"/>
        <v>121</v>
      </c>
      <c r="AE240" s="160">
        <f t="shared" si="459"/>
        <v>124</v>
      </c>
      <c r="AF240" s="160">
        <f t="shared" si="459"/>
        <v>127</v>
      </c>
      <c r="AG240" s="160">
        <f t="shared" si="459"/>
        <v>130</v>
      </c>
      <c r="AH240" s="160">
        <f t="shared" si="459"/>
        <v>133</v>
      </c>
      <c r="AI240" s="160">
        <f t="shared" si="459"/>
        <v>136</v>
      </c>
      <c r="AJ240" s="160">
        <f t="shared" si="459"/>
        <v>139</v>
      </c>
      <c r="AK240" s="160">
        <f t="shared" si="459"/>
        <v>142</v>
      </c>
      <c r="AL240" s="160">
        <f t="shared" si="459"/>
        <v>145</v>
      </c>
      <c r="AM240" s="160">
        <f t="shared" si="459"/>
        <v>146</v>
      </c>
      <c r="AN240" s="160">
        <f t="shared" si="459"/>
        <v>148</v>
      </c>
      <c r="AO240" s="160">
        <f t="shared" si="459"/>
        <v>154</v>
      </c>
      <c r="AP240" s="160">
        <f t="shared" si="459"/>
        <v>156</v>
      </c>
      <c r="AQ240" s="160">
        <f t="shared" si="459"/>
        <v>159</v>
      </c>
      <c r="AR240" s="160">
        <f t="shared" si="459"/>
        <v>165</v>
      </c>
      <c r="AS240" s="160">
        <f t="shared" si="459"/>
        <v>172</v>
      </c>
      <c r="AT240" s="160">
        <f t="shared" si="459"/>
        <v>178</v>
      </c>
      <c r="AU240" s="160">
        <f t="shared" si="459"/>
        <v>181</v>
      </c>
      <c r="AV240" s="160">
        <f t="shared" si="459"/>
        <v>183</v>
      </c>
      <c r="AW240" s="161">
        <f t="shared" si="459"/>
        <v>184</v>
      </c>
      <c r="AX240" t="s">
        <v>1</v>
      </c>
      <c r="AY240" s="105" t="str">
        <f t="shared" si="402"/>
        <v>Ž65</v>
      </c>
      <c r="AZ240" s="134">
        <f t="shared" si="382"/>
        <v>114</v>
      </c>
      <c r="BA240" s="73" t="str">
        <f t="shared" si="403"/>
        <v>Biserka</v>
      </c>
      <c r="BB240" s="73" t="str">
        <f t="shared" si="404"/>
        <v>Horvat-Nikšić</v>
      </c>
      <c r="BC240" s="134" t="str">
        <f t="shared" si="405"/>
        <v>85:43</v>
      </c>
      <c r="BD240" s="134">
        <f t="shared" si="406"/>
        <v>5143</v>
      </c>
      <c r="BE240" s="134" t="str">
        <f t="shared" si="407"/>
        <v>0</v>
      </c>
      <c r="BF240" s="134" t="str">
        <f t="shared" si="433"/>
        <v>0</v>
      </c>
      <c r="BG240" s="134">
        <f t="shared" si="383"/>
        <v>1</v>
      </c>
      <c r="BH240" s="73" t="str">
        <f t="shared" si="384"/>
        <v>Vihor</v>
      </c>
      <c r="BI240" s="73" t="str">
        <f t="shared" si="429"/>
        <v>OK Vihor</v>
      </c>
      <c r="BJ240" s="134" t="str">
        <f t="shared" si="408"/>
        <v/>
      </c>
      <c r="BK240" s="73" t="str" cm="1">
        <f t="array" ref="BK240">IF(BJ240="",""&amp;BI240,IF(BJ240="NEMA",BI240,INDEX(klub_naziv,MATCH(INDEX(klubAlias_klubid,BJ240),klub_id,0))))</f>
        <v>OK Vihor</v>
      </c>
      <c r="BL240" s="73" t="str" cm="1">
        <f t="array" ref="BL240">IFERROR(INDEX(registarNatjecatelji,CE240,4),"")</f>
        <v>OK Vihor</v>
      </c>
      <c r="BM240" s="179" t="str">
        <f t="shared" si="457"/>
        <v/>
      </c>
      <c r="BN240" s="73" t="str">
        <f t="shared" si="409"/>
        <v>OK Vihor</v>
      </c>
      <c r="BO240" s="73" t="str">
        <f t="shared" si="422"/>
        <v>CRO</v>
      </c>
      <c r="BP240" s="134">
        <f t="shared" si="385"/>
        <v>1</v>
      </c>
      <c r="BQ240" s="73" t="str">
        <f t="shared" si="386"/>
        <v>Ž65</v>
      </c>
      <c r="BR240" s="73" t="str">
        <f t="shared" si="387"/>
        <v>Ž65</v>
      </c>
      <c r="BS240" s="134">
        <f t="shared" si="388"/>
        <v>1012</v>
      </c>
      <c r="BT240" s="74" t="str">
        <f t="shared" si="389"/>
        <v>2.51</v>
      </c>
      <c r="BU240" s="74" t="str">
        <f t="shared" si="390"/>
        <v>100</v>
      </c>
      <c r="BV240" s="75" t="str">
        <f t="shared" si="391"/>
        <v>11</v>
      </c>
      <c r="BW240" t="s">
        <v>1</v>
      </c>
      <c r="BX240" s="105" t="str">
        <f t="shared" si="392"/>
        <v>Biserka – Horvat-Nikšić – OK Vihor – Ž65</v>
      </c>
      <c r="BY240" s="106">
        <f t="shared" si="393"/>
        <v>688</v>
      </c>
      <c r="BZ240" t="s">
        <v>1</v>
      </c>
      <c r="CA240" s="105" t="str">
        <f t="shared" si="394"/>
        <v>Biserka – Horvat-Nikšić – OK Vihor</v>
      </c>
      <c r="CB240" s="106">
        <f t="shared" si="395"/>
        <v>688</v>
      </c>
      <c r="CC240" t="s">
        <v>1</v>
      </c>
      <c r="CD240" s="105" t="str">
        <f t="shared" si="396"/>
        <v>Biserka – Horvat-Nikšić</v>
      </c>
      <c r="CE240" s="106">
        <f t="shared" si="410"/>
        <v>688</v>
      </c>
      <c r="CF240" t="s">
        <v>1</v>
      </c>
      <c r="CG240" s="111">
        <f t="shared" si="411"/>
        <v>688</v>
      </c>
      <c r="CH240" s="134" cm="1">
        <f t="array" ref="CH240">IF(CG240="","",INDEX(imePrezime_id,CG240,0))</f>
        <v>1324</v>
      </c>
      <c r="CI240" s="106" t="str">
        <f>IF(OR(CD240="",CE240&lt;&gt;"NEMA"),"",IFERROR(INDEX(imeprezimealias_imeprezimeid,MATCH(BA240&amp;" "&amp;BB240,imeprezimealias_alias,0)),""))</f>
        <v/>
      </c>
      <c r="CJ240" t="s">
        <v>1</v>
      </c>
      <c r="CK240" s="29" t="str">
        <f t="shared" si="412"/>
        <v/>
      </c>
      <c r="CL240" t="s">
        <v>1</v>
      </c>
      <c r="CM240" s="90"/>
      <c r="CN240" t="s">
        <v>1</v>
      </c>
      <c r="CO240" s="111" t="str">
        <f>IF(CM240="","",MAX(CO$10:CO239)+1)</f>
        <v/>
      </c>
      <c r="CP240" s="106" t="str">
        <f>IF(CM240="","",INDEX(imePrezime_id,MATCH(IF(IFERROR(SEARCH("–",CM240),0)&lt;&gt;0,CM240,SUBSTITUTE(CM240," "," – ",1)),imePrezime,0)))</f>
        <v/>
      </c>
      <c r="CR240" s="29" t="str">
        <f t="shared" si="413"/>
        <v/>
      </c>
      <c r="CS240" t="s">
        <v>1</v>
      </c>
      <c r="CT240" s="115" t="str">
        <f>IF(AND(CE240="NEMA",CI240=""),MAX(CT$10:CT239)+1,"")</f>
        <v/>
      </c>
      <c r="CU240" t="s">
        <v>1</v>
      </c>
      <c r="CV240" s="120" t="str">
        <f t="shared" si="427"/>
        <v>Ž</v>
      </c>
      <c r="CW240" t="s">
        <v>1</v>
      </c>
      <c r="CX240" s="105" t="str">
        <f>IF(CT240="","",IF(BO240&lt;&gt;"CRO","","INSERT INTO osoba (id,reg_broj,oib,spol_id,dat_rodjenja) VALUES ("&amp;CT240&amp;",(SELECT max(reg_broj)+1 FROM osoba),Null,'"&amp;CV240&amp;"',Null); INSERT INTO osoba_log (id,reg_broj,oib,spol_id,dat_rodjenja,dnevnik_id) SELECT id,reg_broj,oib,spol_id,dat_rodjenja,"&amp;CT$2&amp;" FROM osoba WHERE id = "&amp;CT240&amp;";"))</f>
        <v/>
      </c>
      <c r="CY240" s="125" t="str">
        <f>IF(CT240="","","INSERT INTO imeprezime (id,osoba_id,rbr,ime,prezime,klub_id,identitet_id,sintaksa_id,info,aktivno,dnevnik_id) VALUES ("&amp;CT240&amp;","&amp;IF(CX240="","Null",CT240)&amp;",1,'"&amp;BA240&amp;"','"&amp;BB240&amp;"',(SELECT id FROM klub WHERE naziv = '"&amp;BI240&amp;"'),Null,1,'',1,"&amp;CT$2&amp;");")</f>
        <v/>
      </c>
      <c r="CZ240" t="s">
        <v>1</v>
      </c>
      <c r="DA240" s="29" t="str">
        <f t="shared" si="414"/>
        <v/>
      </c>
      <c r="DB240" t="s">
        <v>1</v>
      </c>
      <c r="DC240" s="105" t="str">
        <f>IF(OR(BP240="",BP240&lt;&gt;"NEMA"),"",BO240)</f>
        <v/>
      </c>
      <c r="DD240" s="125" t="str">
        <f>IF(DC240="","",MAX(DD$10:DD239)+1)</f>
        <v/>
      </c>
      <c r="DE240" t="s">
        <v>1</v>
      </c>
      <c r="DF240" s="90"/>
      <c r="DG240" t="s">
        <v>1</v>
      </c>
      <c r="DH240" s="29" t="str">
        <f t="shared" si="397"/>
        <v/>
      </c>
      <c r="DI240" t="s">
        <v>1</v>
      </c>
      <c r="DJ240" s="166" t="str">
        <f>IF(BJ240&lt;&gt;"NEMA","",IF(IFERROR(MATCH(BI240,BI$10:BI239,0),0)&lt;&gt;0,"",BI240))</f>
        <v/>
      </c>
      <c r="DK240" t="s">
        <v>1</v>
      </c>
      <c r="DL240" s="90"/>
      <c r="DM240" t="s">
        <v>1</v>
      </c>
      <c r="DN240" s="105" t="str">
        <f t="shared" si="415"/>
        <v/>
      </c>
      <c r="DO240" s="73" t="str">
        <f>IF(DN240="","",MAX(DO$10:DO239)+1)</f>
        <v/>
      </c>
      <c r="DP240" s="73" t="str">
        <f>IF(DN240="","",IF(BP240="","",IF(BP240="NEMA",DD240,BP240)))</f>
        <v/>
      </c>
      <c r="DQ240" s="73" t="str">
        <f t="shared" si="416"/>
        <v/>
      </c>
      <c r="DR240" s="73" t="str">
        <f>IF(DL240="","",MAX(DR$10:DR239)+1)</f>
        <v/>
      </c>
      <c r="DS240" s="177" t="str">
        <f t="shared" si="398"/>
        <v/>
      </c>
      <c r="DT240" s="125" t="str">
        <f t="shared" si="417"/>
        <v/>
      </c>
      <c r="DU240" t="s">
        <v>1</v>
      </c>
      <c r="DV240" s="29" t="str">
        <f t="shared" si="418"/>
        <v/>
      </c>
      <c r="DW240" t="s">
        <v>1</v>
      </c>
      <c r="DX240" s="166" t="str">
        <f>IF(BX240="","",IF(BY240&lt;&gt;"NEMA","ime-pre-klu"&amp;IF(BJ240="","","(ali)")&amp;"-kat",IF(CB240&lt;&gt;"NEMA","ime-pre-klu"&amp;IF(BJ240="","","(ali)"),IF(CE240&lt;&gt;"NEMA","ime-pre",IF(CT240&lt;&gt;"","novo",""))))&amp;IF(AND(BE240="0",BD240&gt;max_minuta*60),"-ot",""))</f>
        <v>ime-pre-klu-kat</v>
      </c>
      <c r="DY240" t="s">
        <v>1</v>
      </c>
      <c r="DZ240" s="111"/>
      <c r="EA240" s="134"/>
      <c r="EB240" s="134"/>
      <c r="EC240" s="134"/>
      <c r="ED240" s="134"/>
      <c r="EE240" s="134"/>
      <c r="EF240" s="134"/>
      <c r="EG240" s="134"/>
      <c r="EH240" s="134"/>
      <c r="EI240" s="134"/>
      <c r="EJ240" s="106">
        <f t="shared" si="399"/>
        <v>1</v>
      </c>
      <c r="EK240" t="s">
        <v>1</v>
      </c>
    </row>
    <row r="241" spans="2:141" x14ac:dyDescent="0.25">
      <c r="B241" s="148" t="s">
        <v>1308</v>
      </c>
      <c r="C241" t="s">
        <v>1</v>
      </c>
      <c r="D241" s="159">
        <f t="shared" si="400"/>
        <v>0</v>
      </c>
      <c r="E241" s="160">
        <f t="shared" ref="E241:AW241" si="460">IF($B241="","",FIND(";",$B241,D241+1))</f>
        <v>1</v>
      </c>
      <c r="F241" s="160">
        <f t="shared" si="460"/>
        <v>2</v>
      </c>
      <c r="G241" s="160">
        <f t="shared" si="460"/>
        <v>8</v>
      </c>
      <c r="H241" s="160">
        <f t="shared" si="460"/>
        <v>11</v>
      </c>
      <c r="I241" s="160">
        <f t="shared" si="460"/>
        <v>20</v>
      </c>
      <c r="J241" s="160">
        <f t="shared" si="460"/>
        <v>21</v>
      </c>
      <c r="K241" s="160">
        <f t="shared" si="460"/>
        <v>23</v>
      </c>
      <c r="L241" s="160">
        <f t="shared" si="460"/>
        <v>24</v>
      </c>
      <c r="M241" s="160">
        <f t="shared" si="460"/>
        <v>26</v>
      </c>
      <c r="N241" s="160">
        <f t="shared" si="460"/>
        <v>32</v>
      </c>
      <c r="O241" s="160">
        <f t="shared" si="460"/>
        <v>33</v>
      </c>
      <c r="P241" s="160">
        <f t="shared" si="460"/>
        <v>34</v>
      </c>
      <c r="Q241" s="160">
        <f t="shared" si="460"/>
        <v>36</v>
      </c>
      <c r="R241" s="160">
        <f t="shared" si="460"/>
        <v>37</v>
      </c>
      <c r="S241" s="160">
        <f t="shared" si="460"/>
        <v>40</v>
      </c>
      <c r="T241" s="160">
        <f t="shared" si="460"/>
        <v>43</v>
      </c>
      <c r="U241" s="160">
        <f t="shared" si="460"/>
        <v>46</v>
      </c>
      <c r="V241" s="160">
        <f t="shared" si="460"/>
        <v>49</v>
      </c>
      <c r="W241" s="160">
        <f t="shared" si="460"/>
        <v>55</v>
      </c>
      <c r="X241" s="160">
        <f t="shared" si="460"/>
        <v>61</v>
      </c>
      <c r="Y241" s="160">
        <f t="shared" si="460"/>
        <v>62</v>
      </c>
      <c r="Z241" s="160">
        <f t="shared" si="460"/>
        <v>63</v>
      </c>
      <c r="AA241" s="160">
        <f t="shared" si="460"/>
        <v>64</v>
      </c>
      <c r="AB241" s="160">
        <f t="shared" si="460"/>
        <v>67</v>
      </c>
      <c r="AC241" s="160">
        <f t="shared" si="460"/>
        <v>70</v>
      </c>
      <c r="AD241" s="160">
        <f t="shared" si="460"/>
        <v>73</v>
      </c>
      <c r="AE241" s="160">
        <f t="shared" si="460"/>
        <v>76</v>
      </c>
      <c r="AF241" s="160">
        <f t="shared" si="460"/>
        <v>79</v>
      </c>
      <c r="AG241" s="160">
        <f t="shared" si="460"/>
        <v>82</v>
      </c>
      <c r="AH241" s="160">
        <f t="shared" si="460"/>
        <v>85</v>
      </c>
      <c r="AI241" s="160">
        <f t="shared" si="460"/>
        <v>88</v>
      </c>
      <c r="AJ241" s="160">
        <f t="shared" si="460"/>
        <v>91</v>
      </c>
      <c r="AK241" s="160">
        <f t="shared" si="460"/>
        <v>94</v>
      </c>
      <c r="AL241" s="160">
        <f t="shared" si="460"/>
        <v>97</v>
      </c>
      <c r="AM241" s="160">
        <f t="shared" si="460"/>
        <v>98</v>
      </c>
      <c r="AN241" s="160">
        <f t="shared" si="460"/>
        <v>100</v>
      </c>
      <c r="AO241" s="160">
        <f t="shared" si="460"/>
        <v>106</v>
      </c>
      <c r="AP241" s="160">
        <f t="shared" si="460"/>
        <v>108</v>
      </c>
      <c r="AQ241" s="160">
        <f t="shared" si="460"/>
        <v>111</v>
      </c>
      <c r="AR241" s="160">
        <f t="shared" si="460"/>
        <v>117</v>
      </c>
      <c r="AS241" s="160">
        <f t="shared" si="460"/>
        <v>124</v>
      </c>
      <c r="AT241" s="160">
        <f t="shared" si="460"/>
        <v>130</v>
      </c>
      <c r="AU241" s="160">
        <f t="shared" si="460"/>
        <v>133</v>
      </c>
      <c r="AV241" s="160">
        <f t="shared" si="460"/>
        <v>134</v>
      </c>
      <c r="AW241" s="161">
        <f t="shared" si="460"/>
        <v>135</v>
      </c>
      <c r="AX241" t="s">
        <v>1</v>
      </c>
      <c r="AY241" s="105" t="str">
        <f t="shared" si="402"/>
        <v>Ž65</v>
      </c>
      <c r="AZ241" s="134">
        <f t="shared" si="382"/>
        <v>114</v>
      </c>
      <c r="BA241" s="73" t="str">
        <f t="shared" si="403"/>
        <v>Vacant</v>
      </c>
      <c r="BB241" s="73" t="str">
        <f t="shared" si="404"/>
        <v/>
      </c>
      <c r="BC241" s="134" t="str">
        <f t="shared" si="405"/>
        <v/>
      </c>
      <c r="BD241" s="134" t="str">
        <f t="shared" si="406"/>
        <v/>
      </c>
      <c r="BE241" s="134" t="str">
        <f t="shared" si="407"/>
        <v>0</v>
      </c>
      <c r="BF241" s="134" t="str">
        <f t="shared" si="433"/>
        <v/>
      </c>
      <c r="BG241" s="134" t="str">
        <f t="shared" si="383"/>
        <v/>
      </c>
      <c r="BH241" s="73" t="str">
        <f t="shared" si="384"/>
        <v/>
      </c>
      <c r="BI241" s="73" t="str">
        <f t="shared" si="429"/>
        <v/>
      </c>
      <c r="BJ241" s="134" t="str">
        <f t="shared" si="408"/>
        <v/>
      </c>
      <c r="BK241" s="73" t="str" cm="1">
        <f t="array" ref="BK241">IF(BJ241="",""&amp;BI241,IF(BJ241="NEMA",BI241,INDEX(klub_naziv,MATCH(INDEX(klubAlias_klubid,BJ241),klub_id,0))))</f>
        <v/>
      </c>
      <c r="BL241" s="73" t="str" cm="1">
        <f t="array" ref="BL241">IFERROR(INDEX(registarNatjecatelji,CE241,4),"")</f>
        <v/>
      </c>
      <c r="BM241" s="179" t="str">
        <f t="shared" si="457"/>
        <v/>
      </c>
      <c r="BN241" s="73" t="str">
        <f t="shared" si="409"/>
        <v/>
      </c>
      <c r="BO241" s="73" t="str">
        <f t="shared" si="422"/>
        <v/>
      </c>
      <c r="BP241" s="134" t="str">
        <f t="shared" si="385"/>
        <v/>
      </c>
      <c r="BQ241" s="73" t="str">
        <f t="shared" si="386"/>
        <v>Ž65</v>
      </c>
      <c r="BR241" s="73" t="str">
        <f t="shared" si="387"/>
        <v>Ž65</v>
      </c>
      <c r="BS241" s="134">
        <f t="shared" si="388"/>
        <v>1012</v>
      </c>
      <c r="BT241" s="74" t="str">
        <f t="shared" si="389"/>
        <v>2.51</v>
      </c>
      <c r="BU241" s="74" t="str">
        <f t="shared" si="390"/>
        <v>100</v>
      </c>
      <c r="BV241" s="75" t="str">
        <f t="shared" si="391"/>
        <v>11</v>
      </c>
      <c r="BW241" t="s">
        <v>1</v>
      </c>
      <c r="BX241" s="105" t="str">
        <f t="shared" si="392"/>
        <v/>
      </c>
      <c r="BY241" s="106" t="str">
        <f t="shared" si="393"/>
        <v/>
      </c>
      <c r="BZ241" t="s">
        <v>1</v>
      </c>
      <c r="CA241" s="105" t="str">
        <f t="shared" si="394"/>
        <v/>
      </c>
      <c r="CB241" s="106" t="str">
        <f t="shared" si="395"/>
        <v/>
      </c>
      <c r="CC241" t="s">
        <v>1</v>
      </c>
      <c r="CD241" s="105" t="str">
        <f t="shared" si="396"/>
        <v/>
      </c>
      <c r="CE241" s="106" t="str">
        <f t="shared" si="410"/>
        <v/>
      </c>
      <c r="CF241" t="s">
        <v>1</v>
      </c>
      <c r="CG241" s="111" t="str">
        <f t="shared" si="411"/>
        <v/>
      </c>
      <c r="CH241" s="134" t="str" cm="1">
        <f t="array" ref="CH241">IF(CG241="","",INDEX(imePrezime_id,CG241,0))</f>
        <v/>
      </c>
      <c r="CI241" s="106" t="str">
        <f>IF(OR(CD241="",CE241&lt;&gt;"NEMA"),"",IFERROR(INDEX(imeprezimealias_imeprezimeid,MATCH(BA241&amp;" "&amp;BB241,imeprezimealias_alias,0)),""))</f>
        <v/>
      </c>
      <c r="CJ241" t="s">
        <v>1</v>
      </c>
      <c r="CK241" s="29" t="str">
        <f t="shared" si="412"/>
        <v/>
      </c>
      <c r="CL241" t="s">
        <v>1</v>
      </c>
      <c r="CM241" s="90"/>
      <c r="CN241" t="s">
        <v>1</v>
      </c>
      <c r="CO241" s="111" t="str">
        <f>IF(CM241="","",MAX(CO$10:CO240)+1)</f>
        <v/>
      </c>
      <c r="CP241" s="106" t="str">
        <f>IF(CM241="","",INDEX(imePrezime_id,MATCH(IF(IFERROR(SEARCH("–",CM241),0)&lt;&gt;0,CM241,SUBSTITUTE(CM241," "," – ",1)),imePrezime,0)))</f>
        <v/>
      </c>
      <c r="CR241" s="29" t="str">
        <f t="shared" si="413"/>
        <v/>
      </c>
      <c r="CS241" t="s">
        <v>1</v>
      </c>
      <c r="CT241" s="115" t="str">
        <f>IF(AND(CE241="NEMA",CI241=""),MAX(CT$10:CT240)+1,"")</f>
        <v/>
      </c>
      <c r="CU241" t="s">
        <v>1</v>
      </c>
      <c r="CV241" s="120" t="str">
        <f t="shared" si="427"/>
        <v>Ž</v>
      </c>
      <c r="CW241" t="s">
        <v>1</v>
      </c>
      <c r="CX241" s="105" t="str">
        <f>IF(CT241="","",IF(BO241&lt;&gt;"CRO","","INSERT INTO osoba (id,reg_broj,oib,spol_id,dat_rodjenja) VALUES ("&amp;CT241&amp;",(SELECT max(reg_broj)+1 FROM osoba),Null,'"&amp;CV241&amp;"',Null); INSERT INTO osoba_log (id,reg_broj,oib,spol_id,dat_rodjenja,dnevnik_id) SELECT id,reg_broj,oib,spol_id,dat_rodjenja,"&amp;CT$2&amp;" FROM osoba WHERE id = "&amp;CT241&amp;";"))</f>
        <v/>
      </c>
      <c r="CY241" s="125" t="str">
        <f>IF(CT241="","","INSERT INTO imeprezime (id,osoba_id,rbr,ime,prezime,klub_id,identitet_id,sintaksa_id,info,aktivno,dnevnik_id) VALUES ("&amp;CT241&amp;","&amp;IF(CX241="","Null",CT241)&amp;",1,'"&amp;BA241&amp;"','"&amp;BB241&amp;"',(SELECT id FROM klub WHERE naziv = '"&amp;BI241&amp;"'),Null,1,'',1,"&amp;CT$2&amp;");")</f>
        <v/>
      </c>
      <c r="CZ241" t="s">
        <v>1</v>
      </c>
      <c r="DA241" s="29" t="str">
        <f t="shared" si="414"/>
        <v/>
      </c>
      <c r="DB241" t="s">
        <v>1</v>
      </c>
      <c r="DC241" s="105" t="str">
        <f>IF(OR(BP241="",BP241&lt;&gt;"NEMA"),"",BO241)</f>
        <v/>
      </c>
      <c r="DD241" s="125" t="str">
        <f>IF(DC241="","",MAX(DD$10:DD240)+1)</f>
        <v/>
      </c>
      <c r="DE241" t="s">
        <v>1</v>
      </c>
      <c r="DF241" s="90"/>
      <c r="DG241" t="s">
        <v>1</v>
      </c>
      <c r="DH241" s="29" t="str">
        <f t="shared" si="397"/>
        <v/>
      </c>
      <c r="DI241" t="s">
        <v>1</v>
      </c>
      <c r="DJ241" s="166" t="str">
        <f>IF(BJ241&lt;&gt;"NEMA","",IF(IFERROR(MATCH(BI241,BI$10:BI240,0),0)&lt;&gt;0,"",BI241))</f>
        <v/>
      </c>
      <c r="DK241" t="s">
        <v>1</v>
      </c>
      <c r="DL241" s="90"/>
      <c r="DM241" t="s">
        <v>1</v>
      </c>
      <c r="DN241" s="105" t="str">
        <f t="shared" si="415"/>
        <v/>
      </c>
      <c r="DO241" s="73" t="str">
        <f>IF(DN241="","",MAX(DO$10:DO240)+1)</f>
        <v/>
      </c>
      <c r="DP241" s="73" t="str">
        <f>IF(DN241="","",IF(BP241="","",IF(BP241="NEMA",DD241,BP241)))</f>
        <v/>
      </c>
      <c r="DQ241" s="73" t="str">
        <f t="shared" si="416"/>
        <v/>
      </c>
      <c r="DR241" s="73" t="str">
        <f>IF(DL241="","",MAX(DR$10:DR240)+1)</f>
        <v/>
      </c>
      <c r="DS241" s="177" t="str">
        <f t="shared" si="398"/>
        <v/>
      </c>
      <c r="DT241" s="125" t="str">
        <f t="shared" si="417"/>
        <v/>
      </c>
      <c r="DU241" t="s">
        <v>1</v>
      </c>
      <c r="DV241" s="29" t="str">
        <f t="shared" si="418"/>
        <v/>
      </c>
      <c r="DW241" t="s">
        <v>1</v>
      </c>
      <c r="DX241" s="166" t="str">
        <f>IF(BX241="","",IF(BY241&lt;&gt;"NEMA","ime-pre-klu"&amp;IF(BJ241="","","(ali)")&amp;"-kat",IF(CB241&lt;&gt;"NEMA","ime-pre-klu"&amp;IF(BJ241="","","(ali)"),IF(CE241&lt;&gt;"NEMA","ime-pre",IF(CT241&lt;&gt;"","novo",""))))&amp;IF(AND(BE241="0",BD241&gt;max_minuta*60),"-ot",""))</f>
        <v/>
      </c>
      <c r="DY241" t="s">
        <v>1</v>
      </c>
      <c r="DZ241" s="111"/>
      <c r="EA241" s="134"/>
      <c r="EB241" s="134"/>
      <c r="EC241" s="134"/>
      <c r="ED241" s="134"/>
      <c r="EE241" s="134"/>
      <c r="EF241" s="134"/>
      <c r="EG241" s="134"/>
      <c r="EH241" s="134"/>
      <c r="EI241" s="134"/>
      <c r="EJ241" s="106" t="str">
        <f t="shared" si="399"/>
        <v/>
      </c>
      <c r="EK241" t="s">
        <v>1</v>
      </c>
    </row>
    <row r="242" spans="2:141" x14ac:dyDescent="0.25">
      <c r="B242" s="148" t="s">
        <v>1309</v>
      </c>
      <c r="C242" t="s">
        <v>1</v>
      </c>
      <c r="D242" s="159">
        <f t="shared" si="400"/>
        <v>0</v>
      </c>
      <c r="E242" s="160">
        <f t="shared" ref="E242:AW242" si="461">IF($B242="","",FIND(";",$B242,D242+1))</f>
        <v>1</v>
      </c>
      <c r="F242" s="160">
        <f t="shared" si="461"/>
        <v>2</v>
      </c>
      <c r="G242" s="160">
        <f t="shared" si="461"/>
        <v>8</v>
      </c>
      <c r="H242" s="160">
        <f t="shared" si="461"/>
        <v>11</v>
      </c>
      <c r="I242" s="160">
        <f t="shared" si="461"/>
        <v>20</v>
      </c>
      <c r="J242" s="160">
        <f t="shared" si="461"/>
        <v>21</v>
      </c>
      <c r="K242" s="160">
        <f t="shared" si="461"/>
        <v>23</v>
      </c>
      <c r="L242" s="160">
        <f t="shared" si="461"/>
        <v>24</v>
      </c>
      <c r="M242" s="160">
        <f t="shared" si="461"/>
        <v>26</v>
      </c>
      <c r="N242" s="160">
        <f t="shared" si="461"/>
        <v>32</v>
      </c>
      <c r="O242" s="160">
        <f t="shared" si="461"/>
        <v>33</v>
      </c>
      <c r="P242" s="160">
        <f t="shared" si="461"/>
        <v>34</v>
      </c>
      <c r="Q242" s="160">
        <f t="shared" si="461"/>
        <v>36</v>
      </c>
      <c r="R242" s="160">
        <f t="shared" si="461"/>
        <v>37</v>
      </c>
      <c r="S242" s="160">
        <f t="shared" si="461"/>
        <v>40</v>
      </c>
      <c r="T242" s="160">
        <f t="shared" si="461"/>
        <v>43</v>
      </c>
      <c r="U242" s="160">
        <f t="shared" si="461"/>
        <v>46</v>
      </c>
      <c r="V242" s="160">
        <f t="shared" si="461"/>
        <v>49</v>
      </c>
      <c r="W242" s="160">
        <f t="shared" si="461"/>
        <v>55</v>
      </c>
      <c r="X242" s="160">
        <f t="shared" si="461"/>
        <v>61</v>
      </c>
      <c r="Y242" s="160">
        <f t="shared" si="461"/>
        <v>62</v>
      </c>
      <c r="Z242" s="160">
        <f t="shared" si="461"/>
        <v>63</v>
      </c>
      <c r="AA242" s="160">
        <f t="shared" si="461"/>
        <v>64</v>
      </c>
      <c r="AB242" s="160">
        <f t="shared" si="461"/>
        <v>67</v>
      </c>
      <c r="AC242" s="160">
        <f t="shared" si="461"/>
        <v>70</v>
      </c>
      <c r="AD242" s="160">
        <f t="shared" si="461"/>
        <v>73</v>
      </c>
      <c r="AE242" s="160">
        <f t="shared" si="461"/>
        <v>76</v>
      </c>
      <c r="AF242" s="160">
        <f t="shared" si="461"/>
        <v>79</v>
      </c>
      <c r="AG242" s="160">
        <f t="shared" si="461"/>
        <v>82</v>
      </c>
      <c r="AH242" s="160">
        <f t="shared" si="461"/>
        <v>85</v>
      </c>
      <c r="AI242" s="160">
        <f t="shared" si="461"/>
        <v>88</v>
      </c>
      <c r="AJ242" s="160">
        <f t="shared" si="461"/>
        <v>91</v>
      </c>
      <c r="AK242" s="160">
        <f t="shared" si="461"/>
        <v>94</v>
      </c>
      <c r="AL242" s="160">
        <f t="shared" si="461"/>
        <v>97</v>
      </c>
      <c r="AM242" s="160">
        <f t="shared" si="461"/>
        <v>98</v>
      </c>
      <c r="AN242" s="160">
        <f t="shared" si="461"/>
        <v>100</v>
      </c>
      <c r="AO242" s="160">
        <f t="shared" si="461"/>
        <v>106</v>
      </c>
      <c r="AP242" s="160">
        <f t="shared" si="461"/>
        <v>108</v>
      </c>
      <c r="AQ242" s="160">
        <f t="shared" si="461"/>
        <v>111</v>
      </c>
      <c r="AR242" s="160">
        <f t="shared" si="461"/>
        <v>117</v>
      </c>
      <c r="AS242" s="160">
        <f t="shared" si="461"/>
        <v>124</v>
      </c>
      <c r="AT242" s="160">
        <f t="shared" si="461"/>
        <v>130</v>
      </c>
      <c r="AU242" s="160">
        <f t="shared" si="461"/>
        <v>133</v>
      </c>
      <c r="AV242" s="160">
        <f t="shared" si="461"/>
        <v>134</v>
      </c>
      <c r="AW242" s="161">
        <f t="shared" si="461"/>
        <v>135</v>
      </c>
      <c r="AX242" t="s">
        <v>1</v>
      </c>
      <c r="AY242" s="105" t="str">
        <f t="shared" si="402"/>
        <v>Ž65</v>
      </c>
      <c r="AZ242" s="134">
        <f t="shared" si="382"/>
        <v>114</v>
      </c>
      <c r="BA242" s="73" t="str">
        <f t="shared" si="403"/>
        <v>Vacant</v>
      </c>
      <c r="BB242" s="73" t="str">
        <f t="shared" si="404"/>
        <v/>
      </c>
      <c r="BC242" s="134" t="str">
        <f t="shared" si="405"/>
        <v/>
      </c>
      <c r="BD242" s="134" t="str">
        <f t="shared" si="406"/>
        <v/>
      </c>
      <c r="BE242" s="134" t="str">
        <f t="shared" si="407"/>
        <v>0</v>
      </c>
      <c r="BF242" s="134" t="str">
        <f t="shared" si="433"/>
        <v/>
      </c>
      <c r="BG242" s="134" t="str">
        <f t="shared" si="383"/>
        <v/>
      </c>
      <c r="BH242" s="73" t="str">
        <f t="shared" si="384"/>
        <v/>
      </c>
      <c r="BI242" s="73" t="str">
        <f t="shared" si="429"/>
        <v/>
      </c>
      <c r="BJ242" s="134" t="str">
        <f t="shared" si="408"/>
        <v/>
      </c>
      <c r="BK242" s="73" t="str" cm="1">
        <f t="array" ref="BK242">IF(BJ242="",""&amp;BI242,IF(BJ242="NEMA",BI242,INDEX(klub_naziv,MATCH(INDEX(klubAlias_klubid,BJ242),klub_id,0))))</f>
        <v/>
      </c>
      <c r="BL242" s="73" t="str" cm="1">
        <f t="array" ref="BL242">IFERROR(INDEX(registarNatjecatelji,CE242,4),"")</f>
        <v/>
      </c>
      <c r="BM242" s="179" t="str">
        <f t="shared" si="457"/>
        <v/>
      </c>
      <c r="BN242" s="73" t="str">
        <f t="shared" si="409"/>
        <v/>
      </c>
      <c r="BO242" s="73" t="str">
        <f t="shared" si="422"/>
        <v/>
      </c>
      <c r="BP242" s="134" t="str">
        <f t="shared" si="385"/>
        <v/>
      </c>
      <c r="BQ242" s="73" t="str">
        <f t="shared" si="386"/>
        <v>Ž65</v>
      </c>
      <c r="BR242" s="73" t="str">
        <f t="shared" si="387"/>
        <v>Ž65</v>
      </c>
      <c r="BS242" s="134">
        <f t="shared" si="388"/>
        <v>1012</v>
      </c>
      <c r="BT242" s="74" t="str">
        <f t="shared" si="389"/>
        <v>2.51</v>
      </c>
      <c r="BU242" s="74" t="str">
        <f t="shared" si="390"/>
        <v>100</v>
      </c>
      <c r="BV242" s="75" t="str">
        <f t="shared" si="391"/>
        <v>11</v>
      </c>
      <c r="BW242" t="s">
        <v>1</v>
      </c>
      <c r="BX242" s="105" t="str">
        <f t="shared" si="392"/>
        <v/>
      </c>
      <c r="BY242" s="106" t="str">
        <f t="shared" si="393"/>
        <v/>
      </c>
      <c r="BZ242" t="s">
        <v>1</v>
      </c>
      <c r="CA242" s="105" t="str">
        <f t="shared" si="394"/>
        <v/>
      </c>
      <c r="CB242" s="106" t="str">
        <f t="shared" si="395"/>
        <v/>
      </c>
      <c r="CC242" t="s">
        <v>1</v>
      </c>
      <c r="CD242" s="105" t="str">
        <f t="shared" si="396"/>
        <v/>
      </c>
      <c r="CE242" s="106" t="str">
        <f t="shared" si="410"/>
        <v/>
      </c>
      <c r="CF242" t="s">
        <v>1</v>
      </c>
      <c r="CG242" s="111" t="str">
        <f t="shared" si="411"/>
        <v/>
      </c>
      <c r="CH242" s="134" t="str" cm="1">
        <f t="array" ref="CH242">IF(CG242="","",INDEX(imePrezime_id,CG242,0))</f>
        <v/>
      </c>
      <c r="CI242" s="106" t="str">
        <f>IF(OR(CD242="",CE242&lt;&gt;"NEMA"),"",IFERROR(INDEX(imeprezimealias_imeprezimeid,MATCH(BA242&amp;" "&amp;BB242,imeprezimealias_alias,0)),""))</f>
        <v/>
      </c>
      <c r="CJ242" t="s">
        <v>1</v>
      </c>
      <c r="CK242" s="29" t="str">
        <f t="shared" si="412"/>
        <v/>
      </c>
      <c r="CL242" t="s">
        <v>1</v>
      </c>
      <c r="CM242" s="90"/>
      <c r="CN242" t="s">
        <v>1</v>
      </c>
      <c r="CO242" s="111" t="str">
        <f>IF(CM242="","",MAX(CO$10:CO241)+1)</f>
        <v/>
      </c>
      <c r="CP242" s="106" t="str">
        <f>IF(CM242="","",INDEX(imePrezime_id,MATCH(IF(IFERROR(SEARCH("–",CM242),0)&lt;&gt;0,CM242,SUBSTITUTE(CM242," "," – ",1)),imePrezime,0)))</f>
        <v/>
      </c>
      <c r="CR242" s="29" t="str">
        <f t="shared" si="413"/>
        <v/>
      </c>
      <c r="CS242" t="s">
        <v>1</v>
      </c>
      <c r="CT242" s="115" t="str">
        <f>IF(AND(CE242="NEMA",CI242=""),MAX(CT$10:CT241)+1,"")</f>
        <v/>
      </c>
      <c r="CU242" t="s">
        <v>1</v>
      </c>
      <c r="CV242" s="120" t="str">
        <f t="shared" si="427"/>
        <v>Ž</v>
      </c>
      <c r="CW242" t="s">
        <v>1</v>
      </c>
      <c r="CX242" s="105" t="str">
        <f>IF(CT242="","",IF(BO242&lt;&gt;"CRO","","INSERT INTO osoba (id,reg_broj,oib,spol_id,dat_rodjenja) VALUES ("&amp;CT242&amp;",(SELECT max(reg_broj)+1 FROM osoba),Null,'"&amp;CV242&amp;"',Null); INSERT INTO osoba_log (id,reg_broj,oib,spol_id,dat_rodjenja,dnevnik_id) SELECT id,reg_broj,oib,spol_id,dat_rodjenja,"&amp;CT$2&amp;" FROM osoba WHERE id = "&amp;CT242&amp;";"))</f>
        <v/>
      </c>
      <c r="CY242" s="125" t="str">
        <f>IF(CT242="","","INSERT INTO imeprezime (id,osoba_id,rbr,ime,prezime,klub_id,identitet_id,sintaksa_id,info,aktivno,dnevnik_id) VALUES ("&amp;CT242&amp;","&amp;IF(CX242="","Null",CT242)&amp;",1,'"&amp;BA242&amp;"','"&amp;BB242&amp;"',(SELECT id FROM klub WHERE naziv = '"&amp;BI242&amp;"'),Null,1,'',1,"&amp;CT$2&amp;");")</f>
        <v/>
      </c>
      <c r="CZ242" t="s">
        <v>1</v>
      </c>
      <c r="DA242" s="29" t="str">
        <f t="shared" si="414"/>
        <v/>
      </c>
      <c r="DB242" t="s">
        <v>1</v>
      </c>
      <c r="DC242" s="105" t="str">
        <f>IF(OR(BP242="",BP242&lt;&gt;"NEMA"),"",BO242)</f>
        <v/>
      </c>
      <c r="DD242" s="125" t="str">
        <f>IF(DC242="","",MAX(DD$10:DD241)+1)</f>
        <v/>
      </c>
      <c r="DE242" t="s">
        <v>1</v>
      </c>
      <c r="DF242" s="90"/>
      <c r="DG242" t="s">
        <v>1</v>
      </c>
      <c r="DH242" s="29" t="str">
        <f t="shared" si="397"/>
        <v/>
      </c>
      <c r="DI242" t="s">
        <v>1</v>
      </c>
      <c r="DJ242" s="166" t="str">
        <f>IF(BJ242&lt;&gt;"NEMA","",IF(IFERROR(MATCH(BI242,BI$10:BI241,0),0)&lt;&gt;0,"",BI242))</f>
        <v/>
      </c>
      <c r="DK242" t="s">
        <v>1</v>
      </c>
      <c r="DL242" s="90"/>
      <c r="DM242" t="s">
        <v>1</v>
      </c>
      <c r="DN242" s="105" t="str">
        <f t="shared" si="415"/>
        <v/>
      </c>
      <c r="DO242" s="73" t="str">
        <f>IF(DN242="","",MAX(DO$10:DO241)+1)</f>
        <v/>
      </c>
      <c r="DP242" s="73" t="str">
        <f>IF(DN242="","",IF(BP242="","",IF(BP242="NEMA",DD242,BP242)))</f>
        <v/>
      </c>
      <c r="DQ242" s="73" t="str">
        <f t="shared" si="416"/>
        <v/>
      </c>
      <c r="DR242" s="73" t="str">
        <f>IF(DL242="","",MAX(DR$10:DR241)+1)</f>
        <v/>
      </c>
      <c r="DS242" s="177" t="str">
        <f t="shared" si="398"/>
        <v/>
      </c>
      <c r="DT242" s="125" t="str">
        <f t="shared" si="417"/>
        <v/>
      </c>
      <c r="DU242" t="s">
        <v>1</v>
      </c>
      <c r="DV242" s="29" t="str">
        <f t="shared" si="418"/>
        <v/>
      </c>
      <c r="DW242" t="s">
        <v>1</v>
      </c>
      <c r="DX242" s="166" t="str">
        <f>IF(BX242="","",IF(BY242&lt;&gt;"NEMA","ime-pre-klu"&amp;IF(BJ242="","","(ali)")&amp;"-kat",IF(CB242&lt;&gt;"NEMA","ime-pre-klu"&amp;IF(BJ242="","","(ali)"),IF(CE242&lt;&gt;"NEMA","ime-pre",IF(CT242&lt;&gt;"","novo",""))))&amp;IF(AND(BE242="0",BD242&gt;max_minuta*60),"-ot",""))</f>
        <v/>
      </c>
      <c r="DY242" t="s">
        <v>1</v>
      </c>
      <c r="DZ242" s="111"/>
      <c r="EA242" s="134"/>
      <c r="EB242" s="134"/>
      <c r="EC242" s="134"/>
      <c r="ED242" s="134"/>
      <c r="EE242" s="134"/>
      <c r="EF242" s="134"/>
      <c r="EG242" s="134"/>
      <c r="EH242" s="134"/>
      <c r="EI242" s="134"/>
      <c r="EJ242" s="106" t="str">
        <f t="shared" si="399"/>
        <v/>
      </c>
      <c r="EK242" t="s">
        <v>1</v>
      </c>
    </row>
    <row r="243" spans="2:141" x14ac:dyDescent="0.25">
      <c r="B243" s="148" t="s">
        <v>1310</v>
      </c>
      <c r="C243" t="s">
        <v>1</v>
      </c>
      <c r="D243" s="159">
        <f t="shared" si="400"/>
        <v>0</v>
      </c>
      <c r="E243" s="160">
        <f t="shared" ref="E243:AW243" si="462">IF($B243="","",FIND(";",$B243,D243+1))</f>
        <v>1</v>
      </c>
      <c r="F243" s="160">
        <f t="shared" si="462"/>
        <v>2</v>
      </c>
      <c r="G243" s="160">
        <f t="shared" si="462"/>
        <v>8</v>
      </c>
      <c r="H243" s="160">
        <f t="shared" si="462"/>
        <v>11</v>
      </c>
      <c r="I243" s="160">
        <f t="shared" si="462"/>
        <v>20</v>
      </c>
      <c r="J243" s="160">
        <f t="shared" si="462"/>
        <v>21</v>
      </c>
      <c r="K243" s="160">
        <f t="shared" si="462"/>
        <v>23</v>
      </c>
      <c r="L243" s="160">
        <f t="shared" si="462"/>
        <v>24</v>
      </c>
      <c r="M243" s="160">
        <f t="shared" si="462"/>
        <v>26</v>
      </c>
      <c r="N243" s="160">
        <f t="shared" si="462"/>
        <v>27</v>
      </c>
      <c r="O243" s="160">
        <f t="shared" si="462"/>
        <v>28</v>
      </c>
      <c r="P243" s="160">
        <f t="shared" si="462"/>
        <v>29</v>
      </c>
      <c r="Q243" s="160">
        <f t="shared" si="462"/>
        <v>31</v>
      </c>
      <c r="R243" s="160">
        <f t="shared" si="462"/>
        <v>32</v>
      </c>
      <c r="S243" s="160">
        <f t="shared" si="462"/>
        <v>35</v>
      </c>
      <c r="T243" s="160">
        <f t="shared" si="462"/>
        <v>38</v>
      </c>
      <c r="U243" s="160">
        <f t="shared" si="462"/>
        <v>41</v>
      </c>
      <c r="V243" s="160">
        <f t="shared" si="462"/>
        <v>44</v>
      </c>
      <c r="W243" s="160">
        <f t="shared" si="462"/>
        <v>50</v>
      </c>
      <c r="X243" s="160">
        <f t="shared" si="462"/>
        <v>56</v>
      </c>
      <c r="Y243" s="160">
        <f t="shared" si="462"/>
        <v>57</v>
      </c>
      <c r="Z243" s="160">
        <f t="shared" si="462"/>
        <v>58</v>
      </c>
      <c r="AA243" s="160">
        <f t="shared" si="462"/>
        <v>59</v>
      </c>
      <c r="AB243" s="160">
        <f t="shared" si="462"/>
        <v>62</v>
      </c>
      <c r="AC243" s="160">
        <f t="shared" si="462"/>
        <v>65</v>
      </c>
      <c r="AD243" s="160">
        <f t="shared" si="462"/>
        <v>68</v>
      </c>
      <c r="AE243" s="160">
        <f t="shared" si="462"/>
        <v>71</v>
      </c>
      <c r="AF243" s="160">
        <f t="shared" si="462"/>
        <v>74</v>
      </c>
      <c r="AG243" s="160">
        <f t="shared" si="462"/>
        <v>77</v>
      </c>
      <c r="AH243" s="160">
        <f t="shared" si="462"/>
        <v>80</v>
      </c>
      <c r="AI243" s="160">
        <f t="shared" si="462"/>
        <v>83</v>
      </c>
      <c r="AJ243" s="160">
        <f t="shared" si="462"/>
        <v>86</v>
      </c>
      <c r="AK243" s="160">
        <f t="shared" si="462"/>
        <v>89</v>
      </c>
      <c r="AL243" s="160">
        <f t="shared" si="462"/>
        <v>92</v>
      </c>
      <c r="AM243" s="160">
        <f t="shared" si="462"/>
        <v>93</v>
      </c>
      <c r="AN243" s="160">
        <f t="shared" si="462"/>
        <v>95</v>
      </c>
      <c r="AO243" s="160">
        <f t="shared" si="462"/>
        <v>101</v>
      </c>
      <c r="AP243" s="160">
        <f t="shared" si="462"/>
        <v>103</v>
      </c>
      <c r="AQ243" s="160">
        <f t="shared" si="462"/>
        <v>106</v>
      </c>
      <c r="AR243" s="160">
        <f t="shared" si="462"/>
        <v>112</v>
      </c>
      <c r="AS243" s="160">
        <f t="shared" si="462"/>
        <v>119</v>
      </c>
      <c r="AT243" s="160">
        <f t="shared" si="462"/>
        <v>125</v>
      </c>
      <c r="AU243" s="160">
        <f t="shared" si="462"/>
        <v>128</v>
      </c>
      <c r="AV243" s="160">
        <f t="shared" si="462"/>
        <v>129</v>
      </c>
      <c r="AW243" s="161">
        <f t="shared" si="462"/>
        <v>130</v>
      </c>
      <c r="AX243" t="s">
        <v>1</v>
      </c>
      <c r="AY243" s="105" t="str">
        <f t="shared" si="402"/>
        <v>Ž70</v>
      </c>
      <c r="AZ243" s="134">
        <f t="shared" si="382"/>
        <v>113</v>
      </c>
      <c r="BA243" s="73" t="str">
        <f t="shared" si="403"/>
        <v>Vacant</v>
      </c>
      <c r="BB243" s="73" t="str">
        <f t="shared" si="404"/>
        <v/>
      </c>
      <c r="BC243" s="134" t="str">
        <f t="shared" si="405"/>
        <v/>
      </c>
      <c r="BD243" s="134" t="str">
        <f t="shared" si="406"/>
        <v/>
      </c>
      <c r="BE243" s="134" t="str">
        <f t="shared" si="407"/>
        <v>0</v>
      </c>
      <c r="BF243" s="134" t="str">
        <f t="shared" si="433"/>
        <v/>
      </c>
      <c r="BG243" s="134" t="str">
        <f t="shared" si="383"/>
        <v/>
      </c>
      <c r="BH243" s="73" t="str">
        <f t="shared" si="384"/>
        <v/>
      </c>
      <c r="BI243" s="73" t="str">
        <f t="shared" si="429"/>
        <v/>
      </c>
      <c r="BJ243" s="134" t="str">
        <f t="shared" si="408"/>
        <v/>
      </c>
      <c r="BK243" s="73" t="str" cm="1">
        <f t="array" ref="BK243">IF(BJ243="",""&amp;BI243,IF(BJ243="NEMA",BI243,INDEX(klub_naziv,MATCH(INDEX(klubAlias_klubid,BJ243),klub_id,0))))</f>
        <v/>
      </c>
      <c r="BL243" s="73" t="str" cm="1">
        <f t="array" ref="BL243">IFERROR(INDEX(registarNatjecatelji,CE243,4),"")</f>
        <v/>
      </c>
      <c r="BM243" s="179" t="str">
        <f t="shared" si="457"/>
        <v/>
      </c>
      <c r="BN243" s="73" t="str">
        <f t="shared" si="409"/>
        <v/>
      </c>
      <c r="BO243" s="73" t="str">
        <f t="shared" si="422"/>
        <v/>
      </c>
      <c r="BP243" s="134" t="str">
        <f t="shared" si="385"/>
        <v/>
      </c>
      <c r="BQ243" s="73" t="str">
        <f t="shared" si="386"/>
        <v>Ž70</v>
      </c>
      <c r="BR243" s="73" t="str">
        <f t="shared" si="387"/>
        <v>Ž70</v>
      </c>
      <c r="BS243" s="134">
        <f t="shared" si="388"/>
        <v>1013</v>
      </c>
      <c r="BT243" s="74" t="str">
        <f t="shared" si="389"/>
        <v>2.51</v>
      </c>
      <c r="BU243" s="74" t="str">
        <f t="shared" si="390"/>
        <v>100</v>
      </c>
      <c r="BV243" s="75" t="str">
        <f t="shared" si="391"/>
        <v>11</v>
      </c>
      <c r="BW243" t="s">
        <v>1</v>
      </c>
      <c r="BX243" s="105" t="str">
        <f t="shared" si="392"/>
        <v/>
      </c>
      <c r="BY243" s="106" t="str">
        <f t="shared" si="393"/>
        <v/>
      </c>
      <c r="BZ243" t="s">
        <v>1</v>
      </c>
      <c r="CA243" s="105" t="str">
        <f t="shared" si="394"/>
        <v/>
      </c>
      <c r="CB243" s="106" t="str">
        <f t="shared" si="395"/>
        <v/>
      </c>
      <c r="CC243" t="s">
        <v>1</v>
      </c>
      <c r="CD243" s="105" t="str">
        <f t="shared" si="396"/>
        <v/>
      </c>
      <c r="CE243" s="106" t="str">
        <f t="shared" si="410"/>
        <v/>
      </c>
      <c r="CF243" t="s">
        <v>1</v>
      </c>
      <c r="CG243" s="111" t="str">
        <f t="shared" si="411"/>
        <v/>
      </c>
      <c r="CH243" s="134" t="str" cm="1">
        <f t="array" ref="CH243">IF(CG243="","",INDEX(imePrezime_id,CG243,0))</f>
        <v/>
      </c>
      <c r="CI243" s="106" t="str">
        <f>IF(OR(CD243="",CE243&lt;&gt;"NEMA"),"",IFERROR(INDEX(imeprezimealias_imeprezimeid,MATCH(BA243&amp;" "&amp;BB243,imeprezimealias_alias,0)),""))</f>
        <v/>
      </c>
      <c r="CJ243" t="s">
        <v>1</v>
      </c>
      <c r="CK243" s="29" t="str">
        <f t="shared" si="412"/>
        <v/>
      </c>
      <c r="CL243" t="s">
        <v>1</v>
      </c>
      <c r="CM243" s="90"/>
      <c r="CN243" t="s">
        <v>1</v>
      </c>
      <c r="CO243" s="111" t="str">
        <f>IF(CM243="","",MAX(CO$10:CO242)+1)</f>
        <v/>
      </c>
      <c r="CP243" s="106" t="str">
        <f>IF(CM243="","",INDEX(imePrezime_id,MATCH(IF(IFERROR(SEARCH("–",CM243),0)&lt;&gt;0,CM243,SUBSTITUTE(CM243," "," – ",1)),imePrezime,0)))</f>
        <v/>
      </c>
      <c r="CR243" s="29" t="str">
        <f t="shared" si="413"/>
        <v/>
      </c>
      <c r="CS243" t="s">
        <v>1</v>
      </c>
      <c r="CT243" s="115" t="str">
        <f>IF(AND(CE243="NEMA",CI243=""),MAX(CT$10:CT242)+1,"")</f>
        <v/>
      </c>
      <c r="CU243" t="s">
        <v>1</v>
      </c>
      <c r="CV243" s="120" t="str">
        <f t="shared" si="427"/>
        <v>Ž</v>
      </c>
      <c r="CW243" t="s">
        <v>1</v>
      </c>
      <c r="CX243" s="105" t="str">
        <f>IF(CT243="","",IF(BO243&lt;&gt;"CRO","","INSERT INTO osoba (id,reg_broj,oib,spol_id,dat_rodjenja) VALUES ("&amp;CT243&amp;",(SELECT max(reg_broj)+1 FROM osoba),Null,'"&amp;CV243&amp;"',Null); INSERT INTO osoba_log (id,reg_broj,oib,spol_id,dat_rodjenja,dnevnik_id) SELECT id,reg_broj,oib,spol_id,dat_rodjenja,"&amp;CT$2&amp;" FROM osoba WHERE id = "&amp;CT243&amp;";"))</f>
        <v/>
      </c>
      <c r="CY243" s="125" t="str">
        <f>IF(CT243="","","INSERT INTO imeprezime (id,osoba_id,rbr,ime,prezime,klub_id,identitet_id,sintaksa_id,info,aktivno,dnevnik_id) VALUES ("&amp;CT243&amp;","&amp;IF(CX243="","Null",CT243)&amp;",1,'"&amp;BA243&amp;"','"&amp;BB243&amp;"',(SELECT id FROM klub WHERE naziv = '"&amp;BI243&amp;"'),Null,1,'',1,"&amp;CT$2&amp;");")</f>
        <v/>
      </c>
      <c r="CZ243" t="s">
        <v>1</v>
      </c>
      <c r="DA243" s="29" t="str">
        <f t="shared" si="414"/>
        <v/>
      </c>
      <c r="DB243" t="s">
        <v>1</v>
      </c>
      <c r="DC243" s="105" t="str">
        <f>IF(OR(BP243="",BP243&lt;&gt;"NEMA"),"",BO243)</f>
        <v/>
      </c>
      <c r="DD243" s="125" t="str">
        <f>IF(DC243="","",MAX(DD$10:DD242)+1)</f>
        <v/>
      </c>
      <c r="DE243" t="s">
        <v>1</v>
      </c>
      <c r="DF243" s="90"/>
      <c r="DG243" t="s">
        <v>1</v>
      </c>
      <c r="DH243" s="29" t="str">
        <f t="shared" si="397"/>
        <v/>
      </c>
      <c r="DI243" t="s">
        <v>1</v>
      </c>
      <c r="DJ243" s="166" t="str">
        <f>IF(BJ243&lt;&gt;"NEMA","",IF(IFERROR(MATCH(BI243,BI$10:BI242,0),0)&lt;&gt;0,"",BI243))</f>
        <v/>
      </c>
      <c r="DK243" t="s">
        <v>1</v>
      </c>
      <c r="DL243" s="90"/>
      <c r="DM243" t="s">
        <v>1</v>
      </c>
      <c r="DN243" s="105" t="str">
        <f t="shared" si="415"/>
        <v/>
      </c>
      <c r="DO243" s="73" t="str">
        <f>IF(DN243="","",MAX(DO$10:DO242)+1)</f>
        <v/>
      </c>
      <c r="DP243" s="73" t="str">
        <f>IF(DN243="","",IF(BP243="","",IF(BP243="NEMA",DD243,BP243)))</f>
        <v/>
      </c>
      <c r="DQ243" s="73" t="str">
        <f t="shared" si="416"/>
        <v/>
      </c>
      <c r="DR243" s="73" t="str">
        <f>IF(DL243="","",MAX(DR$10:DR242)+1)</f>
        <v/>
      </c>
      <c r="DS243" s="177" t="str">
        <f t="shared" si="398"/>
        <v/>
      </c>
      <c r="DT243" s="125" t="str">
        <f t="shared" si="417"/>
        <v/>
      </c>
      <c r="DU243" t="s">
        <v>1</v>
      </c>
      <c r="DV243" s="29" t="str">
        <f t="shared" si="418"/>
        <v/>
      </c>
      <c r="DW243" t="s">
        <v>1</v>
      </c>
      <c r="DX243" s="166" t="str">
        <f>IF(BX243="","",IF(BY243&lt;&gt;"NEMA","ime-pre-klu"&amp;IF(BJ243="","","(ali)")&amp;"-kat",IF(CB243&lt;&gt;"NEMA","ime-pre-klu"&amp;IF(BJ243="","","(ali)"),IF(CE243&lt;&gt;"NEMA","ime-pre",IF(CT243&lt;&gt;"","novo",""))))&amp;IF(AND(BE243="0",BD243&gt;max_minuta*60),"-ot",""))</f>
        <v/>
      </c>
      <c r="DY243" t="s">
        <v>1</v>
      </c>
      <c r="DZ243" s="111"/>
      <c r="EA243" s="134"/>
      <c r="EB243" s="134"/>
      <c r="EC243" s="134"/>
      <c r="ED243" s="134"/>
      <c r="EE243" s="134"/>
      <c r="EF243" s="134"/>
      <c r="EG243" s="134"/>
      <c r="EH243" s="134"/>
      <c r="EI243" s="134"/>
      <c r="EJ243" s="106" t="str">
        <f t="shared" si="399"/>
        <v/>
      </c>
      <c r="EK243" t="s">
        <v>1</v>
      </c>
    </row>
    <row r="244" spans="2:141" x14ac:dyDescent="0.25">
      <c r="B244" s="148" t="s">
        <v>1311</v>
      </c>
      <c r="C244" t="s">
        <v>1</v>
      </c>
      <c r="D244" s="159">
        <f t="shared" si="400"/>
        <v>0</v>
      </c>
      <c r="E244" s="160">
        <f t="shared" ref="E244:AW244" si="463">IF($B244="","",FIND(";",$B244,D244+1))</f>
        <v>1</v>
      </c>
      <c r="F244" s="160">
        <f t="shared" si="463"/>
        <v>2</v>
      </c>
      <c r="G244" s="160">
        <f t="shared" si="463"/>
        <v>8</v>
      </c>
      <c r="H244" s="160">
        <f t="shared" si="463"/>
        <v>11</v>
      </c>
      <c r="I244" s="160">
        <f t="shared" si="463"/>
        <v>20</v>
      </c>
      <c r="J244" s="160">
        <f t="shared" si="463"/>
        <v>21</v>
      </c>
      <c r="K244" s="160">
        <f t="shared" si="463"/>
        <v>23</v>
      </c>
      <c r="L244" s="160">
        <f t="shared" si="463"/>
        <v>24</v>
      </c>
      <c r="M244" s="160">
        <f t="shared" si="463"/>
        <v>26</v>
      </c>
      <c r="N244" s="160">
        <f t="shared" si="463"/>
        <v>27</v>
      </c>
      <c r="O244" s="160">
        <f t="shared" si="463"/>
        <v>28</v>
      </c>
      <c r="P244" s="160">
        <f t="shared" si="463"/>
        <v>29</v>
      </c>
      <c r="Q244" s="160">
        <f t="shared" si="463"/>
        <v>31</v>
      </c>
      <c r="R244" s="160">
        <f t="shared" si="463"/>
        <v>32</v>
      </c>
      <c r="S244" s="160">
        <f t="shared" si="463"/>
        <v>35</v>
      </c>
      <c r="T244" s="160">
        <f t="shared" si="463"/>
        <v>38</v>
      </c>
      <c r="U244" s="160">
        <f t="shared" si="463"/>
        <v>41</v>
      </c>
      <c r="V244" s="160">
        <f t="shared" si="463"/>
        <v>44</v>
      </c>
      <c r="W244" s="160">
        <f t="shared" si="463"/>
        <v>50</v>
      </c>
      <c r="X244" s="160">
        <f t="shared" si="463"/>
        <v>56</v>
      </c>
      <c r="Y244" s="160">
        <f t="shared" si="463"/>
        <v>57</v>
      </c>
      <c r="Z244" s="160">
        <f t="shared" si="463"/>
        <v>58</v>
      </c>
      <c r="AA244" s="160">
        <f t="shared" si="463"/>
        <v>59</v>
      </c>
      <c r="AB244" s="160">
        <f t="shared" si="463"/>
        <v>62</v>
      </c>
      <c r="AC244" s="160">
        <f t="shared" si="463"/>
        <v>65</v>
      </c>
      <c r="AD244" s="160">
        <f t="shared" si="463"/>
        <v>68</v>
      </c>
      <c r="AE244" s="160">
        <f t="shared" si="463"/>
        <v>71</v>
      </c>
      <c r="AF244" s="160">
        <f t="shared" si="463"/>
        <v>74</v>
      </c>
      <c r="AG244" s="160">
        <f t="shared" si="463"/>
        <v>77</v>
      </c>
      <c r="AH244" s="160">
        <f t="shared" si="463"/>
        <v>80</v>
      </c>
      <c r="AI244" s="160">
        <f t="shared" si="463"/>
        <v>83</v>
      </c>
      <c r="AJ244" s="160">
        <f t="shared" si="463"/>
        <v>86</v>
      </c>
      <c r="AK244" s="160">
        <f t="shared" si="463"/>
        <v>89</v>
      </c>
      <c r="AL244" s="160">
        <f t="shared" si="463"/>
        <v>92</v>
      </c>
      <c r="AM244" s="160">
        <f t="shared" si="463"/>
        <v>93</v>
      </c>
      <c r="AN244" s="160">
        <f t="shared" si="463"/>
        <v>95</v>
      </c>
      <c r="AO244" s="160">
        <f t="shared" si="463"/>
        <v>101</v>
      </c>
      <c r="AP244" s="160">
        <f t="shared" si="463"/>
        <v>103</v>
      </c>
      <c r="AQ244" s="160">
        <f t="shared" si="463"/>
        <v>106</v>
      </c>
      <c r="AR244" s="160">
        <f t="shared" si="463"/>
        <v>112</v>
      </c>
      <c r="AS244" s="160">
        <f t="shared" si="463"/>
        <v>119</v>
      </c>
      <c r="AT244" s="160">
        <f t="shared" si="463"/>
        <v>125</v>
      </c>
      <c r="AU244" s="160">
        <f t="shared" si="463"/>
        <v>128</v>
      </c>
      <c r="AV244" s="160">
        <f t="shared" si="463"/>
        <v>129</v>
      </c>
      <c r="AW244" s="161">
        <f t="shared" si="463"/>
        <v>130</v>
      </c>
      <c r="AX244" t="s">
        <v>1</v>
      </c>
      <c r="AY244" s="105" t="str">
        <f t="shared" si="402"/>
        <v>Ž70</v>
      </c>
      <c r="AZ244" s="134">
        <f t="shared" si="382"/>
        <v>113</v>
      </c>
      <c r="BA244" s="73" t="str">
        <f t="shared" si="403"/>
        <v>Vacant</v>
      </c>
      <c r="BB244" s="73" t="str">
        <f t="shared" si="404"/>
        <v/>
      </c>
      <c r="BC244" s="134" t="str">
        <f t="shared" si="405"/>
        <v/>
      </c>
      <c r="BD244" s="134" t="str">
        <f t="shared" si="406"/>
        <v/>
      </c>
      <c r="BE244" s="134" t="str">
        <f t="shared" si="407"/>
        <v>0</v>
      </c>
      <c r="BF244" s="134" t="str">
        <f t="shared" si="433"/>
        <v/>
      </c>
      <c r="BG244" s="134" t="str">
        <f t="shared" si="383"/>
        <v/>
      </c>
      <c r="BH244" s="73" t="str">
        <f t="shared" si="384"/>
        <v/>
      </c>
      <c r="BI244" s="73" t="str">
        <f t="shared" si="429"/>
        <v/>
      </c>
      <c r="BJ244" s="134" t="str">
        <f t="shared" si="408"/>
        <v/>
      </c>
      <c r="BK244" s="73" t="str" cm="1">
        <f t="array" ref="BK244">IF(BJ244="",""&amp;BI244,IF(BJ244="NEMA",BI244,INDEX(klub_naziv,MATCH(INDEX(klubAlias_klubid,BJ244),klub_id,0))))</f>
        <v/>
      </c>
      <c r="BL244" s="73" t="str" cm="1">
        <f t="array" ref="BL244">IFERROR(INDEX(registarNatjecatelji,CE244,4),"")</f>
        <v/>
      </c>
      <c r="BM244" s="179" t="str">
        <f t="shared" si="457"/>
        <v/>
      </c>
      <c r="BN244" s="73" t="str">
        <f t="shared" si="409"/>
        <v/>
      </c>
      <c r="BO244" s="73" t="str">
        <f t="shared" si="422"/>
        <v/>
      </c>
      <c r="BP244" s="134" t="str">
        <f t="shared" si="385"/>
        <v/>
      </c>
      <c r="BQ244" s="73" t="str">
        <f t="shared" si="386"/>
        <v>Ž70</v>
      </c>
      <c r="BR244" s="73" t="str">
        <f t="shared" si="387"/>
        <v>Ž70</v>
      </c>
      <c r="BS244" s="134">
        <f t="shared" si="388"/>
        <v>1013</v>
      </c>
      <c r="BT244" s="74" t="str">
        <f t="shared" si="389"/>
        <v>2.51</v>
      </c>
      <c r="BU244" s="74" t="str">
        <f t="shared" si="390"/>
        <v>100</v>
      </c>
      <c r="BV244" s="75" t="str">
        <f t="shared" si="391"/>
        <v>11</v>
      </c>
      <c r="BW244" t="s">
        <v>1</v>
      </c>
      <c r="BX244" s="105" t="str">
        <f t="shared" si="392"/>
        <v/>
      </c>
      <c r="BY244" s="106" t="str">
        <f t="shared" si="393"/>
        <v/>
      </c>
      <c r="BZ244" t="s">
        <v>1</v>
      </c>
      <c r="CA244" s="105" t="str">
        <f t="shared" si="394"/>
        <v/>
      </c>
      <c r="CB244" s="106" t="str">
        <f t="shared" si="395"/>
        <v/>
      </c>
      <c r="CC244" t="s">
        <v>1</v>
      </c>
      <c r="CD244" s="105" t="str">
        <f t="shared" si="396"/>
        <v/>
      </c>
      <c r="CE244" s="106" t="str">
        <f t="shared" si="410"/>
        <v/>
      </c>
      <c r="CF244" t="s">
        <v>1</v>
      </c>
      <c r="CG244" s="111" t="str">
        <f t="shared" si="411"/>
        <v/>
      </c>
      <c r="CH244" s="134" t="str" cm="1">
        <f t="array" ref="CH244">IF(CG244="","",INDEX(imePrezime_id,CG244,0))</f>
        <v/>
      </c>
      <c r="CI244" s="106" t="str">
        <f>IF(OR(CD244="",CE244&lt;&gt;"NEMA"),"",IFERROR(INDEX(imeprezimealias_imeprezimeid,MATCH(BA244&amp;" "&amp;BB244,imeprezimealias_alias,0)),""))</f>
        <v/>
      </c>
      <c r="CJ244" t="s">
        <v>1</v>
      </c>
      <c r="CK244" s="29" t="str">
        <f t="shared" si="412"/>
        <v/>
      </c>
      <c r="CL244" t="s">
        <v>1</v>
      </c>
      <c r="CM244" s="90"/>
      <c r="CN244" t="s">
        <v>1</v>
      </c>
      <c r="CO244" s="111" t="str">
        <f>IF(CM244="","",MAX(CO$10:CO243)+1)</f>
        <v/>
      </c>
      <c r="CP244" s="106" t="str">
        <f>IF(CM244="","",INDEX(imePrezime_id,MATCH(IF(IFERROR(SEARCH("–",CM244),0)&lt;&gt;0,CM244,SUBSTITUTE(CM244," "," – ",1)),imePrezime,0)))</f>
        <v/>
      </c>
      <c r="CR244" s="29" t="str">
        <f t="shared" si="413"/>
        <v/>
      </c>
      <c r="CS244" t="s">
        <v>1</v>
      </c>
      <c r="CT244" s="115" t="str">
        <f>IF(AND(CE244="NEMA",CI244=""),MAX(CT$10:CT243)+1,"")</f>
        <v/>
      </c>
      <c r="CU244" t="s">
        <v>1</v>
      </c>
      <c r="CV244" s="120" t="str">
        <f t="shared" si="427"/>
        <v>Ž</v>
      </c>
      <c r="CW244" t="s">
        <v>1</v>
      </c>
      <c r="CX244" s="105" t="str">
        <f>IF(CT244="","",IF(BO244&lt;&gt;"CRO","","INSERT INTO osoba (id,reg_broj,oib,spol_id,dat_rodjenja) VALUES ("&amp;CT244&amp;",(SELECT max(reg_broj)+1 FROM osoba),Null,'"&amp;CV244&amp;"',Null); INSERT INTO osoba_log (id,reg_broj,oib,spol_id,dat_rodjenja,dnevnik_id) SELECT id,reg_broj,oib,spol_id,dat_rodjenja,"&amp;CT$2&amp;" FROM osoba WHERE id = "&amp;CT244&amp;";"))</f>
        <v/>
      </c>
      <c r="CY244" s="125" t="str">
        <f>IF(CT244="","","INSERT INTO imeprezime (id,osoba_id,rbr,ime,prezime,klub_id,identitet_id,sintaksa_id,info,aktivno,dnevnik_id) VALUES ("&amp;CT244&amp;","&amp;IF(CX244="","Null",CT244)&amp;",1,'"&amp;BA244&amp;"','"&amp;BB244&amp;"',(SELECT id FROM klub WHERE naziv = '"&amp;BI244&amp;"'),Null,1,'',1,"&amp;CT$2&amp;");")</f>
        <v/>
      </c>
      <c r="CZ244" t="s">
        <v>1</v>
      </c>
      <c r="DA244" s="29" t="str">
        <f t="shared" si="414"/>
        <v/>
      </c>
      <c r="DB244" t="s">
        <v>1</v>
      </c>
      <c r="DC244" s="105" t="str">
        <f>IF(OR(BP244="",BP244&lt;&gt;"NEMA"),"",BO244)</f>
        <v/>
      </c>
      <c r="DD244" s="125" t="str">
        <f>IF(DC244="","",MAX(DD$10:DD243)+1)</f>
        <v/>
      </c>
      <c r="DE244" t="s">
        <v>1</v>
      </c>
      <c r="DF244" s="90"/>
      <c r="DG244" t="s">
        <v>1</v>
      </c>
      <c r="DH244" s="29" t="str">
        <f t="shared" si="397"/>
        <v/>
      </c>
      <c r="DI244" t="s">
        <v>1</v>
      </c>
      <c r="DJ244" s="166" t="str">
        <f>IF(BJ244&lt;&gt;"NEMA","",IF(IFERROR(MATCH(BI244,BI$10:BI243,0),0)&lt;&gt;0,"",BI244))</f>
        <v/>
      </c>
      <c r="DK244" t="s">
        <v>1</v>
      </c>
      <c r="DL244" s="90"/>
      <c r="DM244" t="s">
        <v>1</v>
      </c>
      <c r="DN244" s="105" t="str">
        <f t="shared" si="415"/>
        <v/>
      </c>
      <c r="DO244" s="73" t="str">
        <f>IF(DN244="","",MAX(DO$10:DO243)+1)</f>
        <v/>
      </c>
      <c r="DP244" s="73" t="str">
        <f>IF(DN244="","",IF(BP244="","",IF(BP244="NEMA",DD244,BP244)))</f>
        <v/>
      </c>
      <c r="DQ244" s="73" t="str">
        <f t="shared" si="416"/>
        <v/>
      </c>
      <c r="DR244" s="73" t="str">
        <f>IF(DL244="","",MAX(DR$10:DR243)+1)</f>
        <v/>
      </c>
      <c r="DS244" s="177" t="str">
        <f t="shared" si="398"/>
        <v/>
      </c>
      <c r="DT244" s="125" t="str">
        <f t="shared" si="417"/>
        <v/>
      </c>
      <c r="DU244" t="s">
        <v>1</v>
      </c>
      <c r="DV244" s="29" t="str">
        <f t="shared" si="418"/>
        <v/>
      </c>
      <c r="DW244" t="s">
        <v>1</v>
      </c>
      <c r="DX244" s="166" t="str">
        <f>IF(BX244="","",IF(BY244&lt;&gt;"NEMA","ime-pre-klu"&amp;IF(BJ244="","","(ali)")&amp;"-kat",IF(CB244&lt;&gt;"NEMA","ime-pre-klu"&amp;IF(BJ244="","","(ali)"),IF(CE244&lt;&gt;"NEMA","ime-pre",IF(CT244&lt;&gt;"","novo",""))))&amp;IF(AND(BE244="0",BD244&gt;max_minuta*60),"-ot",""))</f>
        <v/>
      </c>
      <c r="DY244" t="s">
        <v>1</v>
      </c>
      <c r="DZ244" s="111"/>
      <c r="EA244" s="134"/>
      <c r="EB244" s="134"/>
      <c r="EC244" s="134"/>
      <c r="ED244" s="134"/>
      <c r="EE244" s="134"/>
      <c r="EF244" s="134"/>
      <c r="EG244" s="134"/>
      <c r="EH244" s="134"/>
      <c r="EI244" s="134"/>
      <c r="EJ244" s="106" t="str">
        <f t="shared" si="399"/>
        <v/>
      </c>
      <c r="EK244" t="s">
        <v>1</v>
      </c>
    </row>
    <row r="245" spans="2:141" x14ac:dyDescent="0.25">
      <c r="B245" s="148"/>
      <c r="C245" t="s">
        <v>1</v>
      </c>
      <c r="D245" s="159" t="str">
        <f t="shared" si="400"/>
        <v/>
      </c>
      <c r="E245" s="160" t="str">
        <f t="shared" ref="E245:AW245" si="464">IF($B245="","",FIND(";",$B245,D245+1))</f>
        <v/>
      </c>
      <c r="F245" s="160" t="str">
        <f t="shared" si="464"/>
        <v/>
      </c>
      <c r="G245" s="160" t="str">
        <f t="shared" si="464"/>
        <v/>
      </c>
      <c r="H245" s="160" t="str">
        <f t="shared" si="464"/>
        <v/>
      </c>
      <c r="I245" s="160" t="str">
        <f t="shared" si="464"/>
        <v/>
      </c>
      <c r="J245" s="160" t="str">
        <f t="shared" si="464"/>
        <v/>
      </c>
      <c r="K245" s="160" t="str">
        <f t="shared" si="464"/>
        <v/>
      </c>
      <c r="L245" s="160" t="str">
        <f t="shared" si="464"/>
        <v/>
      </c>
      <c r="M245" s="160" t="str">
        <f t="shared" si="464"/>
        <v/>
      </c>
      <c r="N245" s="160" t="str">
        <f t="shared" si="464"/>
        <v/>
      </c>
      <c r="O245" s="160" t="str">
        <f t="shared" si="464"/>
        <v/>
      </c>
      <c r="P245" s="160" t="str">
        <f t="shared" si="464"/>
        <v/>
      </c>
      <c r="Q245" s="160" t="str">
        <f t="shared" si="464"/>
        <v/>
      </c>
      <c r="R245" s="160" t="str">
        <f t="shared" si="464"/>
        <v/>
      </c>
      <c r="S245" s="160" t="str">
        <f t="shared" si="464"/>
        <v/>
      </c>
      <c r="T245" s="160" t="str">
        <f t="shared" si="464"/>
        <v/>
      </c>
      <c r="U245" s="160" t="str">
        <f t="shared" si="464"/>
        <v/>
      </c>
      <c r="V245" s="160" t="str">
        <f t="shared" si="464"/>
        <v/>
      </c>
      <c r="W245" s="160" t="str">
        <f t="shared" si="464"/>
        <v/>
      </c>
      <c r="X245" s="160" t="str">
        <f t="shared" si="464"/>
        <v/>
      </c>
      <c r="Y245" s="160" t="str">
        <f t="shared" si="464"/>
        <v/>
      </c>
      <c r="Z245" s="160" t="str">
        <f t="shared" si="464"/>
        <v/>
      </c>
      <c r="AA245" s="160" t="str">
        <f t="shared" si="464"/>
        <v/>
      </c>
      <c r="AB245" s="160" t="str">
        <f t="shared" si="464"/>
        <v/>
      </c>
      <c r="AC245" s="160" t="str">
        <f t="shared" si="464"/>
        <v/>
      </c>
      <c r="AD245" s="160" t="str">
        <f t="shared" si="464"/>
        <v/>
      </c>
      <c r="AE245" s="160" t="str">
        <f t="shared" si="464"/>
        <v/>
      </c>
      <c r="AF245" s="160" t="str">
        <f t="shared" si="464"/>
        <v/>
      </c>
      <c r="AG245" s="160" t="str">
        <f t="shared" si="464"/>
        <v/>
      </c>
      <c r="AH245" s="160" t="str">
        <f t="shared" si="464"/>
        <v/>
      </c>
      <c r="AI245" s="160" t="str">
        <f t="shared" si="464"/>
        <v/>
      </c>
      <c r="AJ245" s="160" t="str">
        <f t="shared" si="464"/>
        <v/>
      </c>
      <c r="AK245" s="160" t="str">
        <f t="shared" si="464"/>
        <v/>
      </c>
      <c r="AL245" s="160" t="str">
        <f t="shared" si="464"/>
        <v/>
      </c>
      <c r="AM245" s="160" t="str">
        <f t="shared" si="464"/>
        <v/>
      </c>
      <c r="AN245" s="160" t="str">
        <f t="shared" si="464"/>
        <v/>
      </c>
      <c r="AO245" s="160" t="str">
        <f t="shared" si="464"/>
        <v/>
      </c>
      <c r="AP245" s="160" t="str">
        <f t="shared" si="464"/>
        <v/>
      </c>
      <c r="AQ245" s="160" t="str">
        <f t="shared" si="464"/>
        <v/>
      </c>
      <c r="AR245" s="160" t="str">
        <f t="shared" si="464"/>
        <v/>
      </c>
      <c r="AS245" s="160" t="str">
        <f t="shared" si="464"/>
        <v/>
      </c>
      <c r="AT245" s="160" t="str">
        <f t="shared" si="464"/>
        <v/>
      </c>
      <c r="AU245" s="160" t="str">
        <f t="shared" si="464"/>
        <v/>
      </c>
      <c r="AV245" s="160" t="str">
        <f t="shared" si="464"/>
        <v/>
      </c>
      <c r="AW245" s="161" t="str">
        <f t="shared" si="464"/>
        <v/>
      </c>
      <c r="AX245" t="s">
        <v>1</v>
      </c>
      <c r="AY245" s="105" t="str">
        <f t="shared" si="402"/>
        <v/>
      </c>
      <c r="AZ245" s="134" t="str">
        <f t="shared" si="382"/>
        <v/>
      </c>
      <c r="BA245" s="73" t="str">
        <f t="shared" si="403"/>
        <v/>
      </c>
      <c r="BB245" s="73" t="str">
        <f t="shared" si="404"/>
        <v/>
      </c>
      <c r="BC245" s="134" t="str">
        <f t="shared" si="405"/>
        <v/>
      </c>
      <c r="BD245" s="134" t="str">
        <f t="shared" si="406"/>
        <v/>
      </c>
      <c r="BE245" s="134" t="str">
        <f t="shared" si="407"/>
        <v/>
      </c>
      <c r="BF245" s="134" t="str">
        <f t="shared" si="433"/>
        <v/>
      </c>
      <c r="BG245" s="134" t="str">
        <f t="shared" si="383"/>
        <v/>
      </c>
      <c r="BH245" s="73" t="str">
        <f t="shared" si="384"/>
        <v/>
      </c>
      <c r="BI245" s="73" t="str">
        <f t="shared" si="429"/>
        <v/>
      </c>
      <c r="BJ245" s="134" t="str">
        <f t="shared" si="408"/>
        <v/>
      </c>
      <c r="BK245" s="73" t="str" cm="1">
        <f t="array" ref="BK245">IF(BJ245="",""&amp;BI245,IF(BJ245="NEMA",BI245,INDEX(klub_naziv,MATCH(INDEX(klubAlias_klubid,BJ245),klub_id,0))))</f>
        <v/>
      </c>
      <c r="BL245" s="73" t="str" cm="1">
        <f t="array" ref="BL245">IFERROR(INDEX(registarNatjecatelji,CE245,4),"")</f>
        <v/>
      </c>
      <c r="BM245" s="179" t="str">
        <f t="shared" si="457"/>
        <v/>
      </c>
      <c r="BN245" s="73" t="str">
        <f t="shared" si="409"/>
        <v/>
      </c>
      <c r="BO245" s="73" t="str">
        <f t="shared" si="422"/>
        <v/>
      </c>
      <c r="BP245" s="134" t="str">
        <f t="shared" si="385"/>
        <v/>
      </c>
      <c r="BQ245" s="73" t="str">
        <f t="shared" si="386"/>
        <v/>
      </c>
      <c r="BR245" s="73" t="str">
        <f t="shared" si="387"/>
        <v/>
      </c>
      <c r="BS245" s="134" t="str">
        <f t="shared" si="388"/>
        <v/>
      </c>
      <c r="BT245" s="74" t="str">
        <f t="shared" si="389"/>
        <v/>
      </c>
      <c r="BU245" s="74" t="str">
        <f t="shared" si="390"/>
        <v/>
      </c>
      <c r="BV245" s="75" t="str">
        <f t="shared" si="391"/>
        <v/>
      </c>
      <c r="BW245" t="s">
        <v>1</v>
      </c>
      <c r="BX245" s="105" t="str">
        <f t="shared" si="392"/>
        <v/>
      </c>
      <c r="BY245" s="106" t="str">
        <f t="shared" si="393"/>
        <v/>
      </c>
      <c r="BZ245" t="s">
        <v>1</v>
      </c>
      <c r="CA245" s="105" t="str">
        <f t="shared" si="394"/>
        <v/>
      </c>
      <c r="CB245" s="106" t="str">
        <f t="shared" si="395"/>
        <v/>
      </c>
      <c r="CC245" t="s">
        <v>1</v>
      </c>
      <c r="CD245" s="105" t="str">
        <f t="shared" si="396"/>
        <v/>
      </c>
      <c r="CE245" s="106" t="str">
        <f t="shared" si="410"/>
        <v/>
      </c>
      <c r="CF245" t="s">
        <v>1</v>
      </c>
      <c r="CG245" s="111" t="str">
        <f t="shared" si="411"/>
        <v/>
      </c>
      <c r="CH245" s="134" t="str" cm="1">
        <f t="array" ref="CH245">IF(CG245="","",INDEX(imePrezime_id,CG245,0))</f>
        <v/>
      </c>
      <c r="CI245" s="106" t="str">
        <f>IF(OR(CD245="",CE245&lt;&gt;"NEMA"),"",IFERROR(INDEX(imeprezimealias_imeprezimeid,MATCH(BA245&amp;" "&amp;BB245,imeprezimealias_alias,0)),""))</f>
        <v/>
      </c>
      <c r="CJ245" t="s">
        <v>1</v>
      </c>
      <c r="CK245" s="29" t="str">
        <f t="shared" si="412"/>
        <v/>
      </c>
      <c r="CL245" t="s">
        <v>1</v>
      </c>
      <c r="CM245" s="90"/>
      <c r="CN245" t="s">
        <v>1</v>
      </c>
      <c r="CO245" s="111" t="str">
        <f>IF(CM245="","",MAX(CO$10:CO244)+1)</f>
        <v/>
      </c>
      <c r="CP245" s="106" t="str">
        <f>IF(CM245="","",INDEX(imePrezime_id,MATCH(IF(IFERROR(SEARCH("–",CM245),0)&lt;&gt;0,CM245,SUBSTITUTE(CM245," "," – ",1)),imePrezime,0)))</f>
        <v/>
      </c>
      <c r="CR245" s="29" t="str">
        <f t="shared" si="413"/>
        <v/>
      </c>
      <c r="CS245" t="s">
        <v>1</v>
      </c>
      <c r="CT245" s="115" t="str">
        <f>IF(AND(CE245="NEMA",CI245=""),MAX(CT$10:CT244)+1,"")</f>
        <v/>
      </c>
      <c r="CU245" t="s">
        <v>1</v>
      </c>
      <c r="CV245" s="120" t="str">
        <f t="shared" si="427"/>
        <v/>
      </c>
      <c r="CW245" t="s">
        <v>1</v>
      </c>
      <c r="CX245" s="105" t="str">
        <f>IF(CT245="","",IF(BO245&lt;&gt;"CRO","","INSERT INTO osoba (id,reg_broj,oib,spol_id,dat_rodjenja) VALUES ("&amp;CT245&amp;",(SELECT max(reg_broj)+1 FROM osoba),Null,'"&amp;CV245&amp;"',Null); INSERT INTO osoba_log (id,reg_broj,oib,spol_id,dat_rodjenja,dnevnik_id) SELECT id,reg_broj,oib,spol_id,dat_rodjenja,"&amp;CT$2&amp;" FROM osoba WHERE id = "&amp;CT245&amp;";"))</f>
        <v/>
      </c>
      <c r="CY245" s="125" t="str">
        <f>IF(CT245="","","INSERT INTO imeprezime (id,osoba_id,rbr,ime,prezime,klub_id,identitet_id,sintaksa_id,info,aktivno,dnevnik_id) VALUES ("&amp;CT245&amp;","&amp;IF(CX245="","Null",CT245)&amp;",1,'"&amp;BA245&amp;"','"&amp;BB245&amp;"',(SELECT id FROM klub WHERE naziv = '"&amp;BI245&amp;"'),Null,1,'',1,"&amp;CT$2&amp;");")</f>
        <v/>
      </c>
      <c r="CZ245" t="s">
        <v>1</v>
      </c>
      <c r="DA245" s="29" t="str">
        <f t="shared" si="414"/>
        <v/>
      </c>
      <c r="DB245" t="s">
        <v>1</v>
      </c>
      <c r="DC245" s="105" t="str">
        <f>IF(OR(BP245="",BP245&lt;&gt;"NEMA"),"",BO245)</f>
        <v/>
      </c>
      <c r="DD245" s="125" t="str">
        <f>IF(DC245="","",MAX(DD$10:DD244)+1)</f>
        <v/>
      </c>
      <c r="DE245" t="s">
        <v>1</v>
      </c>
      <c r="DF245" s="90"/>
      <c r="DG245" t="s">
        <v>1</v>
      </c>
      <c r="DH245" s="29" t="str">
        <f t="shared" si="397"/>
        <v/>
      </c>
      <c r="DI245" t="s">
        <v>1</v>
      </c>
      <c r="DJ245" s="166" t="str">
        <f>IF(BJ245&lt;&gt;"NEMA","",IF(IFERROR(MATCH(BI245,BI$10:BI244,0),0)&lt;&gt;0,"",BI245))</f>
        <v/>
      </c>
      <c r="DK245" t="s">
        <v>1</v>
      </c>
      <c r="DL245" s="90"/>
      <c r="DM245" t="s">
        <v>1</v>
      </c>
      <c r="DN245" s="105" t="str">
        <f t="shared" si="415"/>
        <v/>
      </c>
      <c r="DO245" s="73" t="str">
        <f>IF(DN245="","",MAX(DO$10:DO244)+1)</f>
        <v/>
      </c>
      <c r="DP245" s="73" t="str">
        <f>IF(DN245="","",IF(BP245="","",IF(BP245="NEMA",DD245,BP245)))</f>
        <v/>
      </c>
      <c r="DQ245" s="73" t="str">
        <f t="shared" si="416"/>
        <v/>
      </c>
      <c r="DR245" s="73" t="str">
        <f>IF(DL245="","",MAX(DR$10:DR244)+1)</f>
        <v/>
      </c>
      <c r="DS245" s="177" t="str">
        <f t="shared" si="398"/>
        <v/>
      </c>
      <c r="DT245" s="125" t="str">
        <f t="shared" si="417"/>
        <v/>
      </c>
      <c r="DU245" t="s">
        <v>1</v>
      </c>
      <c r="DV245" s="29" t="str">
        <f t="shared" si="418"/>
        <v/>
      </c>
      <c r="DW245" t="s">
        <v>1</v>
      </c>
      <c r="DX245" s="166" t="str">
        <f>IF(BX245="","",IF(BY245&lt;&gt;"NEMA","ime-pre-klu"&amp;IF(BJ245="","","(ali)")&amp;"-kat",IF(CB245&lt;&gt;"NEMA","ime-pre-klu"&amp;IF(BJ245="","","(ali)"),IF(CE245&lt;&gt;"NEMA","ime-pre",IF(CT245&lt;&gt;"","novo",""))))&amp;IF(AND(BE245="0",BD245&gt;max_minuta*60),"-ot",""))</f>
        <v/>
      </c>
      <c r="DY245" t="s">
        <v>1</v>
      </c>
      <c r="DZ245" s="111"/>
      <c r="EA245" s="134"/>
      <c r="EB245" s="134"/>
      <c r="EC245" s="134"/>
      <c r="ED245" s="134"/>
      <c r="EE245" s="134"/>
      <c r="EF245" s="134"/>
      <c r="EG245" s="134"/>
      <c r="EH245" s="134"/>
      <c r="EI245" s="134"/>
      <c r="EJ245" s="106" t="str">
        <f t="shared" si="399"/>
        <v/>
      </c>
      <c r="EK245" t="s">
        <v>1</v>
      </c>
    </row>
    <row r="246" spans="2:141" x14ac:dyDescent="0.25">
      <c r="B246" s="148"/>
      <c r="C246" t="s">
        <v>1</v>
      </c>
      <c r="D246" s="159" t="str">
        <f t="shared" si="400"/>
        <v/>
      </c>
      <c r="E246" s="160" t="str">
        <f t="shared" ref="E246:AW246" si="465">IF($B246="","",FIND(";",$B246,D246+1))</f>
        <v/>
      </c>
      <c r="F246" s="160" t="str">
        <f t="shared" si="465"/>
        <v/>
      </c>
      <c r="G246" s="160" t="str">
        <f t="shared" si="465"/>
        <v/>
      </c>
      <c r="H246" s="160" t="str">
        <f t="shared" si="465"/>
        <v/>
      </c>
      <c r="I246" s="160" t="str">
        <f t="shared" si="465"/>
        <v/>
      </c>
      <c r="J246" s="160" t="str">
        <f t="shared" si="465"/>
        <v/>
      </c>
      <c r="K246" s="160" t="str">
        <f t="shared" si="465"/>
        <v/>
      </c>
      <c r="L246" s="160" t="str">
        <f t="shared" si="465"/>
        <v/>
      </c>
      <c r="M246" s="160" t="str">
        <f t="shared" si="465"/>
        <v/>
      </c>
      <c r="N246" s="160" t="str">
        <f t="shared" si="465"/>
        <v/>
      </c>
      <c r="O246" s="160" t="str">
        <f t="shared" si="465"/>
        <v/>
      </c>
      <c r="P246" s="160" t="str">
        <f t="shared" si="465"/>
        <v/>
      </c>
      <c r="Q246" s="160" t="str">
        <f t="shared" si="465"/>
        <v/>
      </c>
      <c r="R246" s="160" t="str">
        <f t="shared" si="465"/>
        <v/>
      </c>
      <c r="S246" s="160" t="str">
        <f t="shared" si="465"/>
        <v/>
      </c>
      <c r="T246" s="160" t="str">
        <f t="shared" si="465"/>
        <v/>
      </c>
      <c r="U246" s="160" t="str">
        <f t="shared" si="465"/>
        <v/>
      </c>
      <c r="V246" s="160" t="str">
        <f t="shared" si="465"/>
        <v/>
      </c>
      <c r="W246" s="160" t="str">
        <f t="shared" si="465"/>
        <v/>
      </c>
      <c r="X246" s="160" t="str">
        <f t="shared" si="465"/>
        <v/>
      </c>
      <c r="Y246" s="160" t="str">
        <f t="shared" si="465"/>
        <v/>
      </c>
      <c r="Z246" s="160" t="str">
        <f t="shared" si="465"/>
        <v/>
      </c>
      <c r="AA246" s="160" t="str">
        <f t="shared" si="465"/>
        <v/>
      </c>
      <c r="AB246" s="160" t="str">
        <f t="shared" si="465"/>
        <v/>
      </c>
      <c r="AC246" s="160" t="str">
        <f t="shared" si="465"/>
        <v/>
      </c>
      <c r="AD246" s="160" t="str">
        <f t="shared" si="465"/>
        <v/>
      </c>
      <c r="AE246" s="160" t="str">
        <f t="shared" si="465"/>
        <v/>
      </c>
      <c r="AF246" s="160" t="str">
        <f t="shared" si="465"/>
        <v/>
      </c>
      <c r="AG246" s="160" t="str">
        <f t="shared" si="465"/>
        <v/>
      </c>
      <c r="AH246" s="160" t="str">
        <f t="shared" si="465"/>
        <v/>
      </c>
      <c r="AI246" s="160" t="str">
        <f t="shared" si="465"/>
        <v/>
      </c>
      <c r="AJ246" s="160" t="str">
        <f t="shared" si="465"/>
        <v/>
      </c>
      <c r="AK246" s="160" t="str">
        <f t="shared" si="465"/>
        <v/>
      </c>
      <c r="AL246" s="160" t="str">
        <f t="shared" si="465"/>
        <v/>
      </c>
      <c r="AM246" s="160" t="str">
        <f t="shared" si="465"/>
        <v/>
      </c>
      <c r="AN246" s="160" t="str">
        <f t="shared" si="465"/>
        <v/>
      </c>
      <c r="AO246" s="160" t="str">
        <f t="shared" si="465"/>
        <v/>
      </c>
      <c r="AP246" s="160" t="str">
        <f t="shared" si="465"/>
        <v/>
      </c>
      <c r="AQ246" s="160" t="str">
        <f t="shared" si="465"/>
        <v/>
      </c>
      <c r="AR246" s="160" t="str">
        <f t="shared" si="465"/>
        <v/>
      </c>
      <c r="AS246" s="160" t="str">
        <f t="shared" si="465"/>
        <v/>
      </c>
      <c r="AT246" s="160" t="str">
        <f t="shared" si="465"/>
        <v/>
      </c>
      <c r="AU246" s="160" t="str">
        <f t="shared" si="465"/>
        <v/>
      </c>
      <c r="AV246" s="160" t="str">
        <f t="shared" si="465"/>
        <v/>
      </c>
      <c r="AW246" s="161" t="str">
        <f t="shared" si="465"/>
        <v/>
      </c>
      <c r="AX246" t="s">
        <v>1</v>
      </c>
      <c r="AY246" s="105" t="str">
        <f t="shared" si="402"/>
        <v/>
      </c>
      <c r="AZ246" s="134" t="str">
        <f t="shared" si="382"/>
        <v/>
      </c>
      <c r="BA246" s="73" t="str">
        <f t="shared" si="403"/>
        <v/>
      </c>
      <c r="BB246" s="73" t="str">
        <f t="shared" si="404"/>
        <v/>
      </c>
      <c r="BC246" s="134" t="str">
        <f t="shared" si="405"/>
        <v/>
      </c>
      <c r="BD246" s="134" t="str">
        <f t="shared" si="406"/>
        <v/>
      </c>
      <c r="BE246" s="134" t="str">
        <f t="shared" si="407"/>
        <v/>
      </c>
      <c r="BF246" s="134" t="str">
        <f t="shared" si="433"/>
        <v/>
      </c>
      <c r="BG246" s="134" t="str">
        <f t="shared" si="383"/>
        <v/>
      </c>
      <c r="BH246" s="73" t="str">
        <f t="shared" si="384"/>
        <v/>
      </c>
      <c r="BI246" s="73" t="str">
        <f t="shared" si="429"/>
        <v/>
      </c>
      <c r="BJ246" s="134" t="str">
        <f t="shared" si="408"/>
        <v/>
      </c>
      <c r="BK246" s="73" t="str" cm="1">
        <f t="array" ref="BK246">IF(BJ246="",""&amp;BI246,IF(BJ246="NEMA",BI246,INDEX(klub_naziv,MATCH(INDEX(klubAlias_klubid,BJ246),klub_id,0))))</f>
        <v/>
      </c>
      <c r="BL246" s="73" t="str" cm="1">
        <f t="array" ref="BL246">IFERROR(INDEX(registarNatjecatelji,CE246,4),"")</f>
        <v/>
      </c>
      <c r="BM246" s="179" t="str">
        <f t="shared" si="457"/>
        <v/>
      </c>
      <c r="BN246" s="73" t="str">
        <f t="shared" si="409"/>
        <v/>
      </c>
      <c r="BO246" s="73" t="str">
        <f t="shared" si="422"/>
        <v/>
      </c>
      <c r="BP246" s="134" t="str">
        <f t="shared" si="385"/>
        <v/>
      </c>
      <c r="BQ246" s="73" t="str">
        <f t="shared" si="386"/>
        <v/>
      </c>
      <c r="BR246" s="73" t="str">
        <f t="shared" si="387"/>
        <v/>
      </c>
      <c r="BS246" s="134" t="str">
        <f t="shared" si="388"/>
        <v/>
      </c>
      <c r="BT246" s="74" t="str">
        <f t="shared" si="389"/>
        <v/>
      </c>
      <c r="BU246" s="74" t="str">
        <f t="shared" si="390"/>
        <v/>
      </c>
      <c r="BV246" s="75" t="str">
        <f t="shared" si="391"/>
        <v/>
      </c>
      <c r="BW246" t="s">
        <v>1</v>
      </c>
      <c r="BX246" s="105" t="str">
        <f t="shared" si="392"/>
        <v/>
      </c>
      <c r="BY246" s="106" t="str">
        <f t="shared" si="393"/>
        <v/>
      </c>
      <c r="BZ246" t="s">
        <v>1</v>
      </c>
      <c r="CA246" s="105" t="str">
        <f t="shared" si="394"/>
        <v/>
      </c>
      <c r="CB246" s="106" t="str">
        <f t="shared" si="395"/>
        <v/>
      </c>
      <c r="CC246" t="s">
        <v>1</v>
      </c>
      <c r="CD246" s="105" t="str">
        <f t="shared" si="396"/>
        <v/>
      </c>
      <c r="CE246" s="106" t="str">
        <f t="shared" si="410"/>
        <v/>
      </c>
      <c r="CF246" t="s">
        <v>1</v>
      </c>
      <c r="CG246" s="111" t="str">
        <f t="shared" si="411"/>
        <v/>
      </c>
      <c r="CH246" s="134" t="str" cm="1">
        <f t="array" ref="CH246">IF(CG246="","",INDEX(imePrezime_id,CG246,0))</f>
        <v/>
      </c>
      <c r="CI246" s="106" t="str">
        <f>IF(OR(CD246="",CE246&lt;&gt;"NEMA"),"",IFERROR(INDEX(imeprezimealias_imeprezimeid,MATCH(BA246&amp;" "&amp;BB246,imeprezimealias_alias,0)),""))</f>
        <v/>
      </c>
      <c r="CJ246" t="s">
        <v>1</v>
      </c>
      <c r="CK246" s="29" t="str">
        <f t="shared" si="412"/>
        <v/>
      </c>
      <c r="CL246" t="s">
        <v>1</v>
      </c>
      <c r="CM246" s="90"/>
      <c r="CN246" t="s">
        <v>1</v>
      </c>
      <c r="CO246" s="111" t="str">
        <f>IF(CM246="","",MAX(CO$10:CO245)+1)</f>
        <v/>
      </c>
      <c r="CP246" s="106" t="str">
        <f>IF(CM246="","",INDEX(imePrezime_id,MATCH(IF(IFERROR(SEARCH("–",CM246),0)&lt;&gt;0,CM246,SUBSTITUTE(CM246," "," – ",1)),imePrezime,0)))</f>
        <v/>
      </c>
      <c r="CR246" s="29" t="str">
        <f t="shared" si="413"/>
        <v/>
      </c>
      <c r="CS246" t="s">
        <v>1</v>
      </c>
      <c r="CT246" s="115" t="str">
        <f>IF(AND(CE246="NEMA",CI246=""),MAX(CT$10:CT245)+1,"")</f>
        <v/>
      </c>
      <c r="CU246" t="s">
        <v>1</v>
      </c>
      <c r="CV246" s="120" t="str">
        <f t="shared" si="427"/>
        <v/>
      </c>
      <c r="CW246" t="s">
        <v>1</v>
      </c>
      <c r="CX246" s="105" t="str">
        <f>IF(CT246="","",IF(BO246&lt;&gt;"CRO","","INSERT INTO osoba (id,reg_broj,oib,spol_id,dat_rodjenja) VALUES ("&amp;CT246&amp;",(SELECT max(reg_broj)+1 FROM osoba),Null,'"&amp;CV246&amp;"',Null); INSERT INTO osoba_log (id,reg_broj,oib,spol_id,dat_rodjenja,dnevnik_id) SELECT id,reg_broj,oib,spol_id,dat_rodjenja,"&amp;CT$2&amp;" FROM osoba WHERE id = "&amp;CT246&amp;";"))</f>
        <v/>
      </c>
      <c r="CY246" s="125" t="str">
        <f>IF(CT246="","","INSERT INTO imeprezime (id,osoba_id,rbr,ime,prezime,klub_id,identitet_id,sintaksa_id,info,aktivno,dnevnik_id) VALUES ("&amp;CT246&amp;","&amp;IF(CX246="","Null",CT246)&amp;",1,'"&amp;BA246&amp;"','"&amp;BB246&amp;"',(SELECT id FROM klub WHERE naziv = '"&amp;BI246&amp;"'),Null,1,'',1,"&amp;CT$2&amp;");")</f>
        <v/>
      </c>
      <c r="CZ246" t="s">
        <v>1</v>
      </c>
      <c r="DA246" s="29" t="str">
        <f t="shared" si="414"/>
        <v/>
      </c>
      <c r="DB246" t="s">
        <v>1</v>
      </c>
      <c r="DC246" s="105" t="str">
        <f>IF(OR(BP246="",BP246&lt;&gt;"NEMA"),"",BO246)</f>
        <v/>
      </c>
      <c r="DD246" s="125" t="str">
        <f>IF(DC246="","",MAX(DD$10:DD245)+1)</f>
        <v/>
      </c>
      <c r="DE246" t="s">
        <v>1</v>
      </c>
      <c r="DF246" s="90"/>
      <c r="DG246" t="s">
        <v>1</v>
      </c>
      <c r="DH246" s="29" t="str">
        <f t="shared" si="397"/>
        <v/>
      </c>
      <c r="DI246" t="s">
        <v>1</v>
      </c>
      <c r="DJ246" s="166" t="str">
        <f>IF(BJ246&lt;&gt;"NEMA","",IF(IFERROR(MATCH(BI246,BI$10:BI245,0),0)&lt;&gt;0,"",BI246))</f>
        <v/>
      </c>
      <c r="DK246" t="s">
        <v>1</v>
      </c>
      <c r="DL246" s="90"/>
      <c r="DM246" t="s">
        <v>1</v>
      </c>
      <c r="DN246" s="105" t="str">
        <f t="shared" si="415"/>
        <v/>
      </c>
      <c r="DO246" s="73" t="str">
        <f>IF(DN246="","",MAX(DO$10:DO245)+1)</f>
        <v/>
      </c>
      <c r="DP246" s="73" t="str">
        <f>IF(DN246="","",IF(BP246="","",IF(BP246="NEMA",DD246,BP246)))</f>
        <v/>
      </c>
      <c r="DQ246" s="73" t="str">
        <f t="shared" si="416"/>
        <v/>
      </c>
      <c r="DR246" s="73" t="str">
        <f>IF(DL246="","",MAX(DR$10:DR245)+1)</f>
        <v/>
      </c>
      <c r="DS246" s="177" t="str">
        <f t="shared" si="398"/>
        <v/>
      </c>
      <c r="DT246" s="125" t="str">
        <f t="shared" si="417"/>
        <v/>
      </c>
      <c r="DU246" t="s">
        <v>1</v>
      </c>
      <c r="DV246" s="29" t="str">
        <f t="shared" si="418"/>
        <v/>
      </c>
      <c r="DW246" t="s">
        <v>1</v>
      </c>
      <c r="DX246" s="166" t="str">
        <f>IF(BX246="","",IF(BY246&lt;&gt;"NEMA","ime-pre-klu"&amp;IF(BJ246="","","(ali)")&amp;"-kat",IF(CB246&lt;&gt;"NEMA","ime-pre-klu"&amp;IF(BJ246="","","(ali)"),IF(CE246&lt;&gt;"NEMA","ime-pre",IF(CT246&lt;&gt;"","novo",""))))&amp;IF(AND(BE246="0",BD246&gt;max_minuta*60),"-ot",""))</f>
        <v/>
      </c>
      <c r="DY246" t="s">
        <v>1</v>
      </c>
      <c r="DZ246" s="111"/>
      <c r="EA246" s="134"/>
      <c r="EB246" s="134"/>
      <c r="EC246" s="134"/>
      <c r="ED246" s="134"/>
      <c r="EE246" s="134"/>
      <c r="EF246" s="134"/>
      <c r="EG246" s="134"/>
      <c r="EH246" s="134"/>
      <c r="EI246" s="134"/>
      <c r="EJ246" s="106" t="str">
        <f t="shared" si="399"/>
        <v/>
      </c>
      <c r="EK246" t="s">
        <v>1</v>
      </c>
    </row>
    <row r="247" spans="2:141" x14ac:dyDescent="0.25">
      <c r="B247" s="148"/>
      <c r="C247" t="s">
        <v>1</v>
      </c>
      <c r="D247" s="159" t="str">
        <f t="shared" si="400"/>
        <v/>
      </c>
      <c r="E247" s="160" t="str">
        <f t="shared" ref="E247:AW247" si="466">IF($B247="","",FIND(";",$B247,D247+1))</f>
        <v/>
      </c>
      <c r="F247" s="160" t="str">
        <f t="shared" si="466"/>
        <v/>
      </c>
      <c r="G247" s="160" t="str">
        <f t="shared" si="466"/>
        <v/>
      </c>
      <c r="H247" s="160" t="str">
        <f t="shared" si="466"/>
        <v/>
      </c>
      <c r="I247" s="160" t="str">
        <f t="shared" si="466"/>
        <v/>
      </c>
      <c r="J247" s="160" t="str">
        <f t="shared" si="466"/>
        <v/>
      </c>
      <c r="K247" s="160" t="str">
        <f t="shared" si="466"/>
        <v/>
      </c>
      <c r="L247" s="160" t="str">
        <f t="shared" si="466"/>
        <v/>
      </c>
      <c r="M247" s="160" t="str">
        <f t="shared" si="466"/>
        <v/>
      </c>
      <c r="N247" s="160" t="str">
        <f t="shared" si="466"/>
        <v/>
      </c>
      <c r="O247" s="160" t="str">
        <f t="shared" si="466"/>
        <v/>
      </c>
      <c r="P247" s="160" t="str">
        <f t="shared" si="466"/>
        <v/>
      </c>
      <c r="Q247" s="160" t="str">
        <f t="shared" si="466"/>
        <v/>
      </c>
      <c r="R247" s="160" t="str">
        <f t="shared" si="466"/>
        <v/>
      </c>
      <c r="S247" s="160" t="str">
        <f t="shared" si="466"/>
        <v/>
      </c>
      <c r="T247" s="160" t="str">
        <f t="shared" si="466"/>
        <v/>
      </c>
      <c r="U247" s="160" t="str">
        <f t="shared" si="466"/>
        <v/>
      </c>
      <c r="V247" s="160" t="str">
        <f t="shared" si="466"/>
        <v/>
      </c>
      <c r="W247" s="160" t="str">
        <f t="shared" si="466"/>
        <v/>
      </c>
      <c r="X247" s="160" t="str">
        <f t="shared" si="466"/>
        <v/>
      </c>
      <c r="Y247" s="160" t="str">
        <f t="shared" si="466"/>
        <v/>
      </c>
      <c r="Z247" s="160" t="str">
        <f t="shared" si="466"/>
        <v/>
      </c>
      <c r="AA247" s="160" t="str">
        <f t="shared" si="466"/>
        <v/>
      </c>
      <c r="AB247" s="160" t="str">
        <f t="shared" si="466"/>
        <v/>
      </c>
      <c r="AC247" s="160" t="str">
        <f t="shared" si="466"/>
        <v/>
      </c>
      <c r="AD247" s="160" t="str">
        <f t="shared" si="466"/>
        <v/>
      </c>
      <c r="AE247" s="160" t="str">
        <f t="shared" si="466"/>
        <v/>
      </c>
      <c r="AF247" s="160" t="str">
        <f t="shared" si="466"/>
        <v/>
      </c>
      <c r="AG247" s="160" t="str">
        <f t="shared" si="466"/>
        <v/>
      </c>
      <c r="AH247" s="160" t="str">
        <f t="shared" si="466"/>
        <v/>
      </c>
      <c r="AI247" s="160" t="str">
        <f t="shared" si="466"/>
        <v/>
      </c>
      <c r="AJ247" s="160" t="str">
        <f t="shared" si="466"/>
        <v/>
      </c>
      <c r="AK247" s="160" t="str">
        <f t="shared" si="466"/>
        <v/>
      </c>
      <c r="AL247" s="160" t="str">
        <f t="shared" si="466"/>
        <v/>
      </c>
      <c r="AM247" s="160" t="str">
        <f t="shared" si="466"/>
        <v/>
      </c>
      <c r="AN247" s="160" t="str">
        <f t="shared" si="466"/>
        <v/>
      </c>
      <c r="AO247" s="160" t="str">
        <f t="shared" si="466"/>
        <v/>
      </c>
      <c r="AP247" s="160" t="str">
        <f t="shared" si="466"/>
        <v/>
      </c>
      <c r="AQ247" s="160" t="str">
        <f t="shared" si="466"/>
        <v/>
      </c>
      <c r="AR247" s="160" t="str">
        <f t="shared" si="466"/>
        <v/>
      </c>
      <c r="AS247" s="160" t="str">
        <f t="shared" si="466"/>
        <v/>
      </c>
      <c r="AT247" s="160" t="str">
        <f t="shared" si="466"/>
        <v/>
      </c>
      <c r="AU247" s="160" t="str">
        <f t="shared" si="466"/>
        <v/>
      </c>
      <c r="AV247" s="160" t="str">
        <f t="shared" si="466"/>
        <v/>
      </c>
      <c r="AW247" s="161" t="str">
        <f t="shared" si="466"/>
        <v/>
      </c>
      <c r="AX247" t="s">
        <v>1</v>
      </c>
      <c r="AY247" s="105" t="str">
        <f t="shared" si="402"/>
        <v/>
      </c>
      <c r="AZ247" s="134" t="str">
        <f t="shared" si="382"/>
        <v/>
      </c>
      <c r="BA247" s="73" t="str">
        <f t="shared" si="403"/>
        <v/>
      </c>
      <c r="BB247" s="73" t="str">
        <f t="shared" si="404"/>
        <v/>
      </c>
      <c r="BC247" s="134" t="str">
        <f t="shared" si="405"/>
        <v/>
      </c>
      <c r="BD247" s="134" t="str">
        <f t="shared" si="406"/>
        <v/>
      </c>
      <c r="BE247" s="134" t="str">
        <f t="shared" si="407"/>
        <v/>
      </c>
      <c r="BF247" s="134" t="str">
        <f t="shared" si="433"/>
        <v/>
      </c>
      <c r="BG247" s="134" t="str">
        <f t="shared" si="383"/>
        <v/>
      </c>
      <c r="BH247" s="73" t="str">
        <f t="shared" si="384"/>
        <v/>
      </c>
      <c r="BI247" s="73" t="str">
        <f t="shared" si="429"/>
        <v/>
      </c>
      <c r="BJ247" s="134" t="str">
        <f t="shared" si="408"/>
        <v/>
      </c>
      <c r="BK247" s="73" t="str" cm="1">
        <f t="array" ref="BK247">IF(BJ247="",""&amp;BI247,IF(BJ247="NEMA",BI247,INDEX(klub_naziv,MATCH(INDEX(klubAlias_klubid,BJ247),klub_id,0))))</f>
        <v/>
      </c>
      <c r="BL247" s="73" t="str" cm="1">
        <f t="array" ref="BL247">IFERROR(INDEX(registarNatjecatelji,CE247,4),"")</f>
        <v/>
      </c>
      <c r="BM247" s="179" t="str">
        <f t="shared" si="457"/>
        <v/>
      </c>
      <c r="BN247" s="73" t="str">
        <f t="shared" si="409"/>
        <v/>
      </c>
      <c r="BO247" s="73" t="str">
        <f t="shared" si="422"/>
        <v/>
      </c>
      <c r="BP247" s="134" t="str">
        <f t="shared" si="385"/>
        <v/>
      </c>
      <c r="BQ247" s="73" t="str">
        <f t="shared" si="386"/>
        <v/>
      </c>
      <c r="BR247" s="73" t="str">
        <f t="shared" si="387"/>
        <v/>
      </c>
      <c r="BS247" s="134" t="str">
        <f t="shared" si="388"/>
        <v/>
      </c>
      <c r="BT247" s="74" t="str">
        <f t="shared" si="389"/>
        <v/>
      </c>
      <c r="BU247" s="74" t="str">
        <f t="shared" si="390"/>
        <v/>
      </c>
      <c r="BV247" s="75" t="str">
        <f t="shared" si="391"/>
        <v/>
      </c>
      <c r="BW247" t="s">
        <v>1</v>
      </c>
      <c r="BX247" s="105" t="str">
        <f t="shared" si="392"/>
        <v/>
      </c>
      <c r="BY247" s="106" t="str">
        <f t="shared" si="393"/>
        <v/>
      </c>
      <c r="BZ247" t="s">
        <v>1</v>
      </c>
      <c r="CA247" s="105" t="str">
        <f t="shared" si="394"/>
        <v/>
      </c>
      <c r="CB247" s="106" t="str">
        <f t="shared" si="395"/>
        <v/>
      </c>
      <c r="CC247" t="s">
        <v>1</v>
      </c>
      <c r="CD247" s="105" t="str">
        <f t="shared" si="396"/>
        <v/>
      </c>
      <c r="CE247" s="106" t="str">
        <f t="shared" si="410"/>
        <v/>
      </c>
      <c r="CF247" t="s">
        <v>1</v>
      </c>
      <c r="CG247" s="111" t="str">
        <f t="shared" si="411"/>
        <v/>
      </c>
      <c r="CH247" s="134" t="str" cm="1">
        <f t="array" ref="CH247">IF(CG247="","",INDEX(imePrezime_id,CG247,0))</f>
        <v/>
      </c>
      <c r="CI247" s="106" t="str">
        <f>IF(OR(CD247="",CE247&lt;&gt;"NEMA"),"",IFERROR(INDEX(imeprezimealias_imeprezimeid,MATCH(BA247&amp;" "&amp;BB247,imeprezimealias_alias,0)),""))</f>
        <v/>
      </c>
      <c r="CJ247" t="s">
        <v>1</v>
      </c>
      <c r="CK247" s="29" t="str">
        <f t="shared" si="412"/>
        <v/>
      </c>
      <c r="CL247" t="s">
        <v>1</v>
      </c>
      <c r="CM247" s="90"/>
      <c r="CN247" t="s">
        <v>1</v>
      </c>
      <c r="CO247" s="111" t="str">
        <f>IF(CM247="","",MAX(CO$10:CO246)+1)</f>
        <v/>
      </c>
      <c r="CP247" s="106" t="str">
        <f>IF(CM247="","",INDEX(imePrezime_id,MATCH(IF(IFERROR(SEARCH("–",CM247),0)&lt;&gt;0,CM247,SUBSTITUTE(CM247," "," – ",1)),imePrezime,0)))</f>
        <v/>
      </c>
      <c r="CR247" s="29" t="str">
        <f t="shared" si="413"/>
        <v/>
      </c>
      <c r="CS247" t="s">
        <v>1</v>
      </c>
      <c r="CT247" s="115" t="str">
        <f>IF(AND(CE247="NEMA",CI247=""),MAX(CT$10:CT246)+1,"")</f>
        <v/>
      </c>
      <c r="CU247" t="s">
        <v>1</v>
      </c>
      <c r="CV247" s="120" t="str">
        <f t="shared" si="427"/>
        <v/>
      </c>
      <c r="CW247" t="s">
        <v>1</v>
      </c>
      <c r="CX247" s="105" t="str">
        <f>IF(CT247="","",IF(BO247&lt;&gt;"CRO","","INSERT INTO osoba (id,reg_broj,oib,spol_id,dat_rodjenja) VALUES ("&amp;CT247&amp;",(SELECT max(reg_broj)+1 FROM osoba),Null,'"&amp;CV247&amp;"',Null); INSERT INTO osoba_log (id,reg_broj,oib,spol_id,dat_rodjenja,dnevnik_id) SELECT id,reg_broj,oib,spol_id,dat_rodjenja,"&amp;CT$2&amp;" FROM osoba WHERE id = "&amp;CT247&amp;";"))</f>
        <v/>
      </c>
      <c r="CY247" s="125" t="str">
        <f>IF(CT247="","","INSERT INTO imeprezime (id,osoba_id,rbr,ime,prezime,klub_id,identitet_id,sintaksa_id,info,aktivno,dnevnik_id) VALUES ("&amp;CT247&amp;","&amp;IF(CX247="","Null",CT247)&amp;",1,'"&amp;BA247&amp;"','"&amp;BB247&amp;"',(SELECT id FROM klub WHERE naziv = '"&amp;BI247&amp;"'),Null,1,'',1,"&amp;CT$2&amp;");")</f>
        <v/>
      </c>
      <c r="CZ247" t="s">
        <v>1</v>
      </c>
      <c r="DA247" s="29" t="str">
        <f t="shared" si="414"/>
        <v/>
      </c>
      <c r="DB247" t="s">
        <v>1</v>
      </c>
      <c r="DC247" s="105" t="str">
        <f>IF(OR(BP247="",BP247&lt;&gt;"NEMA"),"",BO247)</f>
        <v/>
      </c>
      <c r="DD247" s="125" t="str">
        <f>IF(DC247="","",MAX(DD$10:DD246)+1)</f>
        <v/>
      </c>
      <c r="DE247" t="s">
        <v>1</v>
      </c>
      <c r="DF247" s="90"/>
      <c r="DG247" t="s">
        <v>1</v>
      </c>
      <c r="DH247" s="29" t="str">
        <f t="shared" si="397"/>
        <v/>
      </c>
      <c r="DI247" t="s">
        <v>1</v>
      </c>
      <c r="DJ247" s="166" t="str">
        <f>IF(BJ247&lt;&gt;"NEMA","",IF(IFERROR(MATCH(BI247,BI$10:BI246,0),0)&lt;&gt;0,"",BI247))</f>
        <v/>
      </c>
      <c r="DK247" t="s">
        <v>1</v>
      </c>
      <c r="DL247" s="90"/>
      <c r="DM247" t="s">
        <v>1</v>
      </c>
      <c r="DN247" s="105" t="str">
        <f t="shared" si="415"/>
        <v/>
      </c>
      <c r="DO247" s="73" t="str">
        <f>IF(DN247="","",MAX(DO$10:DO246)+1)</f>
        <v/>
      </c>
      <c r="DP247" s="73" t="str">
        <f>IF(DN247="","",IF(BP247="","",IF(BP247="NEMA",DD247,BP247)))</f>
        <v/>
      </c>
      <c r="DQ247" s="73" t="str">
        <f t="shared" si="416"/>
        <v/>
      </c>
      <c r="DR247" s="73" t="str">
        <f>IF(DL247="","",MAX(DR$10:DR246)+1)</f>
        <v/>
      </c>
      <c r="DS247" s="177" t="str">
        <f t="shared" si="398"/>
        <v/>
      </c>
      <c r="DT247" s="125" t="str">
        <f t="shared" si="417"/>
        <v/>
      </c>
      <c r="DU247" t="s">
        <v>1</v>
      </c>
      <c r="DV247" s="29" t="str">
        <f t="shared" si="418"/>
        <v/>
      </c>
      <c r="DW247" t="s">
        <v>1</v>
      </c>
      <c r="DX247" s="166" t="str">
        <f>IF(BX247="","",IF(BY247&lt;&gt;"NEMA","ime-pre-klu"&amp;IF(BJ247="","","(ali)")&amp;"-kat",IF(CB247&lt;&gt;"NEMA","ime-pre-klu"&amp;IF(BJ247="","","(ali)"),IF(CE247&lt;&gt;"NEMA","ime-pre",IF(CT247&lt;&gt;"","novo",""))))&amp;IF(AND(BE247="0",BD247&gt;max_minuta*60),"-ot",""))</f>
        <v/>
      </c>
      <c r="DY247" t="s">
        <v>1</v>
      </c>
      <c r="DZ247" s="111"/>
      <c r="EA247" s="134"/>
      <c r="EB247" s="134"/>
      <c r="EC247" s="134"/>
      <c r="ED247" s="134"/>
      <c r="EE247" s="134"/>
      <c r="EF247" s="134"/>
      <c r="EG247" s="134"/>
      <c r="EH247" s="134"/>
      <c r="EI247" s="134"/>
      <c r="EJ247" s="106" t="str">
        <f t="shared" si="399"/>
        <v/>
      </c>
      <c r="EK247" t="s">
        <v>1</v>
      </c>
    </row>
    <row r="248" spans="2:141" x14ac:dyDescent="0.25">
      <c r="B248" s="148"/>
      <c r="C248" t="s">
        <v>1</v>
      </c>
      <c r="D248" s="159" t="str">
        <f t="shared" si="400"/>
        <v/>
      </c>
      <c r="E248" s="160" t="str">
        <f t="shared" ref="E248:AW248" si="467">IF($B248="","",FIND(";",$B248,D248+1))</f>
        <v/>
      </c>
      <c r="F248" s="160" t="str">
        <f t="shared" si="467"/>
        <v/>
      </c>
      <c r="G248" s="160" t="str">
        <f t="shared" si="467"/>
        <v/>
      </c>
      <c r="H248" s="160" t="str">
        <f t="shared" si="467"/>
        <v/>
      </c>
      <c r="I248" s="160" t="str">
        <f t="shared" si="467"/>
        <v/>
      </c>
      <c r="J248" s="160" t="str">
        <f t="shared" si="467"/>
        <v/>
      </c>
      <c r="K248" s="160" t="str">
        <f t="shared" si="467"/>
        <v/>
      </c>
      <c r="L248" s="160" t="str">
        <f t="shared" si="467"/>
        <v/>
      </c>
      <c r="M248" s="160" t="str">
        <f t="shared" si="467"/>
        <v/>
      </c>
      <c r="N248" s="160" t="str">
        <f t="shared" si="467"/>
        <v/>
      </c>
      <c r="O248" s="160" t="str">
        <f t="shared" si="467"/>
        <v/>
      </c>
      <c r="P248" s="160" t="str">
        <f t="shared" si="467"/>
        <v/>
      </c>
      <c r="Q248" s="160" t="str">
        <f t="shared" si="467"/>
        <v/>
      </c>
      <c r="R248" s="160" t="str">
        <f t="shared" si="467"/>
        <v/>
      </c>
      <c r="S248" s="160" t="str">
        <f t="shared" si="467"/>
        <v/>
      </c>
      <c r="T248" s="160" t="str">
        <f t="shared" si="467"/>
        <v/>
      </c>
      <c r="U248" s="160" t="str">
        <f t="shared" si="467"/>
        <v/>
      </c>
      <c r="V248" s="160" t="str">
        <f t="shared" si="467"/>
        <v/>
      </c>
      <c r="W248" s="160" t="str">
        <f t="shared" si="467"/>
        <v/>
      </c>
      <c r="X248" s="160" t="str">
        <f t="shared" si="467"/>
        <v/>
      </c>
      <c r="Y248" s="160" t="str">
        <f t="shared" si="467"/>
        <v/>
      </c>
      <c r="Z248" s="160" t="str">
        <f t="shared" si="467"/>
        <v/>
      </c>
      <c r="AA248" s="160" t="str">
        <f t="shared" si="467"/>
        <v/>
      </c>
      <c r="AB248" s="160" t="str">
        <f t="shared" si="467"/>
        <v/>
      </c>
      <c r="AC248" s="160" t="str">
        <f t="shared" si="467"/>
        <v/>
      </c>
      <c r="AD248" s="160" t="str">
        <f t="shared" si="467"/>
        <v/>
      </c>
      <c r="AE248" s="160" t="str">
        <f t="shared" si="467"/>
        <v/>
      </c>
      <c r="AF248" s="160" t="str">
        <f t="shared" si="467"/>
        <v/>
      </c>
      <c r="AG248" s="160" t="str">
        <f t="shared" si="467"/>
        <v/>
      </c>
      <c r="AH248" s="160" t="str">
        <f t="shared" si="467"/>
        <v/>
      </c>
      <c r="AI248" s="160" t="str">
        <f t="shared" si="467"/>
        <v/>
      </c>
      <c r="AJ248" s="160" t="str">
        <f t="shared" si="467"/>
        <v/>
      </c>
      <c r="AK248" s="160" t="str">
        <f t="shared" si="467"/>
        <v/>
      </c>
      <c r="AL248" s="160" t="str">
        <f t="shared" si="467"/>
        <v/>
      </c>
      <c r="AM248" s="160" t="str">
        <f t="shared" si="467"/>
        <v/>
      </c>
      <c r="AN248" s="160" t="str">
        <f t="shared" si="467"/>
        <v/>
      </c>
      <c r="AO248" s="160" t="str">
        <f t="shared" si="467"/>
        <v/>
      </c>
      <c r="AP248" s="160" t="str">
        <f t="shared" si="467"/>
        <v/>
      </c>
      <c r="AQ248" s="160" t="str">
        <f t="shared" si="467"/>
        <v/>
      </c>
      <c r="AR248" s="160" t="str">
        <f t="shared" si="467"/>
        <v/>
      </c>
      <c r="AS248" s="160" t="str">
        <f t="shared" si="467"/>
        <v/>
      </c>
      <c r="AT248" s="160" t="str">
        <f t="shared" si="467"/>
        <v/>
      </c>
      <c r="AU248" s="160" t="str">
        <f t="shared" si="467"/>
        <v/>
      </c>
      <c r="AV248" s="160" t="str">
        <f t="shared" si="467"/>
        <v/>
      </c>
      <c r="AW248" s="161" t="str">
        <f t="shared" si="467"/>
        <v/>
      </c>
      <c r="AX248" t="s">
        <v>1</v>
      </c>
      <c r="AY248" s="105" t="str">
        <f t="shared" si="402"/>
        <v/>
      </c>
      <c r="AZ248" s="134" t="str">
        <f t="shared" si="382"/>
        <v/>
      </c>
      <c r="BA248" s="73" t="str">
        <f t="shared" si="403"/>
        <v/>
      </c>
      <c r="BB248" s="73" t="str">
        <f t="shared" si="404"/>
        <v/>
      </c>
      <c r="BC248" s="134" t="str">
        <f t="shared" si="405"/>
        <v/>
      </c>
      <c r="BD248" s="134" t="str">
        <f t="shared" si="406"/>
        <v/>
      </c>
      <c r="BE248" s="134" t="str">
        <f t="shared" si="407"/>
        <v/>
      </c>
      <c r="BF248" s="134" t="str">
        <f t="shared" si="433"/>
        <v/>
      </c>
      <c r="BG248" s="134" t="str">
        <f t="shared" si="383"/>
        <v/>
      </c>
      <c r="BH248" s="73" t="str">
        <f t="shared" si="384"/>
        <v/>
      </c>
      <c r="BI248" s="73" t="str">
        <f t="shared" si="429"/>
        <v/>
      </c>
      <c r="BJ248" s="134" t="str">
        <f t="shared" si="408"/>
        <v/>
      </c>
      <c r="BK248" s="73" t="str" cm="1">
        <f t="array" ref="BK248">IF(BJ248="",""&amp;BI248,IF(BJ248="NEMA",BI248,INDEX(klub_naziv,MATCH(INDEX(klubAlias_klubid,BJ248),klub_id,0))))</f>
        <v/>
      </c>
      <c r="BL248" s="73" t="str" cm="1">
        <f t="array" ref="BL248">IFERROR(INDEX(registarNatjecatelji,CE248,4),"")</f>
        <v/>
      </c>
      <c r="BM248" s="179" t="str">
        <f t="shared" si="457"/>
        <v/>
      </c>
      <c r="BN248" s="73" t="str">
        <f t="shared" si="409"/>
        <v/>
      </c>
      <c r="BO248" s="73" t="str">
        <f t="shared" si="422"/>
        <v/>
      </c>
      <c r="BP248" s="134" t="str">
        <f t="shared" si="385"/>
        <v/>
      </c>
      <c r="BQ248" s="73" t="str">
        <f t="shared" si="386"/>
        <v/>
      </c>
      <c r="BR248" s="73" t="str">
        <f t="shared" si="387"/>
        <v/>
      </c>
      <c r="BS248" s="134" t="str">
        <f t="shared" si="388"/>
        <v/>
      </c>
      <c r="BT248" s="74" t="str">
        <f t="shared" si="389"/>
        <v/>
      </c>
      <c r="BU248" s="74" t="str">
        <f t="shared" si="390"/>
        <v/>
      </c>
      <c r="BV248" s="75" t="str">
        <f t="shared" si="391"/>
        <v/>
      </c>
      <c r="BW248" t="s">
        <v>1</v>
      </c>
      <c r="BX248" s="105" t="str">
        <f t="shared" si="392"/>
        <v/>
      </c>
      <c r="BY248" s="106" t="str">
        <f t="shared" si="393"/>
        <v/>
      </c>
      <c r="BZ248" t="s">
        <v>1</v>
      </c>
      <c r="CA248" s="105" t="str">
        <f t="shared" si="394"/>
        <v/>
      </c>
      <c r="CB248" s="106" t="str">
        <f t="shared" si="395"/>
        <v/>
      </c>
      <c r="CC248" t="s">
        <v>1</v>
      </c>
      <c r="CD248" s="105" t="str">
        <f t="shared" si="396"/>
        <v/>
      </c>
      <c r="CE248" s="106" t="str">
        <f t="shared" si="410"/>
        <v/>
      </c>
      <c r="CF248" t="s">
        <v>1</v>
      </c>
      <c r="CG248" s="111" t="str">
        <f t="shared" si="411"/>
        <v/>
      </c>
      <c r="CH248" s="134" t="str" cm="1">
        <f t="array" ref="CH248">IF(CG248="","",INDEX(imePrezime_id,CG248,0))</f>
        <v/>
      </c>
      <c r="CI248" s="106" t="str">
        <f>IF(OR(CD248="",CE248&lt;&gt;"NEMA"),"",IFERROR(INDEX(imeprezimealias_imeprezimeid,MATCH(BA248&amp;" "&amp;BB248,imeprezimealias_alias,0)),""))</f>
        <v/>
      </c>
      <c r="CJ248" t="s">
        <v>1</v>
      </c>
      <c r="CK248" s="29" t="str">
        <f t="shared" si="412"/>
        <v/>
      </c>
      <c r="CL248" t="s">
        <v>1</v>
      </c>
      <c r="CM248" s="90"/>
      <c r="CN248" t="s">
        <v>1</v>
      </c>
      <c r="CO248" s="111" t="str">
        <f>IF(CM248="","",MAX(CO$10:CO247)+1)</f>
        <v/>
      </c>
      <c r="CP248" s="106" t="str">
        <f>IF(CM248="","",INDEX(imePrezime_id,MATCH(IF(IFERROR(SEARCH("–",CM248),0)&lt;&gt;0,CM248,SUBSTITUTE(CM248," "," – ",1)),imePrezime,0)))</f>
        <v/>
      </c>
      <c r="CR248" s="29" t="str">
        <f t="shared" si="413"/>
        <v/>
      </c>
      <c r="CS248" t="s">
        <v>1</v>
      </c>
      <c r="CT248" s="115" t="str">
        <f>IF(AND(CE248="NEMA",CI248=""),MAX(CT$10:CT247)+1,"")</f>
        <v/>
      </c>
      <c r="CU248" t="s">
        <v>1</v>
      </c>
      <c r="CV248" s="120" t="str">
        <f t="shared" si="427"/>
        <v/>
      </c>
      <c r="CW248" t="s">
        <v>1</v>
      </c>
      <c r="CX248" s="105" t="str">
        <f>IF(CT248="","",IF(BO248&lt;&gt;"CRO","","INSERT INTO osoba (id,reg_broj,oib,spol_id,dat_rodjenja) VALUES ("&amp;CT248&amp;",(SELECT max(reg_broj)+1 FROM osoba),Null,'"&amp;CV248&amp;"',Null); INSERT INTO osoba_log (id,reg_broj,oib,spol_id,dat_rodjenja,dnevnik_id) SELECT id,reg_broj,oib,spol_id,dat_rodjenja,"&amp;CT$2&amp;" FROM osoba WHERE id = "&amp;CT248&amp;";"))</f>
        <v/>
      </c>
      <c r="CY248" s="125" t="str">
        <f>IF(CT248="","","INSERT INTO imeprezime (id,osoba_id,rbr,ime,prezime,klub_id,identitet_id,sintaksa_id,info,aktivno,dnevnik_id) VALUES ("&amp;CT248&amp;","&amp;IF(CX248="","Null",CT248)&amp;",1,'"&amp;BA248&amp;"','"&amp;BB248&amp;"',(SELECT id FROM klub WHERE naziv = '"&amp;BI248&amp;"'),Null,1,'',1,"&amp;CT$2&amp;");")</f>
        <v/>
      </c>
      <c r="CZ248" t="s">
        <v>1</v>
      </c>
      <c r="DA248" s="29" t="str">
        <f t="shared" si="414"/>
        <v/>
      </c>
      <c r="DB248" t="s">
        <v>1</v>
      </c>
      <c r="DC248" s="105" t="str">
        <f>IF(OR(BP248="",BP248&lt;&gt;"NEMA"),"",BO248)</f>
        <v/>
      </c>
      <c r="DD248" s="125" t="str">
        <f>IF(DC248="","",MAX(DD$10:DD247)+1)</f>
        <v/>
      </c>
      <c r="DE248" t="s">
        <v>1</v>
      </c>
      <c r="DF248" s="90"/>
      <c r="DG248" t="s">
        <v>1</v>
      </c>
      <c r="DH248" s="29" t="str">
        <f t="shared" si="397"/>
        <v/>
      </c>
      <c r="DI248" t="s">
        <v>1</v>
      </c>
      <c r="DJ248" s="166" t="str">
        <f>IF(BJ248&lt;&gt;"NEMA","",IF(IFERROR(MATCH(BI248,BI$10:BI247,0),0)&lt;&gt;0,"",BI248))</f>
        <v/>
      </c>
      <c r="DK248" t="s">
        <v>1</v>
      </c>
      <c r="DL248" s="90"/>
      <c r="DM248" t="s">
        <v>1</v>
      </c>
      <c r="DN248" s="105" t="str">
        <f t="shared" si="415"/>
        <v/>
      </c>
      <c r="DO248" s="73" t="str">
        <f>IF(DN248="","",MAX(DO$10:DO247)+1)</f>
        <v/>
      </c>
      <c r="DP248" s="73" t="str">
        <f>IF(DN248="","",IF(BP248="","",IF(BP248="NEMA",DD248,BP248)))</f>
        <v/>
      </c>
      <c r="DQ248" s="73" t="str">
        <f t="shared" si="416"/>
        <v/>
      </c>
      <c r="DR248" s="73" t="str">
        <f>IF(DL248="","",MAX(DR$10:DR247)+1)</f>
        <v/>
      </c>
      <c r="DS248" s="177" t="str">
        <f t="shared" si="398"/>
        <v/>
      </c>
      <c r="DT248" s="125" t="str">
        <f t="shared" si="417"/>
        <v/>
      </c>
      <c r="DU248" t="s">
        <v>1</v>
      </c>
      <c r="DV248" s="29" t="str">
        <f t="shared" si="418"/>
        <v/>
      </c>
      <c r="DW248" t="s">
        <v>1</v>
      </c>
      <c r="DX248" s="166" t="str">
        <f>IF(BX248="","",IF(BY248&lt;&gt;"NEMA","ime-pre-klu"&amp;IF(BJ248="","","(ali)")&amp;"-kat",IF(CB248&lt;&gt;"NEMA","ime-pre-klu"&amp;IF(BJ248="","","(ali)"),IF(CE248&lt;&gt;"NEMA","ime-pre",IF(CT248&lt;&gt;"","novo",""))))&amp;IF(AND(BE248="0",BD248&gt;max_minuta*60),"-ot",""))</f>
        <v/>
      </c>
      <c r="DY248" t="s">
        <v>1</v>
      </c>
      <c r="DZ248" s="111"/>
      <c r="EA248" s="134"/>
      <c r="EB248" s="134"/>
      <c r="EC248" s="134"/>
      <c r="ED248" s="134"/>
      <c r="EE248" s="134"/>
      <c r="EF248" s="134"/>
      <c r="EG248" s="134"/>
      <c r="EH248" s="134"/>
      <c r="EI248" s="134"/>
      <c r="EJ248" s="106" t="str">
        <f t="shared" si="399"/>
        <v/>
      </c>
      <c r="EK248" t="s">
        <v>1</v>
      </c>
    </row>
    <row r="249" spans="2:141" x14ac:dyDescent="0.25">
      <c r="B249" s="148"/>
      <c r="C249" t="s">
        <v>1</v>
      </c>
      <c r="D249" s="159" t="str">
        <f t="shared" si="400"/>
        <v/>
      </c>
      <c r="E249" s="160" t="str">
        <f t="shared" ref="E249:AW249" si="468">IF($B249="","",FIND(";",$B249,D249+1))</f>
        <v/>
      </c>
      <c r="F249" s="160" t="str">
        <f t="shared" si="468"/>
        <v/>
      </c>
      <c r="G249" s="160" t="str">
        <f t="shared" si="468"/>
        <v/>
      </c>
      <c r="H249" s="160" t="str">
        <f t="shared" si="468"/>
        <v/>
      </c>
      <c r="I249" s="160" t="str">
        <f t="shared" si="468"/>
        <v/>
      </c>
      <c r="J249" s="160" t="str">
        <f t="shared" si="468"/>
        <v/>
      </c>
      <c r="K249" s="160" t="str">
        <f t="shared" si="468"/>
        <v/>
      </c>
      <c r="L249" s="160" t="str">
        <f t="shared" si="468"/>
        <v/>
      </c>
      <c r="M249" s="160" t="str">
        <f t="shared" si="468"/>
        <v/>
      </c>
      <c r="N249" s="160" t="str">
        <f t="shared" si="468"/>
        <v/>
      </c>
      <c r="O249" s="160" t="str">
        <f t="shared" si="468"/>
        <v/>
      </c>
      <c r="P249" s="160" t="str">
        <f t="shared" si="468"/>
        <v/>
      </c>
      <c r="Q249" s="160" t="str">
        <f t="shared" si="468"/>
        <v/>
      </c>
      <c r="R249" s="160" t="str">
        <f t="shared" si="468"/>
        <v/>
      </c>
      <c r="S249" s="160" t="str">
        <f t="shared" si="468"/>
        <v/>
      </c>
      <c r="T249" s="160" t="str">
        <f t="shared" si="468"/>
        <v/>
      </c>
      <c r="U249" s="160" t="str">
        <f t="shared" si="468"/>
        <v/>
      </c>
      <c r="V249" s="160" t="str">
        <f t="shared" si="468"/>
        <v/>
      </c>
      <c r="W249" s="160" t="str">
        <f t="shared" si="468"/>
        <v/>
      </c>
      <c r="X249" s="160" t="str">
        <f t="shared" si="468"/>
        <v/>
      </c>
      <c r="Y249" s="160" t="str">
        <f t="shared" si="468"/>
        <v/>
      </c>
      <c r="Z249" s="160" t="str">
        <f t="shared" si="468"/>
        <v/>
      </c>
      <c r="AA249" s="160" t="str">
        <f t="shared" si="468"/>
        <v/>
      </c>
      <c r="AB249" s="160" t="str">
        <f t="shared" si="468"/>
        <v/>
      </c>
      <c r="AC249" s="160" t="str">
        <f t="shared" si="468"/>
        <v/>
      </c>
      <c r="AD249" s="160" t="str">
        <f t="shared" si="468"/>
        <v/>
      </c>
      <c r="AE249" s="160" t="str">
        <f t="shared" si="468"/>
        <v/>
      </c>
      <c r="AF249" s="160" t="str">
        <f t="shared" si="468"/>
        <v/>
      </c>
      <c r="AG249" s="160" t="str">
        <f t="shared" si="468"/>
        <v/>
      </c>
      <c r="AH249" s="160" t="str">
        <f t="shared" si="468"/>
        <v/>
      </c>
      <c r="AI249" s="160" t="str">
        <f t="shared" si="468"/>
        <v/>
      </c>
      <c r="AJ249" s="160" t="str">
        <f t="shared" si="468"/>
        <v/>
      </c>
      <c r="AK249" s="160" t="str">
        <f t="shared" si="468"/>
        <v/>
      </c>
      <c r="AL249" s="160" t="str">
        <f t="shared" si="468"/>
        <v/>
      </c>
      <c r="AM249" s="160" t="str">
        <f t="shared" si="468"/>
        <v/>
      </c>
      <c r="AN249" s="160" t="str">
        <f t="shared" si="468"/>
        <v/>
      </c>
      <c r="AO249" s="160" t="str">
        <f t="shared" si="468"/>
        <v/>
      </c>
      <c r="AP249" s="160" t="str">
        <f t="shared" si="468"/>
        <v/>
      </c>
      <c r="AQ249" s="160" t="str">
        <f t="shared" si="468"/>
        <v/>
      </c>
      <c r="AR249" s="160" t="str">
        <f t="shared" si="468"/>
        <v/>
      </c>
      <c r="AS249" s="160" t="str">
        <f t="shared" si="468"/>
        <v/>
      </c>
      <c r="AT249" s="160" t="str">
        <f t="shared" si="468"/>
        <v/>
      </c>
      <c r="AU249" s="160" t="str">
        <f t="shared" si="468"/>
        <v/>
      </c>
      <c r="AV249" s="160" t="str">
        <f t="shared" si="468"/>
        <v/>
      </c>
      <c r="AW249" s="161" t="str">
        <f t="shared" si="468"/>
        <v/>
      </c>
      <c r="AX249" t="s">
        <v>1</v>
      </c>
      <c r="AY249" s="105" t="str">
        <f t="shared" si="402"/>
        <v/>
      </c>
      <c r="AZ249" s="134" t="str">
        <f t="shared" si="382"/>
        <v/>
      </c>
      <c r="BA249" s="73" t="str">
        <f t="shared" si="403"/>
        <v/>
      </c>
      <c r="BB249" s="73" t="str">
        <f t="shared" si="404"/>
        <v/>
      </c>
      <c r="BC249" s="134" t="str">
        <f t="shared" si="405"/>
        <v/>
      </c>
      <c r="BD249" s="134" t="str">
        <f t="shared" si="406"/>
        <v/>
      </c>
      <c r="BE249" s="134" t="str">
        <f t="shared" si="407"/>
        <v/>
      </c>
      <c r="BF249" s="134" t="str">
        <f t="shared" si="433"/>
        <v/>
      </c>
      <c r="BG249" s="134" t="str">
        <f t="shared" si="383"/>
        <v/>
      </c>
      <c r="BH249" s="73" t="str">
        <f t="shared" si="384"/>
        <v/>
      </c>
      <c r="BI249" s="73" t="str">
        <f t="shared" si="429"/>
        <v/>
      </c>
      <c r="BJ249" s="134" t="str">
        <f t="shared" si="408"/>
        <v/>
      </c>
      <c r="BK249" s="73" t="str" cm="1">
        <f t="array" ref="BK249">IF(BJ249="",""&amp;BI249,IF(BJ249="NEMA",BI249,INDEX(klub_naziv,MATCH(INDEX(klubAlias_klubid,BJ249),klub_id,0))))</f>
        <v/>
      </c>
      <c r="BL249" s="73" t="str" cm="1">
        <f t="array" ref="BL249">IFERROR(INDEX(registarNatjecatelji,CE249,4),"")</f>
        <v/>
      </c>
      <c r="BM249" s="179" t="str">
        <f t="shared" si="457"/>
        <v/>
      </c>
      <c r="BN249" s="73" t="str">
        <f t="shared" si="409"/>
        <v/>
      </c>
      <c r="BO249" s="73" t="str">
        <f t="shared" si="422"/>
        <v/>
      </c>
      <c r="BP249" s="134" t="str">
        <f t="shared" si="385"/>
        <v/>
      </c>
      <c r="BQ249" s="73" t="str">
        <f t="shared" si="386"/>
        <v/>
      </c>
      <c r="BR249" s="73" t="str">
        <f t="shared" si="387"/>
        <v/>
      </c>
      <c r="BS249" s="134" t="str">
        <f t="shared" si="388"/>
        <v/>
      </c>
      <c r="BT249" s="74" t="str">
        <f t="shared" si="389"/>
        <v/>
      </c>
      <c r="BU249" s="74" t="str">
        <f t="shared" si="390"/>
        <v/>
      </c>
      <c r="BV249" s="75" t="str">
        <f t="shared" si="391"/>
        <v/>
      </c>
      <c r="BW249" t="s">
        <v>1</v>
      </c>
      <c r="BX249" s="105" t="str">
        <f t="shared" si="392"/>
        <v/>
      </c>
      <c r="BY249" s="106" t="str">
        <f t="shared" si="393"/>
        <v/>
      </c>
      <c r="BZ249" t="s">
        <v>1</v>
      </c>
      <c r="CA249" s="105" t="str">
        <f t="shared" si="394"/>
        <v/>
      </c>
      <c r="CB249" s="106" t="str">
        <f t="shared" si="395"/>
        <v/>
      </c>
      <c r="CC249" t="s">
        <v>1</v>
      </c>
      <c r="CD249" s="105" t="str">
        <f t="shared" si="396"/>
        <v/>
      </c>
      <c r="CE249" s="106" t="str">
        <f t="shared" si="410"/>
        <v/>
      </c>
      <c r="CF249" t="s">
        <v>1</v>
      </c>
      <c r="CG249" s="111" t="str">
        <f t="shared" si="411"/>
        <v/>
      </c>
      <c r="CH249" s="134" t="str" cm="1">
        <f t="array" ref="CH249">IF(CG249="","",INDEX(imePrezime_id,CG249,0))</f>
        <v/>
      </c>
      <c r="CI249" s="106" t="str">
        <f>IF(OR(CD249="",CE249&lt;&gt;"NEMA"),"",IFERROR(INDEX(imeprezimealias_imeprezimeid,MATCH(BA249&amp;" "&amp;BB249,imeprezimealias_alias,0)),""))</f>
        <v/>
      </c>
      <c r="CJ249" t="s">
        <v>1</v>
      </c>
      <c r="CK249" s="29" t="str">
        <f t="shared" si="412"/>
        <v/>
      </c>
      <c r="CL249" t="s">
        <v>1</v>
      </c>
      <c r="CM249" s="90"/>
      <c r="CN249" t="s">
        <v>1</v>
      </c>
      <c r="CO249" s="111" t="str">
        <f>IF(CM249="","",MAX(CO$10:CO248)+1)</f>
        <v/>
      </c>
      <c r="CP249" s="106" t="str">
        <f>IF(CM249="","",INDEX(imePrezime_id,MATCH(IF(IFERROR(SEARCH("–",CM249),0)&lt;&gt;0,CM249,SUBSTITUTE(CM249," "," – ",1)),imePrezime,0)))</f>
        <v/>
      </c>
      <c r="CR249" s="29" t="str">
        <f t="shared" si="413"/>
        <v/>
      </c>
      <c r="CS249" t="s">
        <v>1</v>
      </c>
      <c r="CT249" s="115" t="str">
        <f>IF(AND(CE249="NEMA",CI249=""),MAX(CT$10:CT248)+1,"")</f>
        <v/>
      </c>
      <c r="CU249" t="s">
        <v>1</v>
      </c>
      <c r="CV249" s="120" t="str">
        <f t="shared" si="427"/>
        <v/>
      </c>
      <c r="CW249" t="s">
        <v>1</v>
      </c>
      <c r="CX249" s="105" t="str">
        <f>IF(CT249="","",IF(BO249&lt;&gt;"CRO","","INSERT INTO osoba (id,reg_broj,oib,spol_id,dat_rodjenja) VALUES ("&amp;CT249&amp;",(SELECT max(reg_broj)+1 FROM osoba),Null,'"&amp;CV249&amp;"',Null); INSERT INTO osoba_log (id,reg_broj,oib,spol_id,dat_rodjenja,dnevnik_id) SELECT id,reg_broj,oib,spol_id,dat_rodjenja,"&amp;CT$2&amp;" FROM osoba WHERE id = "&amp;CT249&amp;";"))</f>
        <v/>
      </c>
      <c r="CY249" s="125" t="str">
        <f>IF(CT249="","","INSERT INTO imeprezime (id,osoba_id,rbr,ime,prezime,klub_id,identitet_id,sintaksa_id,info,aktivno,dnevnik_id) VALUES ("&amp;CT249&amp;","&amp;IF(CX249="","Null",CT249)&amp;",1,'"&amp;BA249&amp;"','"&amp;BB249&amp;"',(SELECT id FROM klub WHERE naziv = '"&amp;BI249&amp;"'),Null,1,'',1,"&amp;CT$2&amp;");")</f>
        <v/>
      </c>
      <c r="CZ249" t="s">
        <v>1</v>
      </c>
      <c r="DA249" s="29" t="str">
        <f t="shared" si="414"/>
        <v/>
      </c>
      <c r="DB249" t="s">
        <v>1</v>
      </c>
      <c r="DC249" s="105" t="str">
        <f>IF(OR(BP249="",BP249&lt;&gt;"NEMA"),"",BO249)</f>
        <v/>
      </c>
      <c r="DD249" s="125" t="str">
        <f>IF(DC249="","",MAX(DD$10:DD248)+1)</f>
        <v/>
      </c>
      <c r="DE249" t="s">
        <v>1</v>
      </c>
      <c r="DF249" s="90"/>
      <c r="DG249" t="s">
        <v>1</v>
      </c>
      <c r="DH249" s="29" t="str">
        <f t="shared" si="397"/>
        <v/>
      </c>
      <c r="DI249" t="s">
        <v>1</v>
      </c>
      <c r="DJ249" s="166" t="str">
        <f>IF(BJ249&lt;&gt;"NEMA","",IF(IFERROR(MATCH(BI249,BI$10:BI248,0),0)&lt;&gt;0,"",BI249))</f>
        <v/>
      </c>
      <c r="DK249" t="s">
        <v>1</v>
      </c>
      <c r="DL249" s="90"/>
      <c r="DM249" t="s">
        <v>1</v>
      </c>
      <c r="DN249" s="105" t="str">
        <f t="shared" si="415"/>
        <v/>
      </c>
      <c r="DO249" s="73" t="str">
        <f>IF(DN249="","",MAX(DO$10:DO248)+1)</f>
        <v/>
      </c>
      <c r="DP249" s="73" t="str">
        <f>IF(DN249="","",IF(BP249="","",IF(BP249="NEMA",DD249,BP249)))</f>
        <v/>
      </c>
      <c r="DQ249" s="73" t="str">
        <f t="shared" si="416"/>
        <v/>
      </c>
      <c r="DR249" s="73" t="str">
        <f>IF(DL249="","",MAX(DR$10:DR248)+1)</f>
        <v/>
      </c>
      <c r="DS249" s="177" t="str">
        <f t="shared" si="398"/>
        <v/>
      </c>
      <c r="DT249" s="125" t="str">
        <f t="shared" si="417"/>
        <v/>
      </c>
      <c r="DU249" t="s">
        <v>1</v>
      </c>
      <c r="DV249" s="29" t="str">
        <f t="shared" si="418"/>
        <v/>
      </c>
      <c r="DW249" t="s">
        <v>1</v>
      </c>
      <c r="DX249" s="166" t="str">
        <f>IF(BX249="","",IF(BY249&lt;&gt;"NEMA","ime-pre-klu"&amp;IF(BJ249="","","(ali)")&amp;"-kat",IF(CB249&lt;&gt;"NEMA","ime-pre-klu"&amp;IF(BJ249="","","(ali)"),IF(CE249&lt;&gt;"NEMA","ime-pre",IF(CT249&lt;&gt;"","novo",""))))&amp;IF(AND(BE249="0",BD249&gt;max_minuta*60),"-ot",""))</f>
        <v/>
      </c>
      <c r="DY249" t="s">
        <v>1</v>
      </c>
      <c r="DZ249" s="111"/>
      <c r="EA249" s="134"/>
      <c r="EB249" s="134"/>
      <c r="EC249" s="134"/>
      <c r="ED249" s="134"/>
      <c r="EE249" s="134"/>
      <c r="EF249" s="134"/>
      <c r="EG249" s="134"/>
      <c r="EH249" s="134"/>
      <c r="EI249" s="134"/>
      <c r="EJ249" s="106" t="str">
        <f t="shared" si="399"/>
        <v/>
      </c>
      <c r="EK249" t="s">
        <v>1</v>
      </c>
    </row>
    <row r="250" spans="2:141" x14ac:dyDescent="0.25">
      <c r="B250" s="148"/>
      <c r="C250" t="s">
        <v>1</v>
      </c>
      <c r="D250" s="159" t="str">
        <f t="shared" si="400"/>
        <v/>
      </c>
      <c r="E250" s="160" t="str">
        <f t="shared" ref="E250:AW250" si="469">IF($B250="","",FIND(";",$B250,D250+1))</f>
        <v/>
      </c>
      <c r="F250" s="160" t="str">
        <f t="shared" si="469"/>
        <v/>
      </c>
      <c r="G250" s="160" t="str">
        <f t="shared" si="469"/>
        <v/>
      </c>
      <c r="H250" s="160" t="str">
        <f t="shared" si="469"/>
        <v/>
      </c>
      <c r="I250" s="160" t="str">
        <f t="shared" si="469"/>
        <v/>
      </c>
      <c r="J250" s="160" t="str">
        <f t="shared" si="469"/>
        <v/>
      </c>
      <c r="K250" s="160" t="str">
        <f t="shared" si="469"/>
        <v/>
      </c>
      <c r="L250" s="160" t="str">
        <f t="shared" si="469"/>
        <v/>
      </c>
      <c r="M250" s="160" t="str">
        <f t="shared" si="469"/>
        <v/>
      </c>
      <c r="N250" s="160" t="str">
        <f t="shared" si="469"/>
        <v/>
      </c>
      <c r="O250" s="160" t="str">
        <f t="shared" si="469"/>
        <v/>
      </c>
      <c r="P250" s="160" t="str">
        <f t="shared" si="469"/>
        <v/>
      </c>
      <c r="Q250" s="160" t="str">
        <f t="shared" si="469"/>
        <v/>
      </c>
      <c r="R250" s="160" t="str">
        <f t="shared" si="469"/>
        <v/>
      </c>
      <c r="S250" s="160" t="str">
        <f t="shared" si="469"/>
        <v/>
      </c>
      <c r="T250" s="160" t="str">
        <f t="shared" si="469"/>
        <v/>
      </c>
      <c r="U250" s="160" t="str">
        <f t="shared" si="469"/>
        <v/>
      </c>
      <c r="V250" s="160" t="str">
        <f t="shared" si="469"/>
        <v/>
      </c>
      <c r="W250" s="160" t="str">
        <f t="shared" si="469"/>
        <v/>
      </c>
      <c r="X250" s="160" t="str">
        <f t="shared" si="469"/>
        <v/>
      </c>
      <c r="Y250" s="160" t="str">
        <f t="shared" si="469"/>
        <v/>
      </c>
      <c r="Z250" s="160" t="str">
        <f t="shared" si="469"/>
        <v/>
      </c>
      <c r="AA250" s="160" t="str">
        <f t="shared" si="469"/>
        <v/>
      </c>
      <c r="AB250" s="160" t="str">
        <f t="shared" si="469"/>
        <v/>
      </c>
      <c r="AC250" s="160" t="str">
        <f t="shared" si="469"/>
        <v/>
      </c>
      <c r="AD250" s="160" t="str">
        <f t="shared" si="469"/>
        <v/>
      </c>
      <c r="AE250" s="160" t="str">
        <f t="shared" si="469"/>
        <v/>
      </c>
      <c r="AF250" s="160" t="str">
        <f t="shared" si="469"/>
        <v/>
      </c>
      <c r="AG250" s="160" t="str">
        <f t="shared" si="469"/>
        <v/>
      </c>
      <c r="AH250" s="160" t="str">
        <f t="shared" si="469"/>
        <v/>
      </c>
      <c r="AI250" s="160" t="str">
        <f t="shared" si="469"/>
        <v/>
      </c>
      <c r="AJ250" s="160" t="str">
        <f t="shared" si="469"/>
        <v/>
      </c>
      <c r="AK250" s="160" t="str">
        <f t="shared" si="469"/>
        <v/>
      </c>
      <c r="AL250" s="160" t="str">
        <f t="shared" si="469"/>
        <v/>
      </c>
      <c r="AM250" s="160" t="str">
        <f t="shared" si="469"/>
        <v/>
      </c>
      <c r="AN250" s="160" t="str">
        <f t="shared" si="469"/>
        <v/>
      </c>
      <c r="AO250" s="160" t="str">
        <f t="shared" si="469"/>
        <v/>
      </c>
      <c r="AP250" s="160" t="str">
        <f t="shared" si="469"/>
        <v/>
      </c>
      <c r="AQ250" s="160" t="str">
        <f t="shared" si="469"/>
        <v/>
      </c>
      <c r="AR250" s="160" t="str">
        <f t="shared" si="469"/>
        <v/>
      </c>
      <c r="AS250" s="160" t="str">
        <f t="shared" si="469"/>
        <v/>
      </c>
      <c r="AT250" s="160" t="str">
        <f t="shared" si="469"/>
        <v/>
      </c>
      <c r="AU250" s="160" t="str">
        <f t="shared" si="469"/>
        <v/>
      </c>
      <c r="AV250" s="160" t="str">
        <f t="shared" si="469"/>
        <v/>
      </c>
      <c r="AW250" s="161" t="str">
        <f t="shared" si="469"/>
        <v/>
      </c>
      <c r="AX250" t="s">
        <v>1</v>
      </c>
      <c r="AY250" s="105" t="str">
        <f t="shared" si="402"/>
        <v/>
      </c>
      <c r="AZ250" s="134" t="str">
        <f t="shared" si="382"/>
        <v/>
      </c>
      <c r="BA250" s="73" t="str">
        <f t="shared" si="403"/>
        <v/>
      </c>
      <c r="BB250" s="73" t="str">
        <f t="shared" si="404"/>
        <v/>
      </c>
      <c r="BC250" s="134" t="str">
        <f t="shared" si="405"/>
        <v/>
      </c>
      <c r="BD250" s="134" t="str">
        <f t="shared" si="406"/>
        <v/>
      </c>
      <c r="BE250" s="134" t="str">
        <f t="shared" si="407"/>
        <v/>
      </c>
      <c r="BF250" s="134" t="str">
        <f t="shared" si="433"/>
        <v/>
      </c>
      <c r="BG250" s="134" t="str">
        <f t="shared" si="383"/>
        <v/>
      </c>
      <c r="BH250" s="73" t="str">
        <f t="shared" si="384"/>
        <v/>
      </c>
      <c r="BI250" s="73" t="str">
        <f t="shared" si="429"/>
        <v/>
      </c>
      <c r="BJ250" s="134" t="str">
        <f t="shared" si="408"/>
        <v/>
      </c>
      <c r="BK250" s="73" t="str" cm="1">
        <f t="array" ref="BK250">IF(BJ250="",""&amp;BI250,IF(BJ250="NEMA",BI250,INDEX(klub_naziv,MATCH(INDEX(klubAlias_klubid,BJ250),klub_id,0))))</f>
        <v/>
      </c>
      <c r="BL250" s="73" t="str" cm="1">
        <f t="array" ref="BL250">IFERROR(INDEX(registarNatjecatelji,CE250,4),"")</f>
        <v/>
      </c>
      <c r="BM250" s="179" t="str">
        <f t="shared" si="457"/>
        <v/>
      </c>
      <c r="BN250" s="73" t="str">
        <f t="shared" si="409"/>
        <v/>
      </c>
      <c r="BO250" s="73" t="str">
        <f t="shared" si="422"/>
        <v/>
      </c>
      <c r="BP250" s="134" t="str">
        <f t="shared" si="385"/>
        <v/>
      </c>
      <c r="BQ250" s="73" t="str">
        <f t="shared" si="386"/>
        <v/>
      </c>
      <c r="BR250" s="73" t="str">
        <f t="shared" si="387"/>
        <v/>
      </c>
      <c r="BS250" s="134" t="str">
        <f t="shared" si="388"/>
        <v/>
      </c>
      <c r="BT250" s="74" t="str">
        <f t="shared" si="389"/>
        <v/>
      </c>
      <c r="BU250" s="74" t="str">
        <f t="shared" si="390"/>
        <v/>
      </c>
      <c r="BV250" s="75" t="str">
        <f t="shared" si="391"/>
        <v/>
      </c>
      <c r="BW250" t="s">
        <v>1</v>
      </c>
      <c r="BX250" s="105" t="str">
        <f t="shared" si="392"/>
        <v/>
      </c>
      <c r="BY250" s="106" t="str">
        <f t="shared" si="393"/>
        <v/>
      </c>
      <c r="BZ250" t="s">
        <v>1</v>
      </c>
      <c r="CA250" s="105" t="str">
        <f t="shared" si="394"/>
        <v/>
      </c>
      <c r="CB250" s="106" t="str">
        <f t="shared" si="395"/>
        <v/>
      </c>
      <c r="CC250" t="s">
        <v>1</v>
      </c>
      <c r="CD250" s="105" t="str">
        <f t="shared" si="396"/>
        <v/>
      </c>
      <c r="CE250" s="106" t="str">
        <f t="shared" si="410"/>
        <v/>
      </c>
      <c r="CF250" t="s">
        <v>1</v>
      </c>
      <c r="CG250" s="111" t="str">
        <f t="shared" si="411"/>
        <v/>
      </c>
      <c r="CH250" s="134" t="str" cm="1">
        <f t="array" ref="CH250">IF(CG250="","",INDEX(imePrezime_id,CG250,0))</f>
        <v/>
      </c>
      <c r="CI250" s="106" t="str">
        <f>IF(OR(CD250="",CE250&lt;&gt;"NEMA"),"",IFERROR(INDEX(imeprezimealias_imeprezimeid,MATCH(BA250&amp;" "&amp;BB250,imeprezimealias_alias,0)),""))</f>
        <v/>
      </c>
      <c r="CJ250" t="s">
        <v>1</v>
      </c>
      <c r="CK250" s="29" t="str">
        <f t="shared" si="412"/>
        <v/>
      </c>
      <c r="CL250" t="s">
        <v>1</v>
      </c>
      <c r="CM250" s="90"/>
      <c r="CN250" t="s">
        <v>1</v>
      </c>
      <c r="CO250" s="111" t="str">
        <f>IF(CM250="","",MAX(CO$10:CO249)+1)</f>
        <v/>
      </c>
      <c r="CP250" s="106" t="str">
        <f>IF(CM250="","",INDEX(imePrezime_id,MATCH(IF(IFERROR(SEARCH("–",CM250),0)&lt;&gt;0,CM250,SUBSTITUTE(CM250," "," – ",1)),imePrezime,0)))</f>
        <v/>
      </c>
      <c r="CR250" s="29" t="str">
        <f t="shared" si="413"/>
        <v/>
      </c>
      <c r="CS250" t="s">
        <v>1</v>
      </c>
      <c r="CT250" s="115" t="str">
        <f>IF(AND(CE250="NEMA",CI250=""),MAX(CT$10:CT249)+1,"")</f>
        <v/>
      </c>
      <c r="CU250" t="s">
        <v>1</v>
      </c>
      <c r="CV250" s="120" t="str">
        <f t="shared" si="427"/>
        <v/>
      </c>
      <c r="CW250" t="s">
        <v>1</v>
      </c>
      <c r="CX250" s="105" t="str">
        <f>IF(CT250="","",IF(BO250&lt;&gt;"CRO","","INSERT INTO osoba (id,reg_broj,oib,spol_id,dat_rodjenja) VALUES ("&amp;CT250&amp;",(SELECT max(reg_broj)+1 FROM osoba),Null,'"&amp;CV250&amp;"',Null); INSERT INTO osoba_log (id,reg_broj,oib,spol_id,dat_rodjenja,dnevnik_id) SELECT id,reg_broj,oib,spol_id,dat_rodjenja,"&amp;CT$2&amp;" FROM osoba WHERE id = "&amp;CT250&amp;";"))</f>
        <v/>
      </c>
      <c r="CY250" s="125" t="str">
        <f>IF(CT250="","","INSERT INTO imeprezime (id,osoba_id,rbr,ime,prezime,klub_id,identitet_id,sintaksa_id,info,aktivno,dnevnik_id) VALUES ("&amp;CT250&amp;","&amp;IF(CX250="","Null",CT250)&amp;",1,'"&amp;BA250&amp;"','"&amp;BB250&amp;"',(SELECT id FROM klub WHERE naziv = '"&amp;BI250&amp;"'),Null,1,'',1,"&amp;CT$2&amp;");")</f>
        <v/>
      </c>
      <c r="CZ250" t="s">
        <v>1</v>
      </c>
      <c r="DA250" s="29" t="str">
        <f t="shared" si="414"/>
        <v/>
      </c>
      <c r="DB250" t="s">
        <v>1</v>
      </c>
      <c r="DC250" s="105" t="str">
        <f>IF(OR(BP250="",BP250&lt;&gt;"NEMA"),"",BO250)</f>
        <v/>
      </c>
      <c r="DD250" s="125" t="str">
        <f>IF(DC250="","",MAX(DD$10:DD249)+1)</f>
        <v/>
      </c>
      <c r="DE250" t="s">
        <v>1</v>
      </c>
      <c r="DF250" s="90"/>
      <c r="DG250" t="s">
        <v>1</v>
      </c>
      <c r="DH250" s="29" t="str">
        <f t="shared" si="397"/>
        <v/>
      </c>
      <c r="DI250" t="s">
        <v>1</v>
      </c>
      <c r="DJ250" s="166" t="str">
        <f>IF(BJ250&lt;&gt;"NEMA","",IF(IFERROR(MATCH(BI250,BI$10:BI249,0),0)&lt;&gt;0,"",BI250))</f>
        <v/>
      </c>
      <c r="DK250" t="s">
        <v>1</v>
      </c>
      <c r="DL250" s="90"/>
      <c r="DM250" t="s">
        <v>1</v>
      </c>
      <c r="DN250" s="105" t="str">
        <f t="shared" si="415"/>
        <v/>
      </c>
      <c r="DO250" s="73" t="str">
        <f>IF(DN250="","",MAX(DO$10:DO249)+1)</f>
        <v/>
      </c>
      <c r="DP250" s="73" t="str">
        <f>IF(DN250="","",IF(BP250="","",IF(BP250="NEMA",DD250,BP250)))</f>
        <v/>
      </c>
      <c r="DQ250" s="73" t="str">
        <f t="shared" si="416"/>
        <v/>
      </c>
      <c r="DR250" s="73" t="str">
        <f>IF(DL250="","",MAX(DR$10:DR249)+1)</f>
        <v/>
      </c>
      <c r="DS250" s="177" t="str">
        <f t="shared" si="398"/>
        <v/>
      </c>
      <c r="DT250" s="125" t="str">
        <f t="shared" si="417"/>
        <v/>
      </c>
      <c r="DU250" t="s">
        <v>1</v>
      </c>
      <c r="DV250" s="29" t="str">
        <f t="shared" si="418"/>
        <v/>
      </c>
      <c r="DW250" t="s">
        <v>1</v>
      </c>
      <c r="DX250" s="166" t="str">
        <f>IF(BX250="","",IF(BY250&lt;&gt;"NEMA","ime-pre-klu"&amp;IF(BJ250="","","(ali)")&amp;"-kat",IF(CB250&lt;&gt;"NEMA","ime-pre-klu"&amp;IF(BJ250="","","(ali)"),IF(CE250&lt;&gt;"NEMA","ime-pre",IF(CT250&lt;&gt;"","novo",""))))&amp;IF(AND(BE250="0",BD250&gt;max_minuta*60),"-ot",""))</f>
        <v/>
      </c>
      <c r="DY250" t="s">
        <v>1</v>
      </c>
      <c r="DZ250" s="111"/>
      <c r="EA250" s="134"/>
      <c r="EB250" s="134"/>
      <c r="EC250" s="134"/>
      <c r="ED250" s="134"/>
      <c r="EE250" s="134"/>
      <c r="EF250" s="134"/>
      <c r="EG250" s="134"/>
      <c r="EH250" s="134"/>
      <c r="EI250" s="134"/>
      <c r="EJ250" s="106" t="str">
        <f t="shared" si="399"/>
        <v/>
      </c>
      <c r="EK250" t="s">
        <v>1</v>
      </c>
    </row>
    <row r="251" spans="2:141" x14ac:dyDescent="0.25">
      <c r="B251" s="148"/>
      <c r="C251" t="s">
        <v>1</v>
      </c>
      <c r="D251" s="159" t="str">
        <f t="shared" si="400"/>
        <v/>
      </c>
      <c r="E251" s="160" t="str">
        <f t="shared" ref="E251:AW251" si="470">IF($B251="","",FIND(";",$B251,D251+1))</f>
        <v/>
      </c>
      <c r="F251" s="160" t="str">
        <f t="shared" si="470"/>
        <v/>
      </c>
      <c r="G251" s="160" t="str">
        <f t="shared" si="470"/>
        <v/>
      </c>
      <c r="H251" s="160" t="str">
        <f t="shared" si="470"/>
        <v/>
      </c>
      <c r="I251" s="160" t="str">
        <f t="shared" si="470"/>
        <v/>
      </c>
      <c r="J251" s="160" t="str">
        <f t="shared" si="470"/>
        <v/>
      </c>
      <c r="K251" s="160" t="str">
        <f t="shared" si="470"/>
        <v/>
      </c>
      <c r="L251" s="160" t="str">
        <f t="shared" si="470"/>
        <v/>
      </c>
      <c r="M251" s="160" t="str">
        <f t="shared" si="470"/>
        <v/>
      </c>
      <c r="N251" s="160" t="str">
        <f t="shared" si="470"/>
        <v/>
      </c>
      <c r="O251" s="160" t="str">
        <f t="shared" si="470"/>
        <v/>
      </c>
      <c r="P251" s="160" t="str">
        <f t="shared" si="470"/>
        <v/>
      </c>
      <c r="Q251" s="160" t="str">
        <f t="shared" si="470"/>
        <v/>
      </c>
      <c r="R251" s="160" t="str">
        <f t="shared" si="470"/>
        <v/>
      </c>
      <c r="S251" s="160" t="str">
        <f t="shared" si="470"/>
        <v/>
      </c>
      <c r="T251" s="160" t="str">
        <f t="shared" si="470"/>
        <v/>
      </c>
      <c r="U251" s="160" t="str">
        <f t="shared" si="470"/>
        <v/>
      </c>
      <c r="V251" s="160" t="str">
        <f t="shared" si="470"/>
        <v/>
      </c>
      <c r="W251" s="160" t="str">
        <f t="shared" si="470"/>
        <v/>
      </c>
      <c r="X251" s="160" t="str">
        <f t="shared" si="470"/>
        <v/>
      </c>
      <c r="Y251" s="160" t="str">
        <f t="shared" si="470"/>
        <v/>
      </c>
      <c r="Z251" s="160" t="str">
        <f t="shared" si="470"/>
        <v/>
      </c>
      <c r="AA251" s="160" t="str">
        <f t="shared" si="470"/>
        <v/>
      </c>
      <c r="AB251" s="160" t="str">
        <f t="shared" si="470"/>
        <v/>
      </c>
      <c r="AC251" s="160" t="str">
        <f t="shared" si="470"/>
        <v/>
      </c>
      <c r="AD251" s="160" t="str">
        <f t="shared" si="470"/>
        <v/>
      </c>
      <c r="AE251" s="160" t="str">
        <f t="shared" si="470"/>
        <v/>
      </c>
      <c r="AF251" s="160" t="str">
        <f t="shared" si="470"/>
        <v/>
      </c>
      <c r="AG251" s="160" t="str">
        <f t="shared" si="470"/>
        <v/>
      </c>
      <c r="AH251" s="160" t="str">
        <f t="shared" si="470"/>
        <v/>
      </c>
      <c r="AI251" s="160" t="str">
        <f t="shared" si="470"/>
        <v/>
      </c>
      <c r="AJ251" s="160" t="str">
        <f t="shared" si="470"/>
        <v/>
      </c>
      <c r="AK251" s="160" t="str">
        <f t="shared" si="470"/>
        <v/>
      </c>
      <c r="AL251" s="160" t="str">
        <f t="shared" si="470"/>
        <v/>
      </c>
      <c r="AM251" s="160" t="str">
        <f t="shared" si="470"/>
        <v/>
      </c>
      <c r="AN251" s="160" t="str">
        <f t="shared" si="470"/>
        <v/>
      </c>
      <c r="AO251" s="160" t="str">
        <f t="shared" si="470"/>
        <v/>
      </c>
      <c r="AP251" s="160" t="str">
        <f t="shared" si="470"/>
        <v/>
      </c>
      <c r="AQ251" s="160" t="str">
        <f t="shared" si="470"/>
        <v/>
      </c>
      <c r="AR251" s="160" t="str">
        <f t="shared" si="470"/>
        <v/>
      </c>
      <c r="AS251" s="160" t="str">
        <f t="shared" si="470"/>
        <v/>
      </c>
      <c r="AT251" s="160" t="str">
        <f t="shared" si="470"/>
        <v/>
      </c>
      <c r="AU251" s="160" t="str">
        <f t="shared" si="470"/>
        <v/>
      </c>
      <c r="AV251" s="160" t="str">
        <f t="shared" si="470"/>
        <v/>
      </c>
      <c r="AW251" s="161" t="str">
        <f t="shared" si="470"/>
        <v/>
      </c>
      <c r="AX251" t="s">
        <v>1</v>
      </c>
      <c r="AY251" s="105" t="str">
        <f t="shared" si="402"/>
        <v/>
      </c>
      <c r="AZ251" s="134" t="str">
        <f t="shared" si="382"/>
        <v/>
      </c>
      <c r="BA251" s="73" t="str">
        <f t="shared" si="403"/>
        <v/>
      </c>
      <c r="BB251" s="73" t="str">
        <f t="shared" si="404"/>
        <v/>
      </c>
      <c r="BC251" s="134" t="str">
        <f t="shared" si="405"/>
        <v/>
      </c>
      <c r="BD251" s="134" t="str">
        <f t="shared" si="406"/>
        <v/>
      </c>
      <c r="BE251" s="134" t="str">
        <f t="shared" si="407"/>
        <v/>
      </c>
      <c r="BF251" s="134" t="str">
        <f t="shared" si="433"/>
        <v/>
      </c>
      <c r="BG251" s="134" t="str">
        <f t="shared" si="383"/>
        <v/>
      </c>
      <c r="BH251" s="73" t="str">
        <f t="shared" si="384"/>
        <v/>
      </c>
      <c r="BI251" s="73" t="str">
        <f t="shared" si="429"/>
        <v/>
      </c>
      <c r="BJ251" s="134" t="str">
        <f t="shared" si="408"/>
        <v/>
      </c>
      <c r="BK251" s="73" t="str" cm="1">
        <f t="array" ref="BK251">IF(BJ251="",""&amp;BI251,IF(BJ251="NEMA",BI251,INDEX(klub_naziv,MATCH(INDEX(klubAlias_klubid,BJ251),klub_id,0))))</f>
        <v/>
      </c>
      <c r="BL251" s="73" t="str" cm="1">
        <f t="array" ref="BL251">IFERROR(INDEX(registarNatjecatelji,CE251,4),"")</f>
        <v/>
      </c>
      <c r="BM251" s="179" t="str">
        <f t="shared" si="457"/>
        <v/>
      </c>
      <c r="BN251" s="73" t="str">
        <f t="shared" si="409"/>
        <v/>
      </c>
      <c r="BO251" s="73" t="str">
        <f t="shared" si="422"/>
        <v/>
      </c>
      <c r="BP251" s="134" t="str">
        <f t="shared" si="385"/>
        <v/>
      </c>
      <c r="BQ251" s="73" t="str">
        <f t="shared" si="386"/>
        <v/>
      </c>
      <c r="BR251" s="73" t="str">
        <f t="shared" si="387"/>
        <v/>
      </c>
      <c r="BS251" s="134" t="str">
        <f t="shared" si="388"/>
        <v/>
      </c>
      <c r="BT251" s="74" t="str">
        <f t="shared" si="389"/>
        <v/>
      </c>
      <c r="BU251" s="74" t="str">
        <f t="shared" si="390"/>
        <v/>
      </c>
      <c r="BV251" s="75" t="str">
        <f t="shared" si="391"/>
        <v/>
      </c>
      <c r="BW251" t="s">
        <v>1</v>
      </c>
      <c r="BX251" s="105" t="str">
        <f t="shared" si="392"/>
        <v/>
      </c>
      <c r="BY251" s="106" t="str">
        <f t="shared" si="393"/>
        <v/>
      </c>
      <c r="BZ251" t="s">
        <v>1</v>
      </c>
      <c r="CA251" s="105" t="str">
        <f t="shared" si="394"/>
        <v/>
      </c>
      <c r="CB251" s="106" t="str">
        <f t="shared" si="395"/>
        <v/>
      </c>
      <c r="CC251" t="s">
        <v>1</v>
      </c>
      <c r="CD251" s="105" t="str">
        <f t="shared" si="396"/>
        <v/>
      </c>
      <c r="CE251" s="106" t="str">
        <f t="shared" si="410"/>
        <v/>
      </c>
      <c r="CF251" t="s">
        <v>1</v>
      </c>
      <c r="CG251" s="111" t="str">
        <f t="shared" si="411"/>
        <v/>
      </c>
      <c r="CH251" s="134" t="str" cm="1">
        <f t="array" ref="CH251">IF(CG251="","",INDEX(imePrezime_id,CG251,0))</f>
        <v/>
      </c>
      <c r="CI251" s="106" t="str">
        <f>IF(OR(CD251="",CE251&lt;&gt;"NEMA"),"",IFERROR(INDEX(imeprezimealias_imeprezimeid,MATCH(BA251&amp;" "&amp;BB251,imeprezimealias_alias,0)),""))</f>
        <v/>
      </c>
      <c r="CJ251" t="s">
        <v>1</v>
      </c>
      <c r="CK251" s="29" t="str">
        <f t="shared" si="412"/>
        <v/>
      </c>
      <c r="CL251" t="s">
        <v>1</v>
      </c>
      <c r="CM251" s="90"/>
      <c r="CN251" t="s">
        <v>1</v>
      </c>
      <c r="CO251" s="111" t="str">
        <f>IF(CM251="","",MAX(CO$10:CO250)+1)</f>
        <v/>
      </c>
      <c r="CP251" s="106" t="str">
        <f>IF(CM251="","",INDEX(imePrezime_id,MATCH(IF(IFERROR(SEARCH("–",CM251),0)&lt;&gt;0,CM251,SUBSTITUTE(CM251," "," – ",1)),imePrezime,0)))</f>
        <v/>
      </c>
      <c r="CR251" s="29" t="str">
        <f t="shared" si="413"/>
        <v/>
      </c>
      <c r="CS251" t="s">
        <v>1</v>
      </c>
      <c r="CT251" s="115" t="str">
        <f>IF(AND(CE251="NEMA",CI251=""),MAX(CT$10:CT250)+1,"")</f>
        <v/>
      </c>
      <c r="CU251" t="s">
        <v>1</v>
      </c>
      <c r="CV251" s="120" t="str">
        <f t="shared" si="427"/>
        <v/>
      </c>
      <c r="CW251" t="s">
        <v>1</v>
      </c>
      <c r="CX251" s="105" t="str">
        <f>IF(CT251="","",IF(BO251&lt;&gt;"CRO","","INSERT INTO osoba (id,reg_broj,oib,spol_id,dat_rodjenja) VALUES ("&amp;CT251&amp;",(SELECT max(reg_broj)+1 FROM osoba),Null,'"&amp;CV251&amp;"',Null); INSERT INTO osoba_log (id,reg_broj,oib,spol_id,dat_rodjenja,dnevnik_id) SELECT id,reg_broj,oib,spol_id,dat_rodjenja,"&amp;CT$2&amp;" FROM osoba WHERE id = "&amp;CT251&amp;";"))</f>
        <v/>
      </c>
      <c r="CY251" s="125" t="str">
        <f>IF(CT251="","","INSERT INTO imeprezime (id,osoba_id,rbr,ime,prezime,klub_id,identitet_id,sintaksa_id,info,aktivno,dnevnik_id) VALUES ("&amp;CT251&amp;","&amp;IF(CX251="","Null",CT251)&amp;",1,'"&amp;BA251&amp;"','"&amp;BB251&amp;"',(SELECT id FROM klub WHERE naziv = '"&amp;BI251&amp;"'),Null,1,'',1,"&amp;CT$2&amp;");")</f>
        <v/>
      </c>
      <c r="CZ251" t="s">
        <v>1</v>
      </c>
      <c r="DA251" s="29" t="str">
        <f t="shared" si="414"/>
        <v/>
      </c>
      <c r="DB251" t="s">
        <v>1</v>
      </c>
      <c r="DC251" s="105" t="str">
        <f>IF(OR(BP251="",BP251&lt;&gt;"NEMA"),"",BO251)</f>
        <v/>
      </c>
      <c r="DD251" s="125" t="str">
        <f>IF(DC251="","",MAX(DD$10:DD250)+1)</f>
        <v/>
      </c>
      <c r="DE251" t="s">
        <v>1</v>
      </c>
      <c r="DF251" s="90"/>
      <c r="DG251" t="s">
        <v>1</v>
      </c>
      <c r="DH251" s="29" t="str">
        <f t="shared" si="397"/>
        <v/>
      </c>
      <c r="DI251" t="s">
        <v>1</v>
      </c>
      <c r="DJ251" s="166" t="str">
        <f>IF(BJ251&lt;&gt;"NEMA","",IF(IFERROR(MATCH(BI251,BI$10:BI250,0),0)&lt;&gt;0,"",BI251))</f>
        <v/>
      </c>
      <c r="DK251" t="s">
        <v>1</v>
      </c>
      <c r="DL251" s="90"/>
      <c r="DM251" t="s">
        <v>1</v>
      </c>
      <c r="DN251" s="105" t="str">
        <f t="shared" si="415"/>
        <v/>
      </c>
      <c r="DO251" s="73" t="str">
        <f>IF(DN251="","",MAX(DO$10:DO250)+1)</f>
        <v/>
      </c>
      <c r="DP251" s="73" t="str">
        <f>IF(DN251="","",IF(BP251="","",IF(BP251="NEMA",DD251,BP251)))</f>
        <v/>
      </c>
      <c r="DQ251" s="73" t="str">
        <f t="shared" si="416"/>
        <v/>
      </c>
      <c r="DR251" s="73" t="str">
        <f>IF(DL251="","",MAX(DR$10:DR250)+1)</f>
        <v/>
      </c>
      <c r="DS251" s="177" t="str">
        <f t="shared" si="398"/>
        <v/>
      </c>
      <c r="DT251" s="125" t="str">
        <f t="shared" si="417"/>
        <v/>
      </c>
      <c r="DU251" t="s">
        <v>1</v>
      </c>
      <c r="DV251" s="29" t="str">
        <f t="shared" si="418"/>
        <v/>
      </c>
      <c r="DW251" t="s">
        <v>1</v>
      </c>
      <c r="DX251" s="166" t="str">
        <f>IF(BX251="","",IF(BY251&lt;&gt;"NEMA","ime-pre-klu"&amp;IF(BJ251="","","(ali)")&amp;"-kat",IF(CB251&lt;&gt;"NEMA","ime-pre-klu"&amp;IF(BJ251="","","(ali)"),IF(CE251&lt;&gt;"NEMA","ime-pre",IF(CT251&lt;&gt;"","novo",""))))&amp;IF(AND(BE251="0",BD251&gt;max_minuta*60),"-ot",""))</f>
        <v/>
      </c>
      <c r="DY251" t="s">
        <v>1</v>
      </c>
      <c r="DZ251" s="111"/>
      <c r="EA251" s="134"/>
      <c r="EB251" s="134"/>
      <c r="EC251" s="134"/>
      <c r="ED251" s="134"/>
      <c r="EE251" s="134"/>
      <c r="EF251" s="134"/>
      <c r="EG251" s="134"/>
      <c r="EH251" s="134"/>
      <c r="EI251" s="134"/>
      <c r="EJ251" s="106" t="str">
        <f t="shared" si="399"/>
        <v/>
      </c>
      <c r="EK251" t="s">
        <v>1</v>
      </c>
    </row>
    <row r="252" spans="2:141" x14ac:dyDescent="0.25">
      <c r="B252" s="148"/>
      <c r="C252" t="s">
        <v>1</v>
      </c>
      <c r="D252" s="159" t="str">
        <f t="shared" si="400"/>
        <v/>
      </c>
      <c r="E252" s="160" t="str">
        <f t="shared" ref="E252:AW252" si="471">IF($B252="","",FIND(";",$B252,D252+1))</f>
        <v/>
      </c>
      <c r="F252" s="160" t="str">
        <f t="shared" si="471"/>
        <v/>
      </c>
      <c r="G252" s="160" t="str">
        <f t="shared" si="471"/>
        <v/>
      </c>
      <c r="H252" s="160" t="str">
        <f t="shared" si="471"/>
        <v/>
      </c>
      <c r="I252" s="160" t="str">
        <f t="shared" si="471"/>
        <v/>
      </c>
      <c r="J252" s="160" t="str">
        <f t="shared" si="471"/>
        <v/>
      </c>
      <c r="K252" s="160" t="str">
        <f t="shared" si="471"/>
        <v/>
      </c>
      <c r="L252" s="160" t="str">
        <f t="shared" si="471"/>
        <v/>
      </c>
      <c r="M252" s="160" t="str">
        <f t="shared" si="471"/>
        <v/>
      </c>
      <c r="N252" s="160" t="str">
        <f t="shared" si="471"/>
        <v/>
      </c>
      <c r="O252" s="160" t="str">
        <f t="shared" si="471"/>
        <v/>
      </c>
      <c r="P252" s="160" t="str">
        <f t="shared" si="471"/>
        <v/>
      </c>
      <c r="Q252" s="160" t="str">
        <f t="shared" si="471"/>
        <v/>
      </c>
      <c r="R252" s="160" t="str">
        <f t="shared" si="471"/>
        <v/>
      </c>
      <c r="S252" s="160" t="str">
        <f t="shared" si="471"/>
        <v/>
      </c>
      <c r="T252" s="160" t="str">
        <f t="shared" si="471"/>
        <v/>
      </c>
      <c r="U252" s="160" t="str">
        <f t="shared" si="471"/>
        <v/>
      </c>
      <c r="V252" s="160" t="str">
        <f t="shared" si="471"/>
        <v/>
      </c>
      <c r="W252" s="160" t="str">
        <f t="shared" si="471"/>
        <v/>
      </c>
      <c r="X252" s="160" t="str">
        <f t="shared" si="471"/>
        <v/>
      </c>
      <c r="Y252" s="160" t="str">
        <f t="shared" si="471"/>
        <v/>
      </c>
      <c r="Z252" s="160" t="str">
        <f t="shared" si="471"/>
        <v/>
      </c>
      <c r="AA252" s="160" t="str">
        <f t="shared" si="471"/>
        <v/>
      </c>
      <c r="AB252" s="160" t="str">
        <f t="shared" si="471"/>
        <v/>
      </c>
      <c r="AC252" s="160" t="str">
        <f t="shared" si="471"/>
        <v/>
      </c>
      <c r="AD252" s="160" t="str">
        <f t="shared" si="471"/>
        <v/>
      </c>
      <c r="AE252" s="160" t="str">
        <f t="shared" si="471"/>
        <v/>
      </c>
      <c r="AF252" s="160" t="str">
        <f t="shared" si="471"/>
        <v/>
      </c>
      <c r="AG252" s="160" t="str">
        <f t="shared" si="471"/>
        <v/>
      </c>
      <c r="AH252" s="160" t="str">
        <f t="shared" si="471"/>
        <v/>
      </c>
      <c r="AI252" s="160" t="str">
        <f t="shared" si="471"/>
        <v/>
      </c>
      <c r="AJ252" s="160" t="str">
        <f t="shared" si="471"/>
        <v/>
      </c>
      <c r="AK252" s="160" t="str">
        <f t="shared" si="471"/>
        <v/>
      </c>
      <c r="AL252" s="160" t="str">
        <f t="shared" si="471"/>
        <v/>
      </c>
      <c r="AM252" s="160" t="str">
        <f t="shared" si="471"/>
        <v/>
      </c>
      <c r="AN252" s="160" t="str">
        <f t="shared" si="471"/>
        <v/>
      </c>
      <c r="AO252" s="160" t="str">
        <f t="shared" si="471"/>
        <v/>
      </c>
      <c r="AP252" s="160" t="str">
        <f t="shared" si="471"/>
        <v/>
      </c>
      <c r="AQ252" s="160" t="str">
        <f t="shared" si="471"/>
        <v/>
      </c>
      <c r="AR252" s="160" t="str">
        <f t="shared" si="471"/>
        <v/>
      </c>
      <c r="AS252" s="160" t="str">
        <f t="shared" si="471"/>
        <v/>
      </c>
      <c r="AT252" s="160" t="str">
        <f t="shared" si="471"/>
        <v/>
      </c>
      <c r="AU252" s="160" t="str">
        <f t="shared" si="471"/>
        <v/>
      </c>
      <c r="AV252" s="160" t="str">
        <f t="shared" si="471"/>
        <v/>
      </c>
      <c r="AW252" s="161" t="str">
        <f t="shared" si="471"/>
        <v/>
      </c>
      <c r="AX252" t="s">
        <v>1</v>
      </c>
      <c r="AY252" s="105" t="str">
        <f t="shared" si="402"/>
        <v/>
      </c>
      <c r="AZ252" s="134" t="str">
        <f t="shared" si="382"/>
        <v/>
      </c>
      <c r="BA252" s="73" t="str">
        <f t="shared" si="403"/>
        <v/>
      </c>
      <c r="BB252" s="73" t="str">
        <f t="shared" si="404"/>
        <v/>
      </c>
      <c r="BC252" s="134" t="str">
        <f t="shared" si="405"/>
        <v/>
      </c>
      <c r="BD252" s="134" t="str">
        <f t="shared" si="406"/>
        <v/>
      </c>
      <c r="BE252" s="134" t="str">
        <f t="shared" si="407"/>
        <v/>
      </c>
      <c r="BF252" s="134" t="str">
        <f t="shared" si="433"/>
        <v/>
      </c>
      <c r="BG252" s="134" t="str">
        <f t="shared" si="383"/>
        <v/>
      </c>
      <c r="BH252" s="73" t="str">
        <f t="shared" si="384"/>
        <v/>
      </c>
      <c r="BI252" s="73" t="str">
        <f t="shared" si="429"/>
        <v/>
      </c>
      <c r="BJ252" s="134" t="str">
        <f t="shared" si="408"/>
        <v/>
      </c>
      <c r="BK252" s="73" t="str" cm="1">
        <f t="array" ref="BK252">IF(BJ252="",""&amp;BI252,IF(BJ252="NEMA",BI252,INDEX(klub_naziv,MATCH(INDEX(klubAlias_klubid,BJ252),klub_id,0))))</f>
        <v/>
      </c>
      <c r="BL252" s="73" t="str" cm="1">
        <f t="array" ref="BL252">IFERROR(INDEX(registarNatjecatelji,CE252,4),"")</f>
        <v/>
      </c>
      <c r="BM252" s="179" t="str">
        <f t="shared" si="457"/>
        <v/>
      </c>
      <c r="BN252" s="73" t="str">
        <f t="shared" si="409"/>
        <v/>
      </c>
      <c r="BO252" s="73" t="str">
        <f t="shared" si="422"/>
        <v/>
      </c>
      <c r="BP252" s="134" t="str">
        <f t="shared" si="385"/>
        <v/>
      </c>
      <c r="BQ252" s="73" t="str">
        <f t="shared" si="386"/>
        <v/>
      </c>
      <c r="BR252" s="73" t="str">
        <f t="shared" si="387"/>
        <v/>
      </c>
      <c r="BS252" s="134" t="str">
        <f t="shared" si="388"/>
        <v/>
      </c>
      <c r="BT252" s="74" t="str">
        <f t="shared" si="389"/>
        <v/>
      </c>
      <c r="BU252" s="74" t="str">
        <f t="shared" si="390"/>
        <v/>
      </c>
      <c r="BV252" s="75" t="str">
        <f t="shared" si="391"/>
        <v/>
      </c>
      <c r="BW252" t="s">
        <v>1</v>
      </c>
      <c r="BX252" s="105" t="str">
        <f t="shared" si="392"/>
        <v/>
      </c>
      <c r="BY252" s="106" t="str">
        <f t="shared" si="393"/>
        <v/>
      </c>
      <c r="BZ252" t="s">
        <v>1</v>
      </c>
      <c r="CA252" s="105" t="str">
        <f t="shared" si="394"/>
        <v/>
      </c>
      <c r="CB252" s="106" t="str">
        <f t="shared" si="395"/>
        <v/>
      </c>
      <c r="CC252" t="s">
        <v>1</v>
      </c>
      <c r="CD252" s="105" t="str">
        <f t="shared" si="396"/>
        <v/>
      </c>
      <c r="CE252" s="106" t="str">
        <f t="shared" si="410"/>
        <v/>
      </c>
      <c r="CF252" t="s">
        <v>1</v>
      </c>
      <c r="CG252" s="111" t="str">
        <f t="shared" si="411"/>
        <v/>
      </c>
      <c r="CH252" s="134" t="str" cm="1">
        <f t="array" ref="CH252">IF(CG252="","",INDEX(imePrezime_id,CG252,0))</f>
        <v/>
      </c>
      <c r="CI252" s="106" t="str">
        <f>IF(OR(CD252="",CE252&lt;&gt;"NEMA"),"",IFERROR(INDEX(imeprezimealias_imeprezimeid,MATCH(BA252&amp;" "&amp;BB252,imeprezimealias_alias,0)),""))</f>
        <v/>
      </c>
      <c r="CJ252" t="s">
        <v>1</v>
      </c>
      <c r="CK252" s="29" t="str">
        <f t="shared" si="412"/>
        <v/>
      </c>
      <c r="CL252" t="s">
        <v>1</v>
      </c>
      <c r="CM252" s="90"/>
      <c r="CN252" t="s">
        <v>1</v>
      </c>
      <c r="CO252" s="111" t="str">
        <f>IF(CM252="","",MAX(CO$10:CO251)+1)</f>
        <v/>
      </c>
      <c r="CP252" s="106" t="str">
        <f>IF(CM252="","",INDEX(imePrezime_id,MATCH(IF(IFERROR(SEARCH("–",CM252),0)&lt;&gt;0,CM252,SUBSTITUTE(CM252," "," – ",1)),imePrezime,0)))</f>
        <v/>
      </c>
      <c r="CR252" s="29" t="str">
        <f t="shared" si="413"/>
        <v/>
      </c>
      <c r="CS252" t="s">
        <v>1</v>
      </c>
      <c r="CT252" s="115" t="str">
        <f>IF(AND(CE252="NEMA",CI252=""),MAX(CT$10:CT251)+1,"")</f>
        <v/>
      </c>
      <c r="CU252" t="s">
        <v>1</v>
      </c>
      <c r="CV252" s="120" t="str">
        <f t="shared" si="427"/>
        <v/>
      </c>
      <c r="CW252" t="s">
        <v>1</v>
      </c>
      <c r="CX252" s="105" t="str">
        <f>IF(CT252="","",IF(BO252&lt;&gt;"CRO","","INSERT INTO osoba (id,reg_broj,oib,spol_id,dat_rodjenja) VALUES ("&amp;CT252&amp;",(SELECT max(reg_broj)+1 FROM osoba),Null,'"&amp;CV252&amp;"',Null); INSERT INTO osoba_log (id,reg_broj,oib,spol_id,dat_rodjenja,dnevnik_id) SELECT id,reg_broj,oib,spol_id,dat_rodjenja,"&amp;CT$2&amp;" FROM osoba WHERE id = "&amp;CT252&amp;";"))</f>
        <v/>
      </c>
      <c r="CY252" s="125" t="str">
        <f>IF(CT252="","","INSERT INTO imeprezime (id,osoba_id,rbr,ime,prezime,klub_id,identitet_id,sintaksa_id,info,aktivno,dnevnik_id) VALUES ("&amp;CT252&amp;","&amp;IF(CX252="","Null",CT252)&amp;",1,'"&amp;BA252&amp;"','"&amp;BB252&amp;"',(SELECT id FROM klub WHERE naziv = '"&amp;BI252&amp;"'),Null,1,'',1,"&amp;CT$2&amp;");")</f>
        <v/>
      </c>
      <c r="CZ252" t="s">
        <v>1</v>
      </c>
      <c r="DA252" s="29" t="str">
        <f t="shared" si="414"/>
        <v/>
      </c>
      <c r="DB252" t="s">
        <v>1</v>
      </c>
      <c r="DC252" s="105" t="str">
        <f>IF(OR(BP252="",BP252&lt;&gt;"NEMA"),"",BO252)</f>
        <v/>
      </c>
      <c r="DD252" s="125" t="str">
        <f>IF(DC252="","",MAX(DD$10:DD251)+1)</f>
        <v/>
      </c>
      <c r="DE252" t="s">
        <v>1</v>
      </c>
      <c r="DF252" s="90"/>
      <c r="DG252" t="s">
        <v>1</v>
      </c>
      <c r="DH252" s="29" t="str">
        <f t="shared" si="397"/>
        <v/>
      </c>
      <c r="DI252" t="s">
        <v>1</v>
      </c>
      <c r="DJ252" s="166" t="str">
        <f>IF(BJ252&lt;&gt;"NEMA","",IF(IFERROR(MATCH(BI252,BI$10:BI251,0),0)&lt;&gt;0,"",BI252))</f>
        <v/>
      </c>
      <c r="DK252" t="s">
        <v>1</v>
      </c>
      <c r="DL252" s="90"/>
      <c r="DM252" t="s">
        <v>1</v>
      </c>
      <c r="DN252" s="105" t="str">
        <f t="shared" si="415"/>
        <v/>
      </c>
      <c r="DO252" s="73" t="str">
        <f>IF(DN252="","",MAX(DO$10:DO251)+1)</f>
        <v/>
      </c>
      <c r="DP252" s="73" t="str">
        <f>IF(DN252="","",IF(BP252="","",IF(BP252="NEMA",DD252,BP252)))</f>
        <v/>
      </c>
      <c r="DQ252" s="73" t="str">
        <f t="shared" si="416"/>
        <v/>
      </c>
      <c r="DR252" s="73" t="str">
        <f>IF(DL252="","",MAX(DR$10:DR251)+1)</f>
        <v/>
      </c>
      <c r="DS252" s="177" t="str">
        <f t="shared" si="398"/>
        <v/>
      </c>
      <c r="DT252" s="125" t="str">
        <f t="shared" si="417"/>
        <v/>
      </c>
      <c r="DU252" t="s">
        <v>1</v>
      </c>
      <c r="DV252" s="29" t="str">
        <f t="shared" si="418"/>
        <v/>
      </c>
      <c r="DW252" t="s">
        <v>1</v>
      </c>
      <c r="DX252" s="166" t="str">
        <f>IF(BX252="","",IF(BY252&lt;&gt;"NEMA","ime-pre-klu"&amp;IF(BJ252="","","(ali)")&amp;"-kat",IF(CB252&lt;&gt;"NEMA","ime-pre-klu"&amp;IF(BJ252="","","(ali)"),IF(CE252&lt;&gt;"NEMA","ime-pre",IF(CT252&lt;&gt;"","novo",""))))&amp;IF(AND(BE252="0",BD252&gt;max_minuta*60),"-ot",""))</f>
        <v/>
      </c>
      <c r="DY252" t="s">
        <v>1</v>
      </c>
      <c r="DZ252" s="111"/>
      <c r="EA252" s="134"/>
      <c r="EB252" s="134"/>
      <c r="EC252" s="134"/>
      <c r="ED252" s="134"/>
      <c r="EE252" s="134"/>
      <c r="EF252" s="134"/>
      <c r="EG252" s="134"/>
      <c r="EH252" s="134"/>
      <c r="EI252" s="134"/>
      <c r="EJ252" s="106" t="str">
        <f t="shared" si="399"/>
        <v/>
      </c>
      <c r="EK252" t="s">
        <v>1</v>
      </c>
    </row>
    <row r="253" spans="2:141" x14ac:dyDescent="0.25">
      <c r="B253" s="148"/>
      <c r="C253" t="s">
        <v>1</v>
      </c>
      <c r="D253" s="159" t="str">
        <f t="shared" si="400"/>
        <v/>
      </c>
      <c r="E253" s="160" t="str">
        <f t="shared" ref="E253:AW253" si="472">IF($B253="","",FIND(";",$B253,D253+1))</f>
        <v/>
      </c>
      <c r="F253" s="160" t="str">
        <f t="shared" si="472"/>
        <v/>
      </c>
      <c r="G253" s="160" t="str">
        <f t="shared" si="472"/>
        <v/>
      </c>
      <c r="H253" s="160" t="str">
        <f t="shared" si="472"/>
        <v/>
      </c>
      <c r="I253" s="160" t="str">
        <f t="shared" si="472"/>
        <v/>
      </c>
      <c r="J253" s="160" t="str">
        <f t="shared" si="472"/>
        <v/>
      </c>
      <c r="K253" s="160" t="str">
        <f t="shared" si="472"/>
        <v/>
      </c>
      <c r="L253" s="160" t="str">
        <f t="shared" si="472"/>
        <v/>
      </c>
      <c r="M253" s="160" t="str">
        <f t="shared" si="472"/>
        <v/>
      </c>
      <c r="N253" s="160" t="str">
        <f t="shared" si="472"/>
        <v/>
      </c>
      <c r="O253" s="160" t="str">
        <f t="shared" si="472"/>
        <v/>
      </c>
      <c r="P253" s="160" t="str">
        <f t="shared" si="472"/>
        <v/>
      </c>
      <c r="Q253" s="160" t="str">
        <f t="shared" si="472"/>
        <v/>
      </c>
      <c r="R253" s="160" t="str">
        <f t="shared" si="472"/>
        <v/>
      </c>
      <c r="S253" s="160" t="str">
        <f t="shared" si="472"/>
        <v/>
      </c>
      <c r="T253" s="160" t="str">
        <f t="shared" si="472"/>
        <v/>
      </c>
      <c r="U253" s="160" t="str">
        <f t="shared" si="472"/>
        <v/>
      </c>
      <c r="V253" s="160" t="str">
        <f t="shared" si="472"/>
        <v/>
      </c>
      <c r="W253" s="160" t="str">
        <f t="shared" si="472"/>
        <v/>
      </c>
      <c r="X253" s="160" t="str">
        <f t="shared" si="472"/>
        <v/>
      </c>
      <c r="Y253" s="160" t="str">
        <f t="shared" si="472"/>
        <v/>
      </c>
      <c r="Z253" s="160" t="str">
        <f t="shared" si="472"/>
        <v/>
      </c>
      <c r="AA253" s="160" t="str">
        <f t="shared" si="472"/>
        <v/>
      </c>
      <c r="AB253" s="160" t="str">
        <f t="shared" si="472"/>
        <v/>
      </c>
      <c r="AC253" s="160" t="str">
        <f t="shared" si="472"/>
        <v/>
      </c>
      <c r="AD253" s="160" t="str">
        <f t="shared" si="472"/>
        <v/>
      </c>
      <c r="AE253" s="160" t="str">
        <f t="shared" si="472"/>
        <v/>
      </c>
      <c r="AF253" s="160" t="str">
        <f t="shared" si="472"/>
        <v/>
      </c>
      <c r="AG253" s="160" t="str">
        <f t="shared" si="472"/>
        <v/>
      </c>
      <c r="AH253" s="160" t="str">
        <f t="shared" si="472"/>
        <v/>
      </c>
      <c r="AI253" s="160" t="str">
        <f t="shared" si="472"/>
        <v/>
      </c>
      <c r="AJ253" s="160" t="str">
        <f t="shared" si="472"/>
        <v/>
      </c>
      <c r="AK253" s="160" t="str">
        <f t="shared" si="472"/>
        <v/>
      </c>
      <c r="AL253" s="160" t="str">
        <f t="shared" si="472"/>
        <v/>
      </c>
      <c r="AM253" s="160" t="str">
        <f t="shared" si="472"/>
        <v/>
      </c>
      <c r="AN253" s="160" t="str">
        <f t="shared" si="472"/>
        <v/>
      </c>
      <c r="AO253" s="160" t="str">
        <f t="shared" si="472"/>
        <v/>
      </c>
      <c r="AP253" s="160" t="str">
        <f t="shared" si="472"/>
        <v/>
      </c>
      <c r="AQ253" s="160" t="str">
        <f t="shared" si="472"/>
        <v/>
      </c>
      <c r="AR253" s="160" t="str">
        <f t="shared" si="472"/>
        <v/>
      </c>
      <c r="AS253" s="160" t="str">
        <f t="shared" si="472"/>
        <v/>
      </c>
      <c r="AT253" s="160" t="str">
        <f t="shared" si="472"/>
        <v/>
      </c>
      <c r="AU253" s="160" t="str">
        <f t="shared" si="472"/>
        <v/>
      </c>
      <c r="AV253" s="160" t="str">
        <f t="shared" si="472"/>
        <v/>
      </c>
      <c r="AW253" s="161" t="str">
        <f t="shared" si="472"/>
        <v/>
      </c>
      <c r="AX253" t="s">
        <v>1</v>
      </c>
      <c r="AY253" s="105" t="str">
        <f t="shared" si="402"/>
        <v/>
      </c>
      <c r="AZ253" s="134" t="str">
        <f t="shared" si="382"/>
        <v/>
      </c>
      <c r="BA253" s="73" t="str">
        <f t="shared" si="403"/>
        <v/>
      </c>
      <c r="BB253" s="73" t="str">
        <f t="shared" si="404"/>
        <v/>
      </c>
      <c r="BC253" s="134" t="str">
        <f t="shared" si="405"/>
        <v/>
      </c>
      <c r="BD253" s="134" t="str">
        <f t="shared" si="406"/>
        <v/>
      </c>
      <c r="BE253" s="134" t="str">
        <f t="shared" si="407"/>
        <v/>
      </c>
      <c r="BF253" s="134" t="str">
        <f t="shared" si="433"/>
        <v/>
      </c>
      <c r="BG253" s="134" t="str">
        <f t="shared" si="383"/>
        <v/>
      </c>
      <c r="BH253" s="73" t="str">
        <f t="shared" si="384"/>
        <v/>
      </c>
      <c r="BI253" s="73" t="str">
        <f t="shared" si="429"/>
        <v/>
      </c>
      <c r="BJ253" s="134" t="str">
        <f t="shared" si="408"/>
        <v/>
      </c>
      <c r="BK253" s="73" t="str" cm="1">
        <f t="array" ref="BK253">IF(BJ253="",""&amp;BI253,IF(BJ253="NEMA",BI253,INDEX(klub_naziv,MATCH(INDEX(klubAlias_klubid,BJ253),klub_id,0))))</f>
        <v/>
      </c>
      <c r="BL253" s="73" t="str" cm="1">
        <f t="array" ref="BL253">IFERROR(INDEX(registarNatjecatelji,CE253,4),"")</f>
        <v/>
      </c>
      <c r="BM253" s="179" t="str">
        <f t="shared" si="457"/>
        <v/>
      </c>
      <c r="BN253" s="73" t="str">
        <f t="shared" si="409"/>
        <v/>
      </c>
      <c r="BO253" s="73" t="str">
        <f t="shared" si="422"/>
        <v/>
      </c>
      <c r="BP253" s="134" t="str">
        <f t="shared" si="385"/>
        <v/>
      </c>
      <c r="BQ253" s="73" t="str">
        <f t="shared" si="386"/>
        <v/>
      </c>
      <c r="BR253" s="73" t="str">
        <f t="shared" si="387"/>
        <v/>
      </c>
      <c r="BS253" s="134" t="str">
        <f t="shared" si="388"/>
        <v/>
      </c>
      <c r="BT253" s="74" t="str">
        <f t="shared" si="389"/>
        <v/>
      </c>
      <c r="BU253" s="74" t="str">
        <f t="shared" si="390"/>
        <v/>
      </c>
      <c r="BV253" s="75" t="str">
        <f t="shared" si="391"/>
        <v/>
      </c>
      <c r="BW253" t="s">
        <v>1</v>
      </c>
      <c r="BX253" s="105" t="str">
        <f t="shared" si="392"/>
        <v/>
      </c>
      <c r="BY253" s="106" t="str">
        <f t="shared" si="393"/>
        <v/>
      </c>
      <c r="BZ253" t="s">
        <v>1</v>
      </c>
      <c r="CA253" s="105" t="str">
        <f t="shared" si="394"/>
        <v/>
      </c>
      <c r="CB253" s="106" t="str">
        <f t="shared" si="395"/>
        <v/>
      </c>
      <c r="CC253" t="s">
        <v>1</v>
      </c>
      <c r="CD253" s="105" t="str">
        <f t="shared" si="396"/>
        <v/>
      </c>
      <c r="CE253" s="106" t="str">
        <f t="shared" si="410"/>
        <v/>
      </c>
      <c r="CF253" t="s">
        <v>1</v>
      </c>
      <c r="CG253" s="111" t="str">
        <f t="shared" si="411"/>
        <v/>
      </c>
      <c r="CH253" s="134" t="str" cm="1">
        <f t="array" ref="CH253">IF(CG253="","",INDEX(imePrezime_id,CG253,0))</f>
        <v/>
      </c>
      <c r="CI253" s="106" t="str">
        <f>IF(OR(CD253="",CE253&lt;&gt;"NEMA"),"",IFERROR(INDEX(imeprezimealias_imeprezimeid,MATCH(BA253&amp;" "&amp;BB253,imeprezimealias_alias,0)),""))</f>
        <v/>
      </c>
      <c r="CJ253" t="s">
        <v>1</v>
      </c>
      <c r="CK253" s="29" t="str">
        <f t="shared" si="412"/>
        <v/>
      </c>
      <c r="CL253" t="s">
        <v>1</v>
      </c>
      <c r="CM253" s="90"/>
      <c r="CN253" t="s">
        <v>1</v>
      </c>
      <c r="CO253" s="111" t="str">
        <f>IF(CM253="","",MAX(CO$10:CO252)+1)</f>
        <v/>
      </c>
      <c r="CP253" s="106" t="str">
        <f>IF(CM253="","",INDEX(imePrezime_id,MATCH(IF(IFERROR(SEARCH("–",CM253),0)&lt;&gt;0,CM253,SUBSTITUTE(CM253," "," – ",1)),imePrezime,0)))</f>
        <v/>
      </c>
      <c r="CR253" s="29" t="str">
        <f t="shared" si="413"/>
        <v/>
      </c>
      <c r="CS253" t="s">
        <v>1</v>
      </c>
      <c r="CT253" s="115" t="str">
        <f>IF(AND(CE253="NEMA",CI253=""),MAX(CT$10:CT252)+1,"")</f>
        <v/>
      </c>
      <c r="CU253" t="s">
        <v>1</v>
      </c>
      <c r="CV253" s="120" t="str">
        <f t="shared" si="427"/>
        <v/>
      </c>
      <c r="CW253" t="s">
        <v>1</v>
      </c>
      <c r="CX253" s="105" t="str">
        <f>IF(CT253="","",IF(BO253&lt;&gt;"CRO","","INSERT INTO osoba (id,reg_broj,oib,spol_id,dat_rodjenja) VALUES ("&amp;CT253&amp;",(SELECT max(reg_broj)+1 FROM osoba),Null,'"&amp;CV253&amp;"',Null); INSERT INTO osoba_log (id,reg_broj,oib,spol_id,dat_rodjenja,dnevnik_id) SELECT id,reg_broj,oib,spol_id,dat_rodjenja,"&amp;CT$2&amp;" FROM osoba WHERE id = "&amp;CT253&amp;";"))</f>
        <v/>
      </c>
      <c r="CY253" s="125" t="str">
        <f>IF(CT253="","","INSERT INTO imeprezime (id,osoba_id,rbr,ime,prezime,klub_id,identitet_id,sintaksa_id,info,aktivno,dnevnik_id) VALUES ("&amp;CT253&amp;","&amp;IF(CX253="","Null",CT253)&amp;",1,'"&amp;BA253&amp;"','"&amp;BB253&amp;"',(SELECT id FROM klub WHERE naziv = '"&amp;BI253&amp;"'),Null,1,'',1,"&amp;CT$2&amp;");")</f>
        <v/>
      </c>
      <c r="CZ253" t="s">
        <v>1</v>
      </c>
      <c r="DA253" s="29" t="str">
        <f t="shared" si="414"/>
        <v/>
      </c>
      <c r="DB253" t="s">
        <v>1</v>
      </c>
      <c r="DC253" s="105" t="str">
        <f>IF(OR(BP253="",BP253&lt;&gt;"NEMA"),"",BO253)</f>
        <v/>
      </c>
      <c r="DD253" s="125" t="str">
        <f>IF(DC253="","",MAX(DD$10:DD252)+1)</f>
        <v/>
      </c>
      <c r="DE253" t="s">
        <v>1</v>
      </c>
      <c r="DF253" s="90"/>
      <c r="DG253" t="s">
        <v>1</v>
      </c>
      <c r="DH253" s="29" t="str">
        <f t="shared" si="397"/>
        <v/>
      </c>
      <c r="DI253" t="s">
        <v>1</v>
      </c>
      <c r="DJ253" s="166" t="str">
        <f>IF(BJ253&lt;&gt;"NEMA","",IF(IFERROR(MATCH(BI253,BI$10:BI252,0),0)&lt;&gt;0,"",BI253))</f>
        <v/>
      </c>
      <c r="DK253" t="s">
        <v>1</v>
      </c>
      <c r="DL253" s="90"/>
      <c r="DM253" t="s">
        <v>1</v>
      </c>
      <c r="DN253" s="105" t="str">
        <f t="shared" si="415"/>
        <v/>
      </c>
      <c r="DO253" s="73" t="str">
        <f>IF(DN253="","",MAX(DO$10:DO252)+1)</f>
        <v/>
      </c>
      <c r="DP253" s="73" t="str">
        <f>IF(DN253="","",IF(BP253="","",IF(BP253="NEMA",DD253,BP253)))</f>
        <v/>
      </c>
      <c r="DQ253" s="73" t="str">
        <f t="shared" si="416"/>
        <v/>
      </c>
      <c r="DR253" s="73" t="str">
        <f>IF(DL253="","",MAX(DR$10:DR252)+1)</f>
        <v/>
      </c>
      <c r="DS253" s="177" t="str">
        <f t="shared" si="398"/>
        <v/>
      </c>
      <c r="DT253" s="125" t="str">
        <f t="shared" si="417"/>
        <v/>
      </c>
      <c r="DU253" t="s">
        <v>1</v>
      </c>
      <c r="DV253" s="29" t="str">
        <f t="shared" si="418"/>
        <v/>
      </c>
      <c r="DW253" t="s">
        <v>1</v>
      </c>
      <c r="DX253" s="166" t="str">
        <f>IF(BX253="","",IF(BY253&lt;&gt;"NEMA","ime-pre-klu"&amp;IF(BJ253="","","(ali)")&amp;"-kat",IF(CB253&lt;&gt;"NEMA","ime-pre-klu"&amp;IF(BJ253="","","(ali)"),IF(CE253&lt;&gt;"NEMA","ime-pre",IF(CT253&lt;&gt;"","novo",""))))&amp;IF(AND(BE253="0",BD253&gt;max_minuta*60),"-ot",""))</f>
        <v/>
      </c>
      <c r="DY253" t="s">
        <v>1</v>
      </c>
      <c r="DZ253" s="111"/>
      <c r="EA253" s="134"/>
      <c r="EB253" s="134"/>
      <c r="EC253" s="134"/>
      <c r="ED253" s="134"/>
      <c r="EE253" s="134"/>
      <c r="EF253" s="134"/>
      <c r="EG253" s="134"/>
      <c r="EH253" s="134"/>
      <c r="EI253" s="134"/>
      <c r="EJ253" s="106" t="str">
        <f t="shared" si="399"/>
        <v/>
      </c>
      <c r="EK253" t="s">
        <v>1</v>
      </c>
    </row>
    <row r="254" spans="2:141" x14ac:dyDescent="0.25">
      <c r="B254" s="148"/>
      <c r="C254" t="s">
        <v>1</v>
      </c>
      <c r="D254" s="159" t="str">
        <f t="shared" si="400"/>
        <v/>
      </c>
      <c r="E254" s="160" t="str">
        <f t="shared" ref="E254:AW254" si="473">IF($B254="","",FIND(";",$B254,D254+1))</f>
        <v/>
      </c>
      <c r="F254" s="160" t="str">
        <f t="shared" si="473"/>
        <v/>
      </c>
      <c r="G254" s="160" t="str">
        <f t="shared" si="473"/>
        <v/>
      </c>
      <c r="H254" s="160" t="str">
        <f t="shared" si="473"/>
        <v/>
      </c>
      <c r="I254" s="160" t="str">
        <f t="shared" si="473"/>
        <v/>
      </c>
      <c r="J254" s="160" t="str">
        <f t="shared" si="473"/>
        <v/>
      </c>
      <c r="K254" s="160" t="str">
        <f t="shared" si="473"/>
        <v/>
      </c>
      <c r="L254" s="160" t="str">
        <f t="shared" si="473"/>
        <v/>
      </c>
      <c r="M254" s="160" t="str">
        <f t="shared" si="473"/>
        <v/>
      </c>
      <c r="N254" s="160" t="str">
        <f t="shared" si="473"/>
        <v/>
      </c>
      <c r="O254" s="160" t="str">
        <f t="shared" si="473"/>
        <v/>
      </c>
      <c r="P254" s="160" t="str">
        <f t="shared" si="473"/>
        <v/>
      </c>
      <c r="Q254" s="160" t="str">
        <f t="shared" si="473"/>
        <v/>
      </c>
      <c r="R254" s="160" t="str">
        <f t="shared" si="473"/>
        <v/>
      </c>
      <c r="S254" s="160" t="str">
        <f t="shared" si="473"/>
        <v/>
      </c>
      <c r="T254" s="160" t="str">
        <f t="shared" si="473"/>
        <v/>
      </c>
      <c r="U254" s="160" t="str">
        <f t="shared" si="473"/>
        <v/>
      </c>
      <c r="V254" s="160" t="str">
        <f t="shared" si="473"/>
        <v/>
      </c>
      <c r="W254" s="160" t="str">
        <f t="shared" si="473"/>
        <v/>
      </c>
      <c r="X254" s="160" t="str">
        <f t="shared" si="473"/>
        <v/>
      </c>
      <c r="Y254" s="160" t="str">
        <f t="shared" si="473"/>
        <v/>
      </c>
      <c r="Z254" s="160" t="str">
        <f t="shared" si="473"/>
        <v/>
      </c>
      <c r="AA254" s="160" t="str">
        <f t="shared" si="473"/>
        <v/>
      </c>
      <c r="AB254" s="160" t="str">
        <f t="shared" si="473"/>
        <v/>
      </c>
      <c r="AC254" s="160" t="str">
        <f t="shared" si="473"/>
        <v/>
      </c>
      <c r="AD254" s="160" t="str">
        <f t="shared" si="473"/>
        <v/>
      </c>
      <c r="AE254" s="160" t="str">
        <f t="shared" si="473"/>
        <v/>
      </c>
      <c r="AF254" s="160" t="str">
        <f t="shared" si="473"/>
        <v/>
      </c>
      <c r="AG254" s="160" t="str">
        <f t="shared" si="473"/>
        <v/>
      </c>
      <c r="AH254" s="160" t="str">
        <f t="shared" si="473"/>
        <v/>
      </c>
      <c r="AI254" s="160" t="str">
        <f t="shared" si="473"/>
        <v/>
      </c>
      <c r="AJ254" s="160" t="str">
        <f t="shared" si="473"/>
        <v/>
      </c>
      <c r="AK254" s="160" t="str">
        <f t="shared" si="473"/>
        <v/>
      </c>
      <c r="AL254" s="160" t="str">
        <f t="shared" si="473"/>
        <v/>
      </c>
      <c r="AM254" s="160" t="str">
        <f t="shared" si="473"/>
        <v/>
      </c>
      <c r="AN254" s="160" t="str">
        <f t="shared" si="473"/>
        <v/>
      </c>
      <c r="AO254" s="160" t="str">
        <f t="shared" si="473"/>
        <v/>
      </c>
      <c r="AP254" s="160" t="str">
        <f t="shared" si="473"/>
        <v/>
      </c>
      <c r="AQ254" s="160" t="str">
        <f t="shared" si="473"/>
        <v/>
      </c>
      <c r="AR254" s="160" t="str">
        <f t="shared" si="473"/>
        <v/>
      </c>
      <c r="AS254" s="160" t="str">
        <f t="shared" si="473"/>
        <v/>
      </c>
      <c r="AT254" s="160" t="str">
        <f t="shared" si="473"/>
        <v/>
      </c>
      <c r="AU254" s="160" t="str">
        <f t="shared" si="473"/>
        <v/>
      </c>
      <c r="AV254" s="160" t="str">
        <f t="shared" si="473"/>
        <v/>
      </c>
      <c r="AW254" s="161" t="str">
        <f t="shared" si="473"/>
        <v/>
      </c>
      <c r="AX254" t="s">
        <v>1</v>
      </c>
      <c r="AY254" s="105" t="str">
        <f t="shared" si="402"/>
        <v/>
      </c>
      <c r="AZ254" s="134" t="str">
        <f t="shared" si="382"/>
        <v/>
      </c>
      <c r="BA254" s="73" t="str">
        <f t="shared" si="403"/>
        <v/>
      </c>
      <c r="BB254" s="73" t="str">
        <f t="shared" si="404"/>
        <v/>
      </c>
      <c r="BC254" s="134" t="str">
        <f t="shared" si="405"/>
        <v/>
      </c>
      <c r="BD254" s="134" t="str">
        <f t="shared" si="406"/>
        <v/>
      </c>
      <c r="BE254" s="134" t="str">
        <f t="shared" si="407"/>
        <v/>
      </c>
      <c r="BF254" s="134" t="str">
        <f t="shared" si="433"/>
        <v/>
      </c>
      <c r="BG254" s="134" t="str">
        <f t="shared" si="383"/>
        <v/>
      </c>
      <c r="BH254" s="73" t="str">
        <f t="shared" si="384"/>
        <v/>
      </c>
      <c r="BI254" s="73" t="str">
        <f t="shared" si="429"/>
        <v/>
      </c>
      <c r="BJ254" s="134" t="str">
        <f t="shared" si="408"/>
        <v/>
      </c>
      <c r="BK254" s="73" t="str" cm="1">
        <f t="array" ref="BK254">IF(BJ254="",""&amp;BI254,IF(BJ254="NEMA",BI254,INDEX(klub_naziv,MATCH(INDEX(klubAlias_klubid,BJ254),klub_id,0))))</f>
        <v/>
      </c>
      <c r="BL254" s="73" t="str" cm="1">
        <f t="array" ref="BL254">IFERROR(INDEX(registarNatjecatelji,CE254,4),"")</f>
        <v/>
      </c>
      <c r="BM254" s="179" t="str">
        <f t="shared" si="457"/>
        <v/>
      </c>
      <c r="BN254" s="73" t="str">
        <f t="shared" si="409"/>
        <v/>
      </c>
      <c r="BO254" s="73" t="str">
        <f t="shared" si="422"/>
        <v/>
      </c>
      <c r="BP254" s="134" t="str">
        <f t="shared" si="385"/>
        <v/>
      </c>
      <c r="BQ254" s="73" t="str">
        <f t="shared" si="386"/>
        <v/>
      </c>
      <c r="BR254" s="73" t="str">
        <f t="shared" si="387"/>
        <v/>
      </c>
      <c r="BS254" s="134" t="str">
        <f t="shared" si="388"/>
        <v/>
      </c>
      <c r="BT254" s="74" t="str">
        <f t="shared" si="389"/>
        <v/>
      </c>
      <c r="BU254" s="74" t="str">
        <f t="shared" si="390"/>
        <v/>
      </c>
      <c r="BV254" s="75" t="str">
        <f t="shared" si="391"/>
        <v/>
      </c>
      <c r="BW254" t="s">
        <v>1</v>
      </c>
      <c r="BX254" s="105" t="str">
        <f t="shared" si="392"/>
        <v/>
      </c>
      <c r="BY254" s="106" t="str">
        <f t="shared" si="393"/>
        <v/>
      </c>
      <c r="BZ254" t="s">
        <v>1</v>
      </c>
      <c r="CA254" s="105" t="str">
        <f t="shared" si="394"/>
        <v/>
      </c>
      <c r="CB254" s="106" t="str">
        <f t="shared" si="395"/>
        <v/>
      </c>
      <c r="CC254" t="s">
        <v>1</v>
      </c>
      <c r="CD254" s="105" t="str">
        <f t="shared" si="396"/>
        <v/>
      </c>
      <c r="CE254" s="106" t="str">
        <f t="shared" si="410"/>
        <v/>
      </c>
      <c r="CF254" t="s">
        <v>1</v>
      </c>
      <c r="CG254" s="111" t="str">
        <f t="shared" si="411"/>
        <v/>
      </c>
      <c r="CH254" s="134" t="str" cm="1">
        <f t="array" ref="CH254">IF(CG254="","",INDEX(imePrezime_id,CG254,0))</f>
        <v/>
      </c>
      <c r="CI254" s="106" t="str">
        <f>IF(OR(CD254="",CE254&lt;&gt;"NEMA"),"",IFERROR(INDEX(imeprezimealias_imeprezimeid,MATCH(BA254&amp;" "&amp;BB254,imeprezimealias_alias,0)),""))</f>
        <v/>
      </c>
      <c r="CJ254" t="s">
        <v>1</v>
      </c>
      <c r="CK254" s="29" t="str">
        <f t="shared" si="412"/>
        <v/>
      </c>
      <c r="CL254" t="s">
        <v>1</v>
      </c>
      <c r="CM254" s="90"/>
      <c r="CN254" t="s">
        <v>1</v>
      </c>
      <c r="CO254" s="111" t="str">
        <f>IF(CM254="","",MAX(CO$10:CO253)+1)</f>
        <v/>
      </c>
      <c r="CP254" s="106" t="str">
        <f>IF(CM254="","",INDEX(imePrezime_id,MATCH(IF(IFERROR(SEARCH("–",CM254),0)&lt;&gt;0,CM254,SUBSTITUTE(CM254," "," – ",1)),imePrezime,0)))</f>
        <v/>
      </c>
      <c r="CR254" s="29" t="str">
        <f t="shared" si="413"/>
        <v/>
      </c>
      <c r="CS254" t="s">
        <v>1</v>
      </c>
      <c r="CT254" s="115" t="str">
        <f>IF(AND(CE254="NEMA",CI254=""),MAX(CT$10:CT253)+1,"")</f>
        <v/>
      </c>
      <c r="CU254" t="s">
        <v>1</v>
      </c>
      <c r="CV254" s="120" t="str">
        <f t="shared" si="427"/>
        <v/>
      </c>
      <c r="CW254" t="s">
        <v>1</v>
      </c>
      <c r="CX254" s="105" t="str">
        <f>IF(CT254="","",IF(BO254&lt;&gt;"CRO","","INSERT INTO osoba (id,reg_broj,oib,spol_id,dat_rodjenja) VALUES ("&amp;CT254&amp;",(SELECT max(reg_broj)+1 FROM osoba),Null,'"&amp;CV254&amp;"',Null); INSERT INTO osoba_log (id,reg_broj,oib,spol_id,dat_rodjenja,dnevnik_id) SELECT id,reg_broj,oib,spol_id,dat_rodjenja,"&amp;CT$2&amp;" FROM osoba WHERE id = "&amp;CT254&amp;";"))</f>
        <v/>
      </c>
      <c r="CY254" s="125" t="str">
        <f>IF(CT254="","","INSERT INTO imeprezime (id,osoba_id,rbr,ime,prezime,klub_id,identitet_id,sintaksa_id,info,aktivno,dnevnik_id) VALUES ("&amp;CT254&amp;","&amp;IF(CX254="","Null",CT254)&amp;",1,'"&amp;BA254&amp;"','"&amp;BB254&amp;"',(SELECT id FROM klub WHERE naziv = '"&amp;BI254&amp;"'),Null,1,'',1,"&amp;CT$2&amp;");")</f>
        <v/>
      </c>
      <c r="CZ254" t="s">
        <v>1</v>
      </c>
      <c r="DA254" s="29" t="str">
        <f t="shared" si="414"/>
        <v/>
      </c>
      <c r="DB254" t="s">
        <v>1</v>
      </c>
      <c r="DC254" s="105" t="str">
        <f>IF(OR(BP254="",BP254&lt;&gt;"NEMA"),"",BO254)</f>
        <v/>
      </c>
      <c r="DD254" s="125" t="str">
        <f>IF(DC254="","",MAX(DD$10:DD253)+1)</f>
        <v/>
      </c>
      <c r="DE254" t="s">
        <v>1</v>
      </c>
      <c r="DF254" s="90"/>
      <c r="DG254" t="s">
        <v>1</v>
      </c>
      <c r="DH254" s="29" t="str">
        <f t="shared" si="397"/>
        <v/>
      </c>
      <c r="DI254" t="s">
        <v>1</v>
      </c>
      <c r="DJ254" s="166" t="str">
        <f>IF(BJ254&lt;&gt;"NEMA","",IF(IFERROR(MATCH(BI254,BI$10:BI253,0),0)&lt;&gt;0,"",BI254))</f>
        <v/>
      </c>
      <c r="DK254" t="s">
        <v>1</v>
      </c>
      <c r="DL254" s="90"/>
      <c r="DM254" t="s">
        <v>1</v>
      </c>
      <c r="DN254" s="105" t="str">
        <f t="shared" si="415"/>
        <v/>
      </c>
      <c r="DO254" s="73" t="str">
        <f>IF(DN254="","",MAX(DO$10:DO253)+1)</f>
        <v/>
      </c>
      <c r="DP254" s="73" t="str">
        <f>IF(DN254="","",IF(BP254="","",IF(BP254="NEMA",DD254,BP254)))</f>
        <v/>
      </c>
      <c r="DQ254" s="73" t="str">
        <f t="shared" si="416"/>
        <v/>
      </c>
      <c r="DR254" s="73" t="str">
        <f>IF(DL254="","",MAX(DR$10:DR253)+1)</f>
        <v/>
      </c>
      <c r="DS254" s="177" t="str">
        <f t="shared" si="398"/>
        <v/>
      </c>
      <c r="DT254" s="125" t="str">
        <f t="shared" si="417"/>
        <v/>
      </c>
      <c r="DU254" t="s">
        <v>1</v>
      </c>
      <c r="DV254" s="29" t="str">
        <f t="shared" si="418"/>
        <v/>
      </c>
      <c r="DW254" t="s">
        <v>1</v>
      </c>
      <c r="DX254" s="166" t="str">
        <f>IF(BX254="","",IF(BY254&lt;&gt;"NEMA","ime-pre-klu"&amp;IF(BJ254="","","(ali)")&amp;"-kat",IF(CB254&lt;&gt;"NEMA","ime-pre-klu"&amp;IF(BJ254="","","(ali)"),IF(CE254&lt;&gt;"NEMA","ime-pre",IF(CT254&lt;&gt;"","novo",""))))&amp;IF(AND(BE254="0",BD254&gt;max_minuta*60),"-ot",""))</f>
        <v/>
      </c>
      <c r="DY254" t="s">
        <v>1</v>
      </c>
      <c r="DZ254" s="111"/>
      <c r="EA254" s="134"/>
      <c r="EB254" s="134"/>
      <c r="EC254" s="134"/>
      <c r="ED254" s="134"/>
      <c r="EE254" s="134"/>
      <c r="EF254" s="134"/>
      <c r="EG254" s="134"/>
      <c r="EH254" s="134"/>
      <c r="EI254" s="134"/>
      <c r="EJ254" s="106" t="str">
        <f t="shared" si="399"/>
        <v/>
      </c>
      <c r="EK254" t="s">
        <v>1</v>
      </c>
    </row>
    <row r="255" spans="2:141" x14ac:dyDescent="0.25">
      <c r="B255" s="148"/>
      <c r="C255" t="s">
        <v>1</v>
      </c>
      <c r="D255" s="159" t="str">
        <f t="shared" si="400"/>
        <v/>
      </c>
      <c r="E255" s="160" t="str">
        <f t="shared" ref="E255:AW255" si="474">IF($B255="","",FIND(";",$B255,D255+1))</f>
        <v/>
      </c>
      <c r="F255" s="160" t="str">
        <f t="shared" si="474"/>
        <v/>
      </c>
      <c r="G255" s="160" t="str">
        <f t="shared" si="474"/>
        <v/>
      </c>
      <c r="H255" s="160" t="str">
        <f t="shared" si="474"/>
        <v/>
      </c>
      <c r="I255" s="160" t="str">
        <f t="shared" si="474"/>
        <v/>
      </c>
      <c r="J255" s="160" t="str">
        <f t="shared" si="474"/>
        <v/>
      </c>
      <c r="K255" s="160" t="str">
        <f t="shared" si="474"/>
        <v/>
      </c>
      <c r="L255" s="160" t="str">
        <f t="shared" si="474"/>
        <v/>
      </c>
      <c r="M255" s="160" t="str">
        <f t="shared" si="474"/>
        <v/>
      </c>
      <c r="N255" s="160" t="str">
        <f t="shared" si="474"/>
        <v/>
      </c>
      <c r="O255" s="160" t="str">
        <f t="shared" si="474"/>
        <v/>
      </c>
      <c r="P255" s="160" t="str">
        <f t="shared" si="474"/>
        <v/>
      </c>
      <c r="Q255" s="160" t="str">
        <f t="shared" si="474"/>
        <v/>
      </c>
      <c r="R255" s="160" t="str">
        <f t="shared" si="474"/>
        <v/>
      </c>
      <c r="S255" s="160" t="str">
        <f t="shared" si="474"/>
        <v/>
      </c>
      <c r="T255" s="160" t="str">
        <f t="shared" si="474"/>
        <v/>
      </c>
      <c r="U255" s="160" t="str">
        <f t="shared" si="474"/>
        <v/>
      </c>
      <c r="V255" s="160" t="str">
        <f t="shared" si="474"/>
        <v/>
      </c>
      <c r="W255" s="160" t="str">
        <f t="shared" si="474"/>
        <v/>
      </c>
      <c r="X255" s="160" t="str">
        <f t="shared" si="474"/>
        <v/>
      </c>
      <c r="Y255" s="160" t="str">
        <f t="shared" si="474"/>
        <v/>
      </c>
      <c r="Z255" s="160" t="str">
        <f t="shared" si="474"/>
        <v/>
      </c>
      <c r="AA255" s="160" t="str">
        <f t="shared" si="474"/>
        <v/>
      </c>
      <c r="AB255" s="160" t="str">
        <f t="shared" si="474"/>
        <v/>
      </c>
      <c r="AC255" s="160" t="str">
        <f t="shared" si="474"/>
        <v/>
      </c>
      <c r="AD255" s="160" t="str">
        <f t="shared" si="474"/>
        <v/>
      </c>
      <c r="AE255" s="160" t="str">
        <f t="shared" si="474"/>
        <v/>
      </c>
      <c r="AF255" s="160" t="str">
        <f t="shared" si="474"/>
        <v/>
      </c>
      <c r="AG255" s="160" t="str">
        <f t="shared" si="474"/>
        <v/>
      </c>
      <c r="AH255" s="160" t="str">
        <f t="shared" si="474"/>
        <v/>
      </c>
      <c r="AI255" s="160" t="str">
        <f t="shared" si="474"/>
        <v/>
      </c>
      <c r="AJ255" s="160" t="str">
        <f t="shared" si="474"/>
        <v/>
      </c>
      <c r="AK255" s="160" t="str">
        <f t="shared" si="474"/>
        <v/>
      </c>
      <c r="AL255" s="160" t="str">
        <f t="shared" si="474"/>
        <v/>
      </c>
      <c r="AM255" s="160" t="str">
        <f t="shared" si="474"/>
        <v/>
      </c>
      <c r="AN255" s="160" t="str">
        <f t="shared" si="474"/>
        <v/>
      </c>
      <c r="AO255" s="160" t="str">
        <f t="shared" si="474"/>
        <v/>
      </c>
      <c r="AP255" s="160" t="str">
        <f t="shared" si="474"/>
        <v/>
      </c>
      <c r="AQ255" s="160" t="str">
        <f t="shared" si="474"/>
        <v/>
      </c>
      <c r="AR255" s="160" t="str">
        <f t="shared" si="474"/>
        <v/>
      </c>
      <c r="AS255" s="160" t="str">
        <f t="shared" si="474"/>
        <v/>
      </c>
      <c r="AT255" s="160" t="str">
        <f t="shared" si="474"/>
        <v/>
      </c>
      <c r="AU255" s="160" t="str">
        <f t="shared" si="474"/>
        <v/>
      </c>
      <c r="AV255" s="160" t="str">
        <f t="shared" si="474"/>
        <v/>
      </c>
      <c r="AW255" s="161" t="str">
        <f t="shared" si="474"/>
        <v/>
      </c>
      <c r="AX255" t="s">
        <v>1</v>
      </c>
      <c r="AY255" s="105" t="str">
        <f t="shared" si="402"/>
        <v/>
      </c>
      <c r="AZ255" s="134" t="str">
        <f t="shared" si="382"/>
        <v/>
      </c>
      <c r="BA255" s="73" t="str">
        <f t="shared" si="403"/>
        <v/>
      </c>
      <c r="BB255" s="73" t="str">
        <f t="shared" si="404"/>
        <v/>
      </c>
      <c r="BC255" s="134" t="str">
        <f t="shared" si="405"/>
        <v/>
      </c>
      <c r="BD255" s="134" t="str">
        <f t="shared" si="406"/>
        <v/>
      </c>
      <c r="BE255" s="134" t="str">
        <f t="shared" si="407"/>
        <v/>
      </c>
      <c r="BF255" s="134" t="str">
        <f t="shared" si="433"/>
        <v/>
      </c>
      <c r="BG255" s="134" t="str">
        <f t="shared" si="383"/>
        <v/>
      </c>
      <c r="BH255" s="73" t="str">
        <f t="shared" si="384"/>
        <v/>
      </c>
      <c r="BI255" s="73" t="str">
        <f t="shared" si="429"/>
        <v/>
      </c>
      <c r="BJ255" s="134" t="str">
        <f t="shared" si="408"/>
        <v/>
      </c>
      <c r="BK255" s="73" t="str" cm="1">
        <f t="array" ref="BK255">IF(BJ255="",""&amp;BI255,IF(BJ255="NEMA",BI255,INDEX(klub_naziv,MATCH(INDEX(klubAlias_klubid,BJ255),klub_id,0))))</f>
        <v/>
      </c>
      <c r="BL255" s="73" t="str" cm="1">
        <f t="array" ref="BL255">IFERROR(INDEX(registarNatjecatelji,CE255,4),"")</f>
        <v/>
      </c>
      <c r="BM255" s="179" t="str">
        <f t="shared" si="457"/>
        <v/>
      </c>
      <c r="BN255" s="73" t="str">
        <f t="shared" si="409"/>
        <v/>
      </c>
      <c r="BO255" s="73" t="str">
        <f t="shared" si="422"/>
        <v/>
      </c>
      <c r="BP255" s="134" t="str">
        <f t="shared" si="385"/>
        <v/>
      </c>
      <c r="BQ255" s="73" t="str">
        <f t="shared" si="386"/>
        <v/>
      </c>
      <c r="BR255" s="73" t="str">
        <f t="shared" si="387"/>
        <v/>
      </c>
      <c r="BS255" s="134" t="str">
        <f t="shared" si="388"/>
        <v/>
      </c>
      <c r="BT255" s="74" t="str">
        <f t="shared" si="389"/>
        <v/>
      </c>
      <c r="BU255" s="74" t="str">
        <f t="shared" si="390"/>
        <v/>
      </c>
      <c r="BV255" s="75" t="str">
        <f t="shared" si="391"/>
        <v/>
      </c>
      <c r="BW255" t="s">
        <v>1</v>
      </c>
      <c r="BX255" s="105" t="str">
        <f t="shared" si="392"/>
        <v/>
      </c>
      <c r="BY255" s="106" t="str">
        <f t="shared" si="393"/>
        <v/>
      </c>
      <c r="BZ255" t="s">
        <v>1</v>
      </c>
      <c r="CA255" s="105" t="str">
        <f t="shared" si="394"/>
        <v/>
      </c>
      <c r="CB255" s="106" t="str">
        <f t="shared" si="395"/>
        <v/>
      </c>
      <c r="CC255" t="s">
        <v>1</v>
      </c>
      <c r="CD255" s="105" t="str">
        <f t="shared" si="396"/>
        <v/>
      </c>
      <c r="CE255" s="106" t="str">
        <f t="shared" si="410"/>
        <v/>
      </c>
      <c r="CF255" t="s">
        <v>1</v>
      </c>
      <c r="CG255" s="111" t="str">
        <f t="shared" si="411"/>
        <v/>
      </c>
      <c r="CH255" s="134" t="str" cm="1">
        <f t="array" ref="CH255">IF(CG255="","",INDEX(imePrezime_id,CG255,0))</f>
        <v/>
      </c>
      <c r="CI255" s="106" t="str">
        <f>IF(OR(CD255="",CE255&lt;&gt;"NEMA"),"",IFERROR(INDEX(imeprezimealias_imeprezimeid,MATCH(BA255&amp;" "&amp;BB255,imeprezimealias_alias,0)),""))</f>
        <v/>
      </c>
      <c r="CJ255" t="s">
        <v>1</v>
      </c>
      <c r="CK255" s="29" t="str">
        <f t="shared" si="412"/>
        <v/>
      </c>
      <c r="CL255" t="s">
        <v>1</v>
      </c>
      <c r="CM255" s="90"/>
      <c r="CN255" t="s">
        <v>1</v>
      </c>
      <c r="CO255" s="111" t="str">
        <f>IF(CM255="","",MAX(CO$10:CO254)+1)</f>
        <v/>
      </c>
      <c r="CP255" s="106" t="str">
        <f>IF(CM255="","",INDEX(imePrezime_id,MATCH(IF(IFERROR(SEARCH("–",CM255),0)&lt;&gt;0,CM255,SUBSTITUTE(CM255," "," – ",1)),imePrezime,0)))</f>
        <v/>
      </c>
      <c r="CR255" s="29" t="str">
        <f t="shared" si="413"/>
        <v/>
      </c>
      <c r="CS255" t="s">
        <v>1</v>
      </c>
      <c r="CT255" s="115" t="str">
        <f>IF(AND(CE255="NEMA",CI255=""),MAX(CT$10:CT254)+1,"")</f>
        <v/>
      </c>
      <c r="CU255" t="s">
        <v>1</v>
      </c>
      <c r="CV255" s="120" t="str">
        <f t="shared" si="427"/>
        <v/>
      </c>
      <c r="CW255" t="s">
        <v>1</v>
      </c>
      <c r="CX255" s="105" t="str">
        <f>IF(CT255="","",IF(BO255&lt;&gt;"CRO","","INSERT INTO osoba (id,reg_broj,oib,spol_id,dat_rodjenja) VALUES ("&amp;CT255&amp;",(SELECT max(reg_broj)+1 FROM osoba),Null,'"&amp;CV255&amp;"',Null); INSERT INTO osoba_log (id,reg_broj,oib,spol_id,dat_rodjenja,dnevnik_id) SELECT id,reg_broj,oib,spol_id,dat_rodjenja,"&amp;CT$2&amp;" FROM osoba WHERE id = "&amp;CT255&amp;";"))</f>
        <v/>
      </c>
      <c r="CY255" s="125" t="str">
        <f>IF(CT255="","","INSERT INTO imeprezime (id,osoba_id,rbr,ime,prezime,klub_id,identitet_id,sintaksa_id,info,aktivno,dnevnik_id) VALUES ("&amp;CT255&amp;","&amp;IF(CX255="","Null",CT255)&amp;",1,'"&amp;BA255&amp;"','"&amp;BB255&amp;"',(SELECT id FROM klub WHERE naziv = '"&amp;BI255&amp;"'),Null,1,'',1,"&amp;CT$2&amp;");")</f>
        <v/>
      </c>
      <c r="CZ255" t="s">
        <v>1</v>
      </c>
      <c r="DA255" s="29" t="str">
        <f t="shared" si="414"/>
        <v/>
      </c>
      <c r="DB255" t="s">
        <v>1</v>
      </c>
      <c r="DC255" s="105" t="str">
        <f>IF(OR(BP255="",BP255&lt;&gt;"NEMA"),"",BO255)</f>
        <v/>
      </c>
      <c r="DD255" s="125" t="str">
        <f>IF(DC255="","",MAX(DD$10:DD254)+1)</f>
        <v/>
      </c>
      <c r="DE255" t="s">
        <v>1</v>
      </c>
      <c r="DF255" s="90"/>
      <c r="DG255" t="s">
        <v>1</v>
      </c>
      <c r="DH255" s="29" t="str">
        <f t="shared" si="397"/>
        <v/>
      </c>
      <c r="DI255" t="s">
        <v>1</v>
      </c>
      <c r="DJ255" s="166" t="str">
        <f>IF(BJ255&lt;&gt;"NEMA","",IF(IFERROR(MATCH(BI255,BI$10:BI254,0),0)&lt;&gt;0,"",BI255))</f>
        <v/>
      </c>
      <c r="DK255" t="s">
        <v>1</v>
      </c>
      <c r="DL255" s="90"/>
      <c r="DM255" t="s">
        <v>1</v>
      </c>
      <c r="DN255" s="105" t="str">
        <f t="shared" si="415"/>
        <v/>
      </c>
      <c r="DO255" s="73" t="str">
        <f>IF(DN255="","",MAX(DO$10:DO254)+1)</f>
        <v/>
      </c>
      <c r="DP255" s="73" t="str">
        <f>IF(DN255="","",IF(BP255="","",IF(BP255="NEMA",DD255,BP255)))</f>
        <v/>
      </c>
      <c r="DQ255" s="73" t="str">
        <f t="shared" si="416"/>
        <v/>
      </c>
      <c r="DR255" s="73" t="str">
        <f>IF(DL255="","",MAX(DR$10:DR254)+1)</f>
        <v/>
      </c>
      <c r="DS255" s="177" t="str">
        <f t="shared" si="398"/>
        <v/>
      </c>
      <c r="DT255" s="125" t="str">
        <f t="shared" si="417"/>
        <v/>
      </c>
      <c r="DU255" t="s">
        <v>1</v>
      </c>
      <c r="DV255" s="29" t="str">
        <f t="shared" si="418"/>
        <v/>
      </c>
      <c r="DW255" t="s">
        <v>1</v>
      </c>
      <c r="DX255" s="166" t="str">
        <f>IF(BX255="","",IF(BY255&lt;&gt;"NEMA","ime-pre-klu"&amp;IF(BJ255="","","(ali)")&amp;"-kat",IF(CB255&lt;&gt;"NEMA","ime-pre-klu"&amp;IF(BJ255="","","(ali)"),IF(CE255&lt;&gt;"NEMA","ime-pre",IF(CT255&lt;&gt;"","novo",""))))&amp;IF(AND(BE255="0",BD255&gt;max_minuta*60),"-ot",""))</f>
        <v/>
      </c>
      <c r="DY255" t="s">
        <v>1</v>
      </c>
      <c r="DZ255" s="111"/>
      <c r="EA255" s="134"/>
      <c r="EB255" s="134"/>
      <c r="EC255" s="134"/>
      <c r="ED255" s="134"/>
      <c r="EE255" s="134"/>
      <c r="EF255" s="134"/>
      <c r="EG255" s="134"/>
      <c r="EH255" s="134"/>
      <c r="EI255" s="134"/>
      <c r="EJ255" s="106" t="str">
        <f t="shared" si="399"/>
        <v/>
      </c>
      <c r="EK255" t="s">
        <v>1</v>
      </c>
    </row>
    <row r="256" spans="2:141" x14ac:dyDescent="0.25">
      <c r="B256" s="148"/>
      <c r="C256" t="s">
        <v>1</v>
      </c>
      <c r="D256" s="159" t="str">
        <f t="shared" si="400"/>
        <v/>
      </c>
      <c r="E256" s="160" t="str">
        <f t="shared" ref="E256:AW256" si="475">IF($B256="","",FIND(";",$B256,D256+1))</f>
        <v/>
      </c>
      <c r="F256" s="160" t="str">
        <f t="shared" si="475"/>
        <v/>
      </c>
      <c r="G256" s="160" t="str">
        <f t="shared" si="475"/>
        <v/>
      </c>
      <c r="H256" s="160" t="str">
        <f t="shared" si="475"/>
        <v/>
      </c>
      <c r="I256" s="160" t="str">
        <f t="shared" si="475"/>
        <v/>
      </c>
      <c r="J256" s="160" t="str">
        <f t="shared" si="475"/>
        <v/>
      </c>
      <c r="K256" s="160" t="str">
        <f t="shared" si="475"/>
        <v/>
      </c>
      <c r="L256" s="160" t="str">
        <f t="shared" si="475"/>
        <v/>
      </c>
      <c r="M256" s="160" t="str">
        <f t="shared" si="475"/>
        <v/>
      </c>
      <c r="N256" s="160" t="str">
        <f t="shared" si="475"/>
        <v/>
      </c>
      <c r="O256" s="160" t="str">
        <f t="shared" si="475"/>
        <v/>
      </c>
      <c r="P256" s="160" t="str">
        <f t="shared" si="475"/>
        <v/>
      </c>
      <c r="Q256" s="160" t="str">
        <f t="shared" si="475"/>
        <v/>
      </c>
      <c r="R256" s="160" t="str">
        <f t="shared" si="475"/>
        <v/>
      </c>
      <c r="S256" s="160" t="str">
        <f t="shared" si="475"/>
        <v/>
      </c>
      <c r="T256" s="160" t="str">
        <f t="shared" si="475"/>
        <v/>
      </c>
      <c r="U256" s="160" t="str">
        <f t="shared" si="475"/>
        <v/>
      </c>
      <c r="V256" s="160" t="str">
        <f t="shared" si="475"/>
        <v/>
      </c>
      <c r="W256" s="160" t="str">
        <f t="shared" si="475"/>
        <v/>
      </c>
      <c r="X256" s="160" t="str">
        <f t="shared" si="475"/>
        <v/>
      </c>
      <c r="Y256" s="160" t="str">
        <f t="shared" si="475"/>
        <v/>
      </c>
      <c r="Z256" s="160" t="str">
        <f t="shared" si="475"/>
        <v/>
      </c>
      <c r="AA256" s="160" t="str">
        <f t="shared" si="475"/>
        <v/>
      </c>
      <c r="AB256" s="160" t="str">
        <f t="shared" si="475"/>
        <v/>
      </c>
      <c r="AC256" s="160" t="str">
        <f t="shared" si="475"/>
        <v/>
      </c>
      <c r="AD256" s="160" t="str">
        <f t="shared" si="475"/>
        <v/>
      </c>
      <c r="AE256" s="160" t="str">
        <f t="shared" si="475"/>
        <v/>
      </c>
      <c r="AF256" s="160" t="str">
        <f t="shared" si="475"/>
        <v/>
      </c>
      <c r="AG256" s="160" t="str">
        <f t="shared" si="475"/>
        <v/>
      </c>
      <c r="AH256" s="160" t="str">
        <f t="shared" si="475"/>
        <v/>
      </c>
      <c r="AI256" s="160" t="str">
        <f t="shared" si="475"/>
        <v/>
      </c>
      <c r="AJ256" s="160" t="str">
        <f t="shared" si="475"/>
        <v/>
      </c>
      <c r="AK256" s="160" t="str">
        <f t="shared" si="475"/>
        <v/>
      </c>
      <c r="AL256" s="160" t="str">
        <f t="shared" si="475"/>
        <v/>
      </c>
      <c r="AM256" s="160" t="str">
        <f t="shared" si="475"/>
        <v/>
      </c>
      <c r="AN256" s="160" t="str">
        <f t="shared" si="475"/>
        <v/>
      </c>
      <c r="AO256" s="160" t="str">
        <f t="shared" si="475"/>
        <v/>
      </c>
      <c r="AP256" s="160" t="str">
        <f t="shared" si="475"/>
        <v/>
      </c>
      <c r="AQ256" s="160" t="str">
        <f t="shared" si="475"/>
        <v/>
      </c>
      <c r="AR256" s="160" t="str">
        <f t="shared" si="475"/>
        <v/>
      </c>
      <c r="AS256" s="160" t="str">
        <f t="shared" si="475"/>
        <v/>
      </c>
      <c r="AT256" s="160" t="str">
        <f t="shared" si="475"/>
        <v/>
      </c>
      <c r="AU256" s="160" t="str">
        <f t="shared" si="475"/>
        <v/>
      </c>
      <c r="AV256" s="160" t="str">
        <f t="shared" si="475"/>
        <v/>
      </c>
      <c r="AW256" s="161" t="str">
        <f t="shared" si="475"/>
        <v/>
      </c>
      <c r="AX256" t="s">
        <v>1</v>
      </c>
      <c r="AY256" s="105" t="str">
        <f t="shared" si="402"/>
        <v/>
      </c>
      <c r="AZ256" s="134" t="str">
        <f t="shared" si="382"/>
        <v/>
      </c>
      <c r="BA256" s="73" t="str">
        <f t="shared" si="403"/>
        <v/>
      </c>
      <c r="BB256" s="73" t="str">
        <f t="shared" si="404"/>
        <v/>
      </c>
      <c r="BC256" s="134" t="str">
        <f t="shared" si="405"/>
        <v/>
      </c>
      <c r="BD256" s="134" t="str">
        <f t="shared" si="406"/>
        <v/>
      </c>
      <c r="BE256" s="134" t="str">
        <f t="shared" si="407"/>
        <v/>
      </c>
      <c r="BF256" s="134" t="str">
        <f t="shared" si="433"/>
        <v/>
      </c>
      <c r="BG256" s="134" t="str">
        <f t="shared" si="383"/>
        <v/>
      </c>
      <c r="BH256" s="73" t="str">
        <f t="shared" si="384"/>
        <v/>
      </c>
      <c r="BI256" s="73" t="str">
        <f t="shared" si="429"/>
        <v/>
      </c>
      <c r="BJ256" s="134" t="str">
        <f t="shared" si="408"/>
        <v/>
      </c>
      <c r="BK256" s="73" t="str" cm="1">
        <f t="array" ref="BK256">IF(BJ256="",""&amp;BI256,IF(BJ256="NEMA",BI256,INDEX(klub_naziv,MATCH(INDEX(klubAlias_klubid,BJ256),klub_id,0))))</f>
        <v/>
      </c>
      <c r="BL256" s="73" t="str" cm="1">
        <f t="array" ref="BL256">IFERROR(INDEX(registarNatjecatelji,CE256,4),"")</f>
        <v/>
      </c>
      <c r="BM256" s="179" t="str">
        <f t="shared" si="457"/>
        <v/>
      </c>
      <c r="BN256" s="73" t="str">
        <f t="shared" si="409"/>
        <v/>
      </c>
      <c r="BO256" s="73" t="str">
        <f t="shared" si="422"/>
        <v/>
      </c>
      <c r="BP256" s="134" t="str">
        <f t="shared" si="385"/>
        <v/>
      </c>
      <c r="BQ256" s="73" t="str">
        <f t="shared" si="386"/>
        <v/>
      </c>
      <c r="BR256" s="73" t="str">
        <f t="shared" si="387"/>
        <v/>
      </c>
      <c r="BS256" s="134" t="str">
        <f t="shared" si="388"/>
        <v/>
      </c>
      <c r="BT256" s="74" t="str">
        <f t="shared" si="389"/>
        <v/>
      </c>
      <c r="BU256" s="74" t="str">
        <f t="shared" si="390"/>
        <v/>
      </c>
      <c r="BV256" s="75" t="str">
        <f t="shared" si="391"/>
        <v/>
      </c>
      <c r="BW256" t="s">
        <v>1</v>
      </c>
      <c r="BX256" s="105" t="str">
        <f t="shared" si="392"/>
        <v/>
      </c>
      <c r="BY256" s="106" t="str">
        <f t="shared" si="393"/>
        <v/>
      </c>
      <c r="BZ256" t="s">
        <v>1</v>
      </c>
      <c r="CA256" s="105" t="str">
        <f t="shared" si="394"/>
        <v/>
      </c>
      <c r="CB256" s="106" t="str">
        <f t="shared" si="395"/>
        <v/>
      </c>
      <c r="CC256" t="s">
        <v>1</v>
      </c>
      <c r="CD256" s="105" t="str">
        <f t="shared" si="396"/>
        <v/>
      </c>
      <c r="CE256" s="106" t="str">
        <f t="shared" si="410"/>
        <v/>
      </c>
      <c r="CF256" t="s">
        <v>1</v>
      </c>
      <c r="CG256" s="111" t="str">
        <f t="shared" si="411"/>
        <v/>
      </c>
      <c r="CH256" s="134" t="str" cm="1">
        <f t="array" ref="CH256">IF(CG256="","",INDEX(imePrezime_id,CG256,0))</f>
        <v/>
      </c>
      <c r="CI256" s="106" t="str">
        <f>IF(OR(CD256="",CE256&lt;&gt;"NEMA"),"",IFERROR(INDEX(imeprezimealias_imeprezimeid,MATCH(BA256&amp;" "&amp;BB256,imeprezimealias_alias,0)),""))</f>
        <v/>
      </c>
      <c r="CJ256" t="s">
        <v>1</v>
      </c>
      <c r="CK256" s="29" t="str">
        <f t="shared" si="412"/>
        <v/>
      </c>
      <c r="CL256" t="s">
        <v>1</v>
      </c>
      <c r="CM256" s="90"/>
      <c r="CN256" t="s">
        <v>1</v>
      </c>
      <c r="CO256" s="111" t="str">
        <f>IF(CM256="","",MAX(CO$10:CO255)+1)</f>
        <v/>
      </c>
      <c r="CP256" s="106" t="str">
        <f>IF(CM256="","",INDEX(imePrezime_id,MATCH(IF(IFERROR(SEARCH("–",CM256),0)&lt;&gt;0,CM256,SUBSTITUTE(CM256," "," – ",1)),imePrezime,0)))</f>
        <v/>
      </c>
      <c r="CR256" s="29" t="str">
        <f t="shared" si="413"/>
        <v/>
      </c>
      <c r="CS256" t="s">
        <v>1</v>
      </c>
      <c r="CT256" s="115" t="str">
        <f>IF(AND(CE256="NEMA",CI256=""),MAX(CT$10:CT255)+1,"")</f>
        <v/>
      </c>
      <c r="CU256" t="s">
        <v>1</v>
      </c>
      <c r="CV256" s="120" t="str">
        <f t="shared" si="427"/>
        <v/>
      </c>
      <c r="CW256" t="s">
        <v>1</v>
      </c>
      <c r="CX256" s="105" t="str">
        <f>IF(CT256="","",IF(BO256&lt;&gt;"CRO","","INSERT INTO osoba (id,reg_broj,oib,spol_id,dat_rodjenja) VALUES ("&amp;CT256&amp;",(SELECT max(reg_broj)+1 FROM osoba),Null,'"&amp;CV256&amp;"',Null); INSERT INTO osoba_log (id,reg_broj,oib,spol_id,dat_rodjenja,dnevnik_id) SELECT id,reg_broj,oib,spol_id,dat_rodjenja,"&amp;CT$2&amp;" FROM osoba WHERE id = "&amp;CT256&amp;";"))</f>
        <v/>
      </c>
      <c r="CY256" s="125" t="str">
        <f>IF(CT256="","","INSERT INTO imeprezime (id,osoba_id,rbr,ime,prezime,klub_id,identitet_id,sintaksa_id,info,aktivno,dnevnik_id) VALUES ("&amp;CT256&amp;","&amp;IF(CX256="","Null",CT256)&amp;",1,'"&amp;BA256&amp;"','"&amp;BB256&amp;"',(SELECT id FROM klub WHERE naziv = '"&amp;BI256&amp;"'),Null,1,'',1,"&amp;CT$2&amp;");")</f>
        <v/>
      </c>
      <c r="CZ256" t="s">
        <v>1</v>
      </c>
      <c r="DA256" s="29" t="str">
        <f t="shared" si="414"/>
        <v/>
      </c>
      <c r="DB256" t="s">
        <v>1</v>
      </c>
      <c r="DC256" s="105" t="str">
        <f>IF(OR(BP256="",BP256&lt;&gt;"NEMA"),"",BO256)</f>
        <v/>
      </c>
      <c r="DD256" s="125" t="str">
        <f>IF(DC256="","",MAX(DD$10:DD255)+1)</f>
        <v/>
      </c>
      <c r="DE256" t="s">
        <v>1</v>
      </c>
      <c r="DF256" s="90"/>
      <c r="DG256" t="s">
        <v>1</v>
      </c>
      <c r="DH256" s="29" t="str">
        <f t="shared" si="397"/>
        <v/>
      </c>
      <c r="DI256" t="s">
        <v>1</v>
      </c>
      <c r="DJ256" s="166" t="str">
        <f>IF(BJ256&lt;&gt;"NEMA","",IF(IFERROR(MATCH(BI256,BI$10:BI255,0),0)&lt;&gt;0,"",BI256))</f>
        <v/>
      </c>
      <c r="DK256" t="s">
        <v>1</v>
      </c>
      <c r="DL256" s="90"/>
      <c r="DM256" t="s">
        <v>1</v>
      </c>
      <c r="DN256" s="105" t="str">
        <f t="shared" si="415"/>
        <v/>
      </c>
      <c r="DO256" s="73" t="str">
        <f>IF(DN256="","",MAX(DO$10:DO255)+1)</f>
        <v/>
      </c>
      <c r="DP256" s="73" t="str">
        <f>IF(DN256="","",IF(BP256="","",IF(BP256="NEMA",DD256,BP256)))</f>
        <v/>
      </c>
      <c r="DQ256" s="73" t="str">
        <f t="shared" si="416"/>
        <v/>
      </c>
      <c r="DR256" s="73" t="str">
        <f>IF(DL256="","",MAX(DR$10:DR255)+1)</f>
        <v/>
      </c>
      <c r="DS256" s="177" t="str">
        <f t="shared" si="398"/>
        <v/>
      </c>
      <c r="DT256" s="125" t="str">
        <f t="shared" si="417"/>
        <v/>
      </c>
      <c r="DU256" t="s">
        <v>1</v>
      </c>
      <c r="DV256" s="29" t="str">
        <f t="shared" si="418"/>
        <v/>
      </c>
      <c r="DW256" t="s">
        <v>1</v>
      </c>
      <c r="DX256" s="166" t="str">
        <f>IF(BX256="","",IF(BY256&lt;&gt;"NEMA","ime-pre-klu"&amp;IF(BJ256="","","(ali)")&amp;"-kat",IF(CB256&lt;&gt;"NEMA","ime-pre-klu"&amp;IF(BJ256="","","(ali)"),IF(CE256&lt;&gt;"NEMA","ime-pre",IF(CT256&lt;&gt;"","novo",""))))&amp;IF(AND(BE256="0",BD256&gt;max_minuta*60),"-ot",""))</f>
        <v/>
      </c>
      <c r="DY256" t="s">
        <v>1</v>
      </c>
      <c r="DZ256" s="111"/>
      <c r="EA256" s="134"/>
      <c r="EB256" s="134"/>
      <c r="EC256" s="134"/>
      <c r="ED256" s="134"/>
      <c r="EE256" s="134"/>
      <c r="EF256" s="134"/>
      <c r="EG256" s="134"/>
      <c r="EH256" s="134"/>
      <c r="EI256" s="134"/>
      <c r="EJ256" s="106" t="str">
        <f t="shared" si="399"/>
        <v/>
      </c>
      <c r="EK256" t="s">
        <v>1</v>
      </c>
    </row>
    <row r="257" spans="2:141" x14ac:dyDescent="0.25">
      <c r="B257" s="148"/>
      <c r="C257" t="s">
        <v>1</v>
      </c>
      <c r="D257" s="159" t="str">
        <f t="shared" si="400"/>
        <v/>
      </c>
      <c r="E257" s="160" t="str">
        <f t="shared" ref="E257:AW257" si="476">IF($B257="","",FIND(";",$B257,D257+1))</f>
        <v/>
      </c>
      <c r="F257" s="160" t="str">
        <f t="shared" si="476"/>
        <v/>
      </c>
      <c r="G257" s="160" t="str">
        <f t="shared" si="476"/>
        <v/>
      </c>
      <c r="H257" s="160" t="str">
        <f t="shared" si="476"/>
        <v/>
      </c>
      <c r="I257" s="160" t="str">
        <f t="shared" si="476"/>
        <v/>
      </c>
      <c r="J257" s="160" t="str">
        <f t="shared" si="476"/>
        <v/>
      </c>
      <c r="K257" s="160" t="str">
        <f t="shared" si="476"/>
        <v/>
      </c>
      <c r="L257" s="160" t="str">
        <f t="shared" si="476"/>
        <v/>
      </c>
      <c r="M257" s="160" t="str">
        <f t="shared" si="476"/>
        <v/>
      </c>
      <c r="N257" s="160" t="str">
        <f t="shared" si="476"/>
        <v/>
      </c>
      <c r="O257" s="160" t="str">
        <f t="shared" si="476"/>
        <v/>
      </c>
      <c r="P257" s="160" t="str">
        <f t="shared" si="476"/>
        <v/>
      </c>
      <c r="Q257" s="160" t="str">
        <f t="shared" si="476"/>
        <v/>
      </c>
      <c r="R257" s="160" t="str">
        <f t="shared" si="476"/>
        <v/>
      </c>
      <c r="S257" s="160" t="str">
        <f t="shared" si="476"/>
        <v/>
      </c>
      <c r="T257" s="160" t="str">
        <f t="shared" si="476"/>
        <v/>
      </c>
      <c r="U257" s="160" t="str">
        <f t="shared" si="476"/>
        <v/>
      </c>
      <c r="V257" s="160" t="str">
        <f t="shared" si="476"/>
        <v/>
      </c>
      <c r="W257" s="160" t="str">
        <f t="shared" si="476"/>
        <v/>
      </c>
      <c r="X257" s="160" t="str">
        <f t="shared" si="476"/>
        <v/>
      </c>
      <c r="Y257" s="160" t="str">
        <f t="shared" si="476"/>
        <v/>
      </c>
      <c r="Z257" s="160" t="str">
        <f t="shared" si="476"/>
        <v/>
      </c>
      <c r="AA257" s="160" t="str">
        <f t="shared" si="476"/>
        <v/>
      </c>
      <c r="AB257" s="160" t="str">
        <f t="shared" si="476"/>
        <v/>
      </c>
      <c r="AC257" s="160" t="str">
        <f t="shared" si="476"/>
        <v/>
      </c>
      <c r="AD257" s="160" t="str">
        <f t="shared" si="476"/>
        <v/>
      </c>
      <c r="AE257" s="160" t="str">
        <f t="shared" si="476"/>
        <v/>
      </c>
      <c r="AF257" s="160" t="str">
        <f t="shared" si="476"/>
        <v/>
      </c>
      <c r="AG257" s="160" t="str">
        <f t="shared" si="476"/>
        <v/>
      </c>
      <c r="AH257" s="160" t="str">
        <f t="shared" si="476"/>
        <v/>
      </c>
      <c r="AI257" s="160" t="str">
        <f t="shared" si="476"/>
        <v/>
      </c>
      <c r="AJ257" s="160" t="str">
        <f t="shared" si="476"/>
        <v/>
      </c>
      <c r="AK257" s="160" t="str">
        <f t="shared" si="476"/>
        <v/>
      </c>
      <c r="AL257" s="160" t="str">
        <f t="shared" si="476"/>
        <v/>
      </c>
      <c r="AM257" s="160" t="str">
        <f t="shared" si="476"/>
        <v/>
      </c>
      <c r="AN257" s="160" t="str">
        <f t="shared" si="476"/>
        <v/>
      </c>
      <c r="AO257" s="160" t="str">
        <f t="shared" si="476"/>
        <v/>
      </c>
      <c r="AP257" s="160" t="str">
        <f t="shared" si="476"/>
        <v/>
      </c>
      <c r="AQ257" s="160" t="str">
        <f t="shared" si="476"/>
        <v/>
      </c>
      <c r="AR257" s="160" t="str">
        <f t="shared" si="476"/>
        <v/>
      </c>
      <c r="AS257" s="160" t="str">
        <f t="shared" si="476"/>
        <v/>
      </c>
      <c r="AT257" s="160" t="str">
        <f t="shared" si="476"/>
        <v/>
      </c>
      <c r="AU257" s="160" t="str">
        <f t="shared" si="476"/>
        <v/>
      </c>
      <c r="AV257" s="160" t="str">
        <f t="shared" si="476"/>
        <v/>
      </c>
      <c r="AW257" s="161" t="str">
        <f t="shared" si="476"/>
        <v/>
      </c>
      <c r="AX257" t="s">
        <v>1</v>
      </c>
      <c r="AY257" s="105" t="str">
        <f t="shared" si="402"/>
        <v/>
      </c>
      <c r="AZ257" s="134" t="str">
        <f t="shared" si="382"/>
        <v/>
      </c>
      <c r="BA257" s="73" t="str">
        <f t="shared" si="403"/>
        <v/>
      </c>
      <c r="BB257" s="73" t="str">
        <f t="shared" si="404"/>
        <v/>
      </c>
      <c r="BC257" s="134" t="str">
        <f t="shared" si="405"/>
        <v/>
      </c>
      <c r="BD257" s="134" t="str">
        <f t="shared" si="406"/>
        <v/>
      </c>
      <c r="BE257" s="134" t="str">
        <f t="shared" si="407"/>
        <v/>
      </c>
      <c r="BF257" s="134" t="str">
        <f t="shared" si="433"/>
        <v/>
      </c>
      <c r="BG257" s="134" t="str">
        <f t="shared" si="383"/>
        <v/>
      </c>
      <c r="BH257" s="73" t="str">
        <f t="shared" si="384"/>
        <v/>
      </c>
      <c r="BI257" s="73" t="str">
        <f t="shared" si="429"/>
        <v/>
      </c>
      <c r="BJ257" s="134" t="str">
        <f t="shared" si="408"/>
        <v/>
      </c>
      <c r="BK257" s="73" t="str" cm="1">
        <f t="array" ref="BK257">IF(BJ257="",""&amp;BI257,IF(BJ257="NEMA",BI257,INDEX(klub_naziv,MATCH(INDEX(klubAlias_klubid,BJ257),klub_id,0))))</f>
        <v/>
      </c>
      <c r="BL257" s="73" t="str" cm="1">
        <f t="array" ref="BL257">IFERROR(INDEX(registarNatjecatelji,CE257,4),"")</f>
        <v/>
      </c>
      <c r="BM257" s="179" t="str">
        <f t="shared" si="457"/>
        <v/>
      </c>
      <c r="BN257" s="73" t="str">
        <f t="shared" si="409"/>
        <v/>
      </c>
      <c r="BO257" s="73" t="str">
        <f t="shared" si="422"/>
        <v/>
      </c>
      <c r="BP257" s="134" t="str">
        <f t="shared" si="385"/>
        <v/>
      </c>
      <c r="BQ257" s="73" t="str">
        <f t="shared" si="386"/>
        <v/>
      </c>
      <c r="BR257" s="73" t="str">
        <f t="shared" si="387"/>
        <v/>
      </c>
      <c r="BS257" s="134" t="str">
        <f t="shared" si="388"/>
        <v/>
      </c>
      <c r="BT257" s="74" t="str">
        <f t="shared" si="389"/>
        <v/>
      </c>
      <c r="BU257" s="74" t="str">
        <f t="shared" si="390"/>
        <v/>
      </c>
      <c r="BV257" s="75" t="str">
        <f t="shared" si="391"/>
        <v/>
      </c>
      <c r="BW257" t="s">
        <v>1</v>
      </c>
      <c r="BX257" s="105" t="str">
        <f t="shared" si="392"/>
        <v/>
      </c>
      <c r="BY257" s="106" t="str">
        <f t="shared" si="393"/>
        <v/>
      </c>
      <c r="BZ257" t="s">
        <v>1</v>
      </c>
      <c r="CA257" s="105" t="str">
        <f t="shared" si="394"/>
        <v/>
      </c>
      <c r="CB257" s="106" t="str">
        <f t="shared" si="395"/>
        <v/>
      </c>
      <c r="CC257" t="s">
        <v>1</v>
      </c>
      <c r="CD257" s="105" t="str">
        <f t="shared" si="396"/>
        <v/>
      </c>
      <c r="CE257" s="106" t="str">
        <f t="shared" si="410"/>
        <v/>
      </c>
      <c r="CF257" t="s">
        <v>1</v>
      </c>
      <c r="CG257" s="111" t="str">
        <f t="shared" si="411"/>
        <v/>
      </c>
      <c r="CH257" s="134" t="str" cm="1">
        <f t="array" ref="CH257">IF(CG257="","",INDEX(imePrezime_id,CG257,0))</f>
        <v/>
      </c>
      <c r="CI257" s="106" t="str">
        <f>IF(OR(CD257="",CE257&lt;&gt;"NEMA"),"",IFERROR(INDEX(imeprezimealias_imeprezimeid,MATCH(BA257&amp;" "&amp;BB257,imeprezimealias_alias,0)),""))</f>
        <v/>
      </c>
      <c r="CJ257" t="s">
        <v>1</v>
      </c>
      <c r="CK257" s="29" t="str">
        <f t="shared" si="412"/>
        <v/>
      </c>
      <c r="CL257" t="s">
        <v>1</v>
      </c>
      <c r="CM257" s="90"/>
      <c r="CN257" t="s">
        <v>1</v>
      </c>
      <c r="CO257" s="111" t="str">
        <f>IF(CM257="","",MAX(CO$10:CO256)+1)</f>
        <v/>
      </c>
      <c r="CP257" s="106" t="str">
        <f>IF(CM257="","",INDEX(imePrezime_id,MATCH(IF(IFERROR(SEARCH("–",CM257),0)&lt;&gt;0,CM257,SUBSTITUTE(CM257," "," – ",1)),imePrezime,0)))</f>
        <v/>
      </c>
      <c r="CR257" s="29" t="str">
        <f t="shared" si="413"/>
        <v/>
      </c>
      <c r="CS257" t="s">
        <v>1</v>
      </c>
      <c r="CT257" s="115" t="str">
        <f>IF(AND(CE257="NEMA",CI257=""),MAX(CT$10:CT256)+1,"")</f>
        <v/>
      </c>
      <c r="CU257" t="s">
        <v>1</v>
      </c>
      <c r="CV257" s="120" t="str">
        <f t="shared" si="427"/>
        <v/>
      </c>
      <c r="CW257" t="s">
        <v>1</v>
      </c>
      <c r="CX257" s="105" t="str">
        <f>IF(CT257="","",IF(BO257&lt;&gt;"CRO","","INSERT INTO osoba (id,reg_broj,oib,spol_id,dat_rodjenja) VALUES ("&amp;CT257&amp;",(SELECT max(reg_broj)+1 FROM osoba),Null,'"&amp;CV257&amp;"',Null); INSERT INTO osoba_log (id,reg_broj,oib,spol_id,dat_rodjenja,dnevnik_id) SELECT id,reg_broj,oib,spol_id,dat_rodjenja,"&amp;CT$2&amp;" FROM osoba WHERE id = "&amp;CT257&amp;";"))</f>
        <v/>
      </c>
      <c r="CY257" s="125" t="str">
        <f>IF(CT257="","","INSERT INTO imeprezime (id,osoba_id,rbr,ime,prezime,klub_id,identitet_id,sintaksa_id,info,aktivno,dnevnik_id) VALUES ("&amp;CT257&amp;","&amp;IF(CX257="","Null",CT257)&amp;",1,'"&amp;BA257&amp;"','"&amp;BB257&amp;"',(SELECT id FROM klub WHERE naziv = '"&amp;BI257&amp;"'),Null,1,'',1,"&amp;CT$2&amp;");")</f>
        <v/>
      </c>
      <c r="CZ257" t="s">
        <v>1</v>
      </c>
      <c r="DA257" s="29" t="str">
        <f t="shared" si="414"/>
        <v/>
      </c>
      <c r="DB257" t="s">
        <v>1</v>
      </c>
      <c r="DC257" s="105" t="str">
        <f>IF(OR(BP257="",BP257&lt;&gt;"NEMA"),"",BO257)</f>
        <v/>
      </c>
      <c r="DD257" s="125" t="str">
        <f>IF(DC257="","",MAX(DD$10:DD256)+1)</f>
        <v/>
      </c>
      <c r="DE257" t="s">
        <v>1</v>
      </c>
      <c r="DF257" s="90"/>
      <c r="DG257" t="s">
        <v>1</v>
      </c>
      <c r="DH257" s="29" t="str">
        <f t="shared" si="397"/>
        <v/>
      </c>
      <c r="DI257" t="s">
        <v>1</v>
      </c>
      <c r="DJ257" s="166" t="str">
        <f>IF(BJ257&lt;&gt;"NEMA","",IF(IFERROR(MATCH(BI257,BI$10:BI256,0),0)&lt;&gt;0,"",BI257))</f>
        <v/>
      </c>
      <c r="DK257" t="s">
        <v>1</v>
      </c>
      <c r="DL257" s="90"/>
      <c r="DM257" t="s">
        <v>1</v>
      </c>
      <c r="DN257" s="105" t="str">
        <f t="shared" si="415"/>
        <v/>
      </c>
      <c r="DO257" s="73" t="str">
        <f>IF(DN257="","",MAX(DO$10:DO256)+1)</f>
        <v/>
      </c>
      <c r="DP257" s="73" t="str">
        <f>IF(DN257="","",IF(BP257="","",IF(BP257="NEMA",DD257,BP257)))</f>
        <v/>
      </c>
      <c r="DQ257" s="73" t="str">
        <f t="shared" si="416"/>
        <v/>
      </c>
      <c r="DR257" s="73" t="str">
        <f>IF(DL257="","",MAX(DR$10:DR256)+1)</f>
        <v/>
      </c>
      <c r="DS257" s="177" t="str">
        <f t="shared" si="398"/>
        <v/>
      </c>
      <c r="DT257" s="125" t="str">
        <f t="shared" si="417"/>
        <v/>
      </c>
      <c r="DU257" t="s">
        <v>1</v>
      </c>
      <c r="DV257" s="29" t="str">
        <f t="shared" si="418"/>
        <v/>
      </c>
      <c r="DW257" t="s">
        <v>1</v>
      </c>
      <c r="DX257" s="166" t="str">
        <f>IF(BX257="","",IF(BY257&lt;&gt;"NEMA","ime-pre-klu"&amp;IF(BJ257="","","(ali)")&amp;"-kat",IF(CB257&lt;&gt;"NEMA","ime-pre-klu"&amp;IF(BJ257="","","(ali)"),IF(CE257&lt;&gt;"NEMA","ime-pre",IF(CT257&lt;&gt;"","novo",""))))&amp;IF(AND(BE257="0",BD257&gt;max_minuta*60),"-ot",""))</f>
        <v/>
      </c>
      <c r="DY257" t="s">
        <v>1</v>
      </c>
      <c r="DZ257" s="111"/>
      <c r="EA257" s="134"/>
      <c r="EB257" s="134"/>
      <c r="EC257" s="134"/>
      <c r="ED257" s="134"/>
      <c r="EE257" s="134"/>
      <c r="EF257" s="134"/>
      <c r="EG257" s="134"/>
      <c r="EH257" s="134"/>
      <c r="EI257" s="134"/>
      <c r="EJ257" s="106" t="str">
        <f t="shared" si="399"/>
        <v/>
      </c>
      <c r="EK257" t="s">
        <v>1</v>
      </c>
    </row>
    <row r="258" spans="2:141" x14ac:dyDescent="0.25">
      <c r="B258" s="148"/>
      <c r="C258" t="s">
        <v>1</v>
      </c>
      <c r="D258" s="159" t="str">
        <f t="shared" si="400"/>
        <v/>
      </c>
      <c r="E258" s="160" t="str">
        <f t="shared" ref="E258:AW258" si="477">IF($B258="","",FIND(";",$B258,D258+1))</f>
        <v/>
      </c>
      <c r="F258" s="160" t="str">
        <f t="shared" si="477"/>
        <v/>
      </c>
      <c r="G258" s="160" t="str">
        <f t="shared" si="477"/>
        <v/>
      </c>
      <c r="H258" s="160" t="str">
        <f t="shared" si="477"/>
        <v/>
      </c>
      <c r="I258" s="160" t="str">
        <f t="shared" si="477"/>
        <v/>
      </c>
      <c r="J258" s="160" t="str">
        <f t="shared" si="477"/>
        <v/>
      </c>
      <c r="K258" s="160" t="str">
        <f t="shared" si="477"/>
        <v/>
      </c>
      <c r="L258" s="160" t="str">
        <f t="shared" si="477"/>
        <v/>
      </c>
      <c r="M258" s="160" t="str">
        <f t="shared" si="477"/>
        <v/>
      </c>
      <c r="N258" s="160" t="str">
        <f t="shared" si="477"/>
        <v/>
      </c>
      <c r="O258" s="160" t="str">
        <f t="shared" si="477"/>
        <v/>
      </c>
      <c r="P258" s="160" t="str">
        <f t="shared" si="477"/>
        <v/>
      </c>
      <c r="Q258" s="160" t="str">
        <f t="shared" si="477"/>
        <v/>
      </c>
      <c r="R258" s="160" t="str">
        <f t="shared" si="477"/>
        <v/>
      </c>
      <c r="S258" s="160" t="str">
        <f t="shared" si="477"/>
        <v/>
      </c>
      <c r="T258" s="160" t="str">
        <f t="shared" si="477"/>
        <v/>
      </c>
      <c r="U258" s="160" t="str">
        <f t="shared" si="477"/>
        <v/>
      </c>
      <c r="V258" s="160" t="str">
        <f t="shared" si="477"/>
        <v/>
      </c>
      <c r="W258" s="160" t="str">
        <f t="shared" si="477"/>
        <v/>
      </c>
      <c r="X258" s="160" t="str">
        <f t="shared" si="477"/>
        <v/>
      </c>
      <c r="Y258" s="160" t="str">
        <f t="shared" si="477"/>
        <v/>
      </c>
      <c r="Z258" s="160" t="str">
        <f t="shared" si="477"/>
        <v/>
      </c>
      <c r="AA258" s="160" t="str">
        <f t="shared" si="477"/>
        <v/>
      </c>
      <c r="AB258" s="160" t="str">
        <f t="shared" si="477"/>
        <v/>
      </c>
      <c r="AC258" s="160" t="str">
        <f t="shared" si="477"/>
        <v/>
      </c>
      <c r="AD258" s="160" t="str">
        <f t="shared" si="477"/>
        <v/>
      </c>
      <c r="AE258" s="160" t="str">
        <f t="shared" si="477"/>
        <v/>
      </c>
      <c r="AF258" s="160" t="str">
        <f t="shared" si="477"/>
        <v/>
      </c>
      <c r="AG258" s="160" t="str">
        <f t="shared" si="477"/>
        <v/>
      </c>
      <c r="AH258" s="160" t="str">
        <f t="shared" si="477"/>
        <v/>
      </c>
      <c r="AI258" s="160" t="str">
        <f t="shared" si="477"/>
        <v/>
      </c>
      <c r="AJ258" s="160" t="str">
        <f t="shared" si="477"/>
        <v/>
      </c>
      <c r="AK258" s="160" t="str">
        <f t="shared" si="477"/>
        <v/>
      </c>
      <c r="AL258" s="160" t="str">
        <f t="shared" si="477"/>
        <v/>
      </c>
      <c r="AM258" s="160" t="str">
        <f t="shared" si="477"/>
        <v/>
      </c>
      <c r="AN258" s="160" t="str">
        <f t="shared" si="477"/>
        <v/>
      </c>
      <c r="AO258" s="160" t="str">
        <f t="shared" si="477"/>
        <v/>
      </c>
      <c r="AP258" s="160" t="str">
        <f t="shared" si="477"/>
        <v/>
      </c>
      <c r="AQ258" s="160" t="str">
        <f t="shared" si="477"/>
        <v/>
      </c>
      <c r="AR258" s="160" t="str">
        <f t="shared" si="477"/>
        <v/>
      </c>
      <c r="AS258" s="160" t="str">
        <f t="shared" si="477"/>
        <v/>
      </c>
      <c r="AT258" s="160" t="str">
        <f t="shared" si="477"/>
        <v/>
      </c>
      <c r="AU258" s="160" t="str">
        <f t="shared" si="477"/>
        <v/>
      </c>
      <c r="AV258" s="160" t="str">
        <f t="shared" si="477"/>
        <v/>
      </c>
      <c r="AW258" s="161" t="str">
        <f t="shared" si="477"/>
        <v/>
      </c>
      <c r="AX258" t="s">
        <v>1</v>
      </c>
      <c r="AY258" s="105" t="str">
        <f t="shared" si="402"/>
        <v/>
      </c>
      <c r="AZ258" s="134" t="str">
        <f t="shared" si="382"/>
        <v/>
      </c>
      <c r="BA258" s="73" t="str">
        <f t="shared" si="403"/>
        <v/>
      </c>
      <c r="BB258" s="73" t="str">
        <f t="shared" si="404"/>
        <v/>
      </c>
      <c r="BC258" s="134" t="str">
        <f t="shared" si="405"/>
        <v/>
      </c>
      <c r="BD258" s="134" t="str">
        <f t="shared" si="406"/>
        <v/>
      </c>
      <c r="BE258" s="134" t="str">
        <f t="shared" si="407"/>
        <v/>
      </c>
      <c r="BF258" s="134" t="str">
        <f t="shared" si="433"/>
        <v/>
      </c>
      <c r="BG258" s="134" t="str">
        <f t="shared" si="383"/>
        <v/>
      </c>
      <c r="BH258" s="73" t="str">
        <f t="shared" si="384"/>
        <v/>
      </c>
      <c r="BI258" s="73" t="str">
        <f t="shared" si="429"/>
        <v/>
      </c>
      <c r="BJ258" s="134" t="str">
        <f t="shared" si="408"/>
        <v/>
      </c>
      <c r="BK258" s="73" t="str" cm="1">
        <f t="array" ref="BK258">IF(BJ258="",""&amp;BI258,IF(BJ258="NEMA",BI258,INDEX(klub_naziv,MATCH(INDEX(klubAlias_klubid,BJ258),klub_id,0))))</f>
        <v/>
      </c>
      <c r="BL258" s="73" t="str" cm="1">
        <f t="array" ref="BL258">IFERROR(INDEX(registarNatjecatelji,CE258,4),"")</f>
        <v/>
      </c>
      <c r="BM258" s="179" t="str">
        <f t="shared" si="457"/>
        <v/>
      </c>
      <c r="BN258" s="73" t="str">
        <f t="shared" si="409"/>
        <v/>
      </c>
      <c r="BO258" s="73" t="str">
        <f t="shared" si="422"/>
        <v/>
      </c>
      <c r="BP258" s="134" t="str">
        <f t="shared" si="385"/>
        <v/>
      </c>
      <c r="BQ258" s="73" t="str">
        <f t="shared" si="386"/>
        <v/>
      </c>
      <c r="BR258" s="73" t="str">
        <f t="shared" si="387"/>
        <v/>
      </c>
      <c r="BS258" s="134" t="str">
        <f t="shared" si="388"/>
        <v/>
      </c>
      <c r="BT258" s="74" t="str">
        <f t="shared" si="389"/>
        <v/>
      </c>
      <c r="BU258" s="74" t="str">
        <f t="shared" si="390"/>
        <v/>
      </c>
      <c r="BV258" s="75" t="str">
        <f t="shared" si="391"/>
        <v/>
      </c>
      <c r="BW258" t="s">
        <v>1</v>
      </c>
      <c r="BX258" s="105" t="str">
        <f t="shared" si="392"/>
        <v/>
      </c>
      <c r="BY258" s="106" t="str">
        <f t="shared" si="393"/>
        <v/>
      </c>
      <c r="BZ258" t="s">
        <v>1</v>
      </c>
      <c r="CA258" s="105" t="str">
        <f t="shared" si="394"/>
        <v/>
      </c>
      <c r="CB258" s="106" t="str">
        <f t="shared" si="395"/>
        <v/>
      </c>
      <c r="CC258" t="s">
        <v>1</v>
      </c>
      <c r="CD258" s="105" t="str">
        <f t="shared" si="396"/>
        <v/>
      </c>
      <c r="CE258" s="106" t="str">
        <f t="shared" si="410"/>
        <v/>
      </c>
      <c r="CF258" t="s">
        <v>1</v>
      </c>
      <c r="CG258" s="111" t="str">
        <f t="shared" si="411"/>
        <v/>
      </c>
      <c r="CH258" s="134" t="str" cm="1">
        <f t="array" ref="CH258">IF(CG258="","",INDEX(imePrezime_id,CG258,0))</f>
        <v/>
      </c>
      <c r="CI258" s="106" t="str">
        <f>IF(OR(CD258="",CE258&lt;&gt;"NEMA"),"",IFERROR(INDEX(imeprezimealias_imeprezimeid,MATCH(BA258&amp;" "&amp;BB258,imeprezimealias_alias,0)),""))</f>
        <v/>
      </c>
      <c r="CJ258" t="s">
        <v>1</v>
      </c>
      <c r="CK258" s="29" t="str">
        <f t="shared" si="412"/>
        <v/>
      </c>
      <c r="CL258" t="s">
        <v>1</v>
      </c>
      <c r="CM258" s="90"/>
      <c r="CN258" t="s">
        <v>1</v>
      </c>
      <c r="CO258" s="111" t="str">
        <f>IF(CM258="","",MAX(CO$10:CO257)+1)</f>
        <v/>
      </c>
      <c r="CP258" s="106" t="str">
        <f>IF(CM258="","",INDEX(imePrezime_id,MATCH(IF(IFERROR(SEARCH("–",CM258),0)&lt;&gt;0,CM258,SUBSTITUTE(CM258," "," – ",1)),imePrezime,0)))</f>
        <v/>
      </c>
      <c r="CR258" s="29" t="str">
        <f t="shared" si="413"/>
        <v/>
      </c>
      <c r="CS258" t="s">
        <v>1</v>
      </c>
      <c r="CT258" s="115" t="str">
        <f>IF(AND(CE258="NEMA",CI258=""),MAX(CT$10:CT257)+1,"")</f>
        <v/>
      </c>
      <c r="CU258" t="s">
        <v>1</v>
      </c>
      <c r="CV258" s="120" t="str">
        <f t="shared" si="427"/>
        <v/>
      </c>
      <c r="CW258" t="s">
        <v>1</v>
      </c>
      <c r="CX258" s="105" t="str">
        <f>IF(CT258="","",IF(BO258&lt;&gt;"CRO","","INSERT INTO osoba (id,reg_broj,oib,spol_id,dat_rodjenja) VALUES ("&amp;CT258&amp;",(SELECT max(reg_broj)+1 FROM osoba),Null,'"&amp;CV258&amp;"',Null); INSERT INTO osoba_log (id,reg_broj,oib,spol_id,dat_rodjenja,dnevnik_id) SELECT id,reg_broj,oib,spol_id,dat_rodjenja,"&amp;CT$2&amp;" FROM osoba WHERE id = "&amp;CT258&amp;";"))</f>
        <v/>
      </c>
      <c r="CY258" s="125" t="str">
        <f>IF(CT258="","","INSERT INTO imeprezime (id,osoba_id,rbr,ime,prezime,klub_id,identitet_id,sintaksa_id,info,aktivno,dnevnik_id) VALUES ("&amp;CT258&amp;","&amp;IF(CX258="","Null",CT258)&amp;",1,'"&amp;BA258&amp;"','"&amp;BB258&amp;"',(SELECT id FROM klub WHERE naziv = '"&amp;BI258&amp;"'),Null,1,'',1,"&amp;CT$2&amp;");")</f>
        <v/>
      </c>
      <c r="CZ258" t="s">
        <v>1</v>
      </c>
      <c r="DA258" s="29" t="str">
        <f t="shared" si="414"/>
        <v/>
      </c>
      <c r="DB258" t="s">
        <v>1</v>
      </c>
      <c r="DC258" s="105" t="str">
        <f>IF(OR(BP258="",BP258&lt;&gt;"NEMA"),"",BO258)</f>
        <v/>
      </c>
      <c r="DD258" s="125" t="str">
        <f>IF(DC258="","",MAX(DD$10:DD257)+1)</f>
        <v/>
      </c>
      <c r="DE258" t="s">
        <v>1</v>
      </c>
      <c r="DF258" s="90"/>
      <c r="DG258" t="s">
        <v>1</v>
      </c>
      <c r="DH258" s="29" t="str">
        <f t="shared" si="397"/>
        <v/>
      </c>
      <c r="DI258" t="s">
        <v>1</v>
      </c>
      <c r="DJ258" s="166" t="str">
        <f>IF(BJ258&lt;&gt;"NEMA","",IF(IFERROR(MATCH(BI258,BI$10:BI257,0),0)&lt;&gt;0,"",BI258))</f>
        <v/>
      </c>
      <c r="DK258" t="s">
        <v>1</v>
      </c>
      <c r="DL258" s="90"/>
      <c r="DM258" t="s">
        <v>1</v>
      </c>
      <c r="DN258" s="105" t="str">
        <f t="shared" si="415"/>
        <v/>
      </c>
      <c r="DO258" s="73" t="str">
        <f>IF(DN258="","",MAX(DO$10:DO257)+1)</f>
        <v/>
      </c>
      <c r="DP258" s="73" t="str">
        <f>IF(DN258="","",IF(BP258="","",IF(BP258="NEMA",DD258,BP258)))</f>
        <v/>
      </c>
      <c r="DQ258" s="73" t="str">
        <f t="shared" si="416"/>
        <v/>
      </c>
      <c r="DR258" s="73" t="str">
        <f>IF(DL258="","",MAX(DR$10:DR257)+1)</f>
        <v/>
      </c>
      <c r="DS258" s="177" t="str">
        <f t="shared" si="398"/>
        <v/>
      </c>
      <c r="DT258" s="125" t="str">
        <f t="shared" si="417"/>
        <v/>
      </c>
      <c r="DU258" t="s">
        <v>1</v>
      </c>
      <c r="DV258" s="29" t="str">
        <f t="shared" si="418"/>
        <v/>
      </c>
      <c r="DW258" t="s">
        <v>1</v>
      </c>
      <c r="DX258" s="166" t="str">
        <f>IF(BX258="","",IF(BY258&lt;&gt;"NEMA","ime-pre-klu"&amp;IF(BJ258="","","(ali)")&amp;"-kat",IF(CB258&lt;&gt;"NEMA","ime-pre-klu"&amp;IF(BJ258="","","(ali)"),IF(CE258&lt;&gt;"NEMA","ime-pre",IF(CT258&lt;&gt;"","novo",""))))&amp;IF(AND(BE258="0",BD258&gt;max_minuta*60),"-ot",""))</f>
        <v/>
      </c>
      <c r="DY258" t="s">
        <v>1</v>
      </c>
      <c r="DZ258" s="111"/>
      <c r="EA258" s="134"/>
      <c r="EB258" s="134"/>
      <c r="EC258" s="134"/>
      <c r="ED258" s="134"/>
      <c r="EE258" s="134"/>
      <c r="EF258" s="134"/>
      <c r="EG258" s="134"/>
      <c r="EH258" s="134"/>
      <c r="EI258" s="134"/>
      <c r="EJ258" s="106" t="str">
        <f t="shared" si="399"/>
        <v/>
      </c>
      <c r="EK258" t="s">
        <v>1</v>
      </c>
    </row>
    <row r="259" spans="2:141" x14ac:dyDescent="0.25">
      <c r="B259" s="148"/>
      <c r="C259" t="s">
        <v>1</v>
      </c>
      <c r="D259" s="159" t="str">
        <f t="shared" si="400"/>
        <v/>
      </c>
      <c r="E259" s="160" t="str">
        <f t="shared" ref="E259:AW259" si="478">IF($B259="","",FIND(";",$B259,D259+1))</f>
        <v/>
      </c>
      <c r="F259" s="160" t="str">
        <f t="shared" si="478"/>
        <v/>
      </c>
      <c r="G259" s="160" t="str">
        <f t="shared" si="478"/>
        <v/>
      </c>
      <c r="H259" s="160" t="str">
        <f t="shared" si="478"/>
        <v/>
      </c>
      <c r="I259" s="160" t="str">
        <f t="shared" si="478"/>
        <v/>
      </c>
      <c r="J259" s="160" t="str">
        <f t="shared" si="478"/>
        <v/>
      </c>
      <c r="K259" s="160" t="str">
        <f t="shared" si="478"/>
        <v/>
      </c>
      <c r="L259" s="160" t="str">
        <f t="shared" si="478"/>
        <v/>
      </c>
      <c r="M259" s="160" t="str">
        <f t="shared" si="478"/>
        <v/>
      </c>
      <c r="N259" s="160" t="str">
        <f t="shared" si="478"/>
        <v/>
      </c>
      <c r="O259" s="160" t="str">
        <f t="shared" si="478"/>
        <v/>
      </c>
      <c r="P259" s="160" t="str">
        <f t="shared" si="478"/>
        <v/>
      </c>
      <c r="Q259" s="160" t="str">
        <f t="shared" si="478"/>
        <v/>
      </c>
      <c r="R259" s="160" t="str">
        <f t="shared" si="478"/>
        <v/>
      </c>
      <c r="S259" s="160" t="str">
        <f t="shared" si="478"/>
        <v/>
      </c>
      <c r="T259" s="160" t="str">
        <f t="shared" si="478"/>
        <v/>
      </c>
      <c r="U259" s="160" t="str">
        <f t="shared" si="478"/>
        <v/>
      </c>
      <c r="V259" s="160" t="str">
        <f t="shared" si="478"/>
        <v/>
      </c>
      <c r="W259" s="160" t="str">
        <f t="shared" si="478"/>
        <v/>
      </c>
      <c r="X259" s="160" t="str">
        <f t="shared" si="478"/>
        <v/>
      </c>
      <c r="Y259" s="160" t="str">
        <f t="shared" si="478"/>
        <v/>
      </c>
      <c r="Z259" s="160" t="str">
        <f t="shared" si="478"/>
        <v/>
      </c>
      <c r="AA259" s="160" t="str">
        <f t="shared" si="478"/>
        <v/>
      </c>
      <c r="AB259" s="160" t="str">
        <f t="shared" si="478"/>
        <v/>
      </c>
      <c r="AC259" s="160" t="str">
        <f t="shared" si="478"/>
        <v/>
      </c>
      <c r="AD259" s="160" t="str">
        <f t="shared" si="478"/>
        <v/>
      </c>
      <c r="AE259" s="160" t="str">
        <f t="shared" si="478"/>
        <v/>
      </c>
      <c r="AF259" s="160" t="str">
        <f t="shared" si="478"/>
        <v/>
      </c>
      <c r="AG259" s="160" t="str">
        <f t="shared" si="478"/>
        <v/>
      </c>
      <c r="AH259" s="160" t="str">
        <f t="shared" si="478"/>
        <v/>
      </c>
      <c r="AI259" s="160" t="str">
        <f t="shared" si="478"/>
        <v/>
      </c>
      <c r="AJ259" s="160" t="str">
        <f t="shared" si="478"/>
        <v/>
      </c>
      <c r="AK259" s="160" t="str">
        <f t="shared" si="478"/>
        <v/>
      </c>
      <c r="AL259" s="160" t="str">
        <f t="shared" si="478"/>
        <v/>
      </c>
      <c r="AM259" s="160" t="str">
        <f t="shared" si="478"/>
        <v/>
      </c>
      <c r="AN259" s="160" t="str">
        <f t="shared" si="478"/>
        <v/>
      </c>
      <c r="AO259" s="160" t="str">
        <f t="shared" si="478"/>
        <v/>
      </c>
      <c r="AP259" s="160" t="str">
        <f t="shared" si="478"/>
        <v/>
      </c>
      <c r="AQ259" s="160" t="str">
        <f t="shared" si="478"/>
        <v/>
      </c>
      <c r="AR259" s="160" t="str">
        <f t="shared" si="478"/>
        <v/>
      </c>
      <c r="AS259" s="160" t="str">
        <f t="shared" si="478"/>
        <v/>
      </c>
      <c r="AT259" s="160" t="str">
        <f t="shared" si="478"/>
        <v/>
      </c>
      <c r="AU259" s="160" t="str">
        <f t="shared" si="478"/>
        <v/>
      </c>
      <c r="AV259" s="160" t="str">
        <f t="shared" si="478"/>
        <v/>
      </c>
      <c r="AW259" s="161" t="str">
        <f t="shared" si="478"/>
        <v/>
      </c>
      <c r="AX259" t="s">
        <v>1</v>
      </c>
      <c r="AY259" s="105" t="str">
        <f t="shared" si="402"/>
        <v/>
      </c>
      <c r="AZ259" s="134" t="str">
        <f t="shared" si="382"/>
        <v/>
      </c>
      <c r="BA259" s="73" t="str">
        <f t="shared" si="403"/>
        <v/>
      </c>
      <c r="BB259" s="73" t="str">
        <f t="shared" si="404"/>
        <v/>
      </c>
      <c r="BC259" s="134" t="str">
        <f t="shared" si="405"/>
        <v/>
      </c>
      <c r="BD259" s="134" t="str">
        <f t="shared" si="406"/>
        <v/>
      </c>
      <c r="BE259" s="134" t="str">
        <f t="shared" si="407"/>
        <v/>
      </c>
      <c r="BF259" s="134" t="str">
        <f t="shared" si="433"/>
        <v/>
      </c>
      <c r="BG259" s="134" t="str">
        <f t="shared" si="383"/>
        <v/>
      </c>
      <c r="BH259" s="73" t="str">
        <f t="shared" si="384"/>
        <v/>
      </c>
      <c r="BI259" s="73" t="str">
        <f t="shared" si="429"/>
        <v/>
      </c>
      <c r="BJ259" s="134" t="str">
        <f t="shared" si="408"/>
        <v/>
      </c>
      <c r="BK259" s="73" t="str" cm="1">
        <f t="array" ref="BK259">IF(BJ259="",""&amp;BI259,IF(BJ259="NEMA",BI259,INDEX(klub_naziv,MATCH(INDEX(klubAlias_klubid,BJ259),klub_id,0))))</f>
        <v/>
      </c>
      <c r="BL259" s="73" t="str" cm="1">
        <f t="array" ref="BL259">IFERROR(INDEX(registarNatjecatelji,CE259,4),"")</f>
        <v/>
      </c>
      <c r="BM259" s="179" t="str">
        <f t="shared" si="457"/>
        <v/>
      </c>
      <c r="BN259" s="73" t="str">
        <f t="shared" si="409"/>
        <v/>
      </c>
      <c r="BO259" s="73" t="str">
        <f t="shared" si="422"/>
        <v/>
      </c>
      <c r="BP259" s="134" t="str">
        <f t="shared" si="385"/>
        <v/>
      </c>
      <c r="BQ259" s="73" t="str">
        <f t="shared" si="386"/>
        <v/>
      </c>
      <c r="BR259" s="73" t="str">
        <f t="shared" si="387"/>
        <v/>
      </c>
      <c r="BS259" s="134" t="str">
        <f t="shared" si="388"/>
        <v/>
      </c>
      <c r="BT259" s="74" t="str">
        <f t="shared" si="389"/>
        <v/>
      </c>
      <c r="BU259" s="74" t="str">
        <f t="shared" si="390"/>
        <v/>
      </c>
      <c r="BV259" s="75" t="str">
        <f t="shared" si="391"/>
        <v/>
      </c>
      <c r="BW259" t="s">
        <v>1</v>
      </c>
      <c r="BX259" s="105" t="str">
        <f t="shared" si="392"/>
        <v/>
      </c>
      <c r="BY259" s="106" t="str">
        <f t="shared" si="393"/>
        <v/>
      </c>
      <c r="BZ259" t="s">
        <v>1</v>
      </c>
      <c r="CA259" s="105" t="str">
        <f t="shared" si="394"/>
        <v/>
      </c>
      <c r="CB259" s="106" t="str">
        <f t="shared" si="395"/>
        <v/>
      </c>
      <c r="CC259" t="s">
        <v>1</v>
      </c>
      <c r="CD259" s="105" t="str">
        <f t="shared" si="396"/>
        <v/>
      </c>
      <c r="CE259" s="106" t="str">
        <f t="shared" si="410"/>
        <v/>
      </c>
      <c r="CF259" t="s">
        <v>1</v>
      </c>
      <c r="CG259" s="111" t="str">
        <f t="shared" si="411"/>
        <v/>
      </c>
      <c r="CH259" s="134" t="str" cm="1">
        <f t="array" ref="CH259">IF(CG259="","",INDEX(imePrezime_id,CG259,0))</f>
        <v/>
      </c>
      <c r="CI259" s="106" t="str">
        <f>IF(OR(CD259="",CE259&lt;&gt;"NEMA"),"",IFERROR(INDEX(imeprezimealias_imeprezimeid,MATCH(BA259&amp;" "&amp;BB259,imeprezimealias_alias,0)),""))</f>
        <v/>
      </c>
      <c r="CJ259" t="s">
        <v>1</v>
      </c>
      <c r="CK259" s="29" t="str">
        <f t="shared" si="412"/>
        <v/>
      </c>
      <c r="CL259" t="s">
        <v>1</v>
      </c>
      <c r="CM259" s="90"/>
      <c r="CN259" t="s">
        <v>1</v>
      </c>
      <c r="CO259" s="111" t="str">
        <f>IF(CM259="","",MAX(CO$10:CO258)+1)</f>
        <v/>
      </c>
      <c r="CP259" s="106" t="str">
        <f>IF(CM259="","",INDEX(imePrezime_id,MATCH(IF(IFERROR(SEARCH("–",CM259),0)&lt;&gt;0,CM259,SUBSTITUTE(CM259," "," – ",1)),imePrezime,0)))</f>
        <v/>
      </c>
      <c r="CR259" s="29" t="str">
        <f t="shared" si="413"/>
        <v/>
      </c>
      <c r="CS259" t="s">
        <v>1</v>
      </c>
      <c r="CT259" s="115" t="str">
        <f>IF(AND(CE259="NEMA",CI259=""),MAX(CT$10:CT258)+1,"")</f>
        <v/>
      </c>
      <c r="CU259" t="s">
        <v>1</v>
      </c>
      <c r="CV259" s="120" t="str">
        <f t="shared" si="427"/>
        <v/>
      </c>
      <c r="CW259" t="s">
        <v>1</v>
      </c>
      <c r="CX259" s="105" t="str">
        <f>IF(CT259="","",IF(BO259&lt;&gt;"CRO","","INSERT INTO osoba (id,reg_broj,oib,spol_id,dat_rodjenja) VALUES ("&amp;CT259&amp;",(SELECT max(reg_broj)+1 FROM osoba),Null,'"&amp;CV259&amp;"',Null); INSERT INTO osoba_log (id,reg_broj,oib,spol_id,dat_rodjenja,dnevnik_id) SELECT id,reg_broj,oib,spol_id,dat_rodjenja,"&amp;CT$2&amp;" FROM osoba WHERE id = "&amp;CT259&amp;";"))</f>
        <v/>
      </c>
      <c r="CY259" s="125" t="str">
        <f>IF(CT259="","","INSERT INTO imeprezime (id,osoba_id,rbr,ime,prezime,klub_id,identitet_id,sintaksa_id,info,aktivno,dnevnik_id) VALUES ("&amp;CT259&amp;","&amp;IF(CX259="","Null",CT259)&amp;",1,'"&amp;BA259&amp;"','"&amp;BB259&amp;"',(SELECT id FROM klub WHERE naziv = '"&amp;BI259&amp;"'),Null,1,'',1,"&amp;CT$2&amp;");")</f>
        <v/>
      </c>
      <c r="CZ259" t="s">
        <v>1</v>
      </c>
      <c r="DA259" s="29" t="str">
        <f t="shared" si="414"/>
        <v/>
      </c>
      <c r="DB259" t="s">
        <v>1</v>
      </c>
      <c r="DC259" s="105" t="str">
        <f>IF(OR(BP259="",BP259&lt;&gt;"NEMA"),"",BO259)</f>
        <v/>
      </c>
      <c r="DD259" s="125" t="str">
        <f>IF(DC259="","",MAX(DD$10:DD258)+1)</f>
        <v/>
      </c>
      <c r="DE259" t="s">
        <v>1</v>
      </c>
      <c r="DF259" s="90"/>
      <c r="DG259" t="s">
        <v>1</v>
      </c>
      <c r="DH259" s="29" t="str">
        <f t="shared" si="397"/>
        <v/>
      </c>
      <c r="DI259" t="s">
        <v>1</v>
      </c>
      <c r="DJ259" s="166" t="str">
        <f>IF(BJ259&lt;&gt;"NEMA","",IF(IFERROR(MATCH(BI259,BI$10:BI258,0),0)&lt;&gt;0,"",BI259))</f>
        <v/>
      </c>
      <c r="DK259" t="s">
        <v>1</v>
      </c>
      <c r="DL259" s="90"/>
      <c r="DM259" t="s">
        <v>1</v>
      </c>
      <c r="DN259" s="105" t="str">
        <f t="shared" si="415"/>
        <v/>
      </c>
      <c r="DO259" s="73" t="str">
        <f>IF(DN259="","",MAX(DO$10:DO258)+1)</f>
        <v/>
      </c>
      <c r="DP259" s="73" t="str">
        <f>IF(DN259="","",IF(BP259="","",IF(BP259="NEMA",DD259,BP259)))</f>
        <v/>
      </c>
      <c r="DQ259" s="73" t="str">
        <f t="shared" si="416"/>
        <v/>
      </c>
      <c r="DR259" s="73" t="str">
        <f>IF(DL259="","",MAX(DR$10:DR258)+1)</f>
        <v/>
      </c>
      <c r="DS259" s="177" t="str">
        <f t="shared" si="398"/>
        <v/>
      </c>
      <c r="DT259" s="125" t="str">
        <f t="shared" si="417"/>
        <v/>
      </c>
      <c r="DU259" t="s">
        <v>1</v>
      </c>
      <c r="DV259" s="29" t="str">
        <f t="shared" si="418"/>
        <v/>
      </c>
      <c r="DW259" t="s">
        <v>1</v>
      </c>
      <c r="DX259" s="166" t="str">
        <f>IF(BX259="","",IF(BY259&lt;&gt;"NEMA","ime-pre-klu"&amp;IF(BJ259="","","(ali)")&amp;"-kat",IF(CB259&lt;&gt;"NEMA","ime-pre-klu"&amp;IF(BJ259="","","(ali)"),IF(CE259&lt;&gt;"NEMA","ime-pre",IF(CT259&lt;&gt;"","novo",""))))&amp;IF(AND(BE259="0",BD259&gt;max_minuta*60),"-ot",""))</f>
        <v/>
      </c>
      <c r="DY259" t="s">
        <v>1</v>
      </c>
      <c r="DZ259" s="111"/>
      <c r="EA259" s="134"/>
      <c r="EB259" s="134"/>
      <c r="EC259" s="134"/>
      <c r="ED259" s="134"/>
      <c r="EE259" s="134"/>
      <c r="EF259" s="134"/>
      <c r="EG259" s="134"/>
      <c r="EH259" s="134"/>
      <c r="EI259" s="134"/>
      <c r="EJ259" s="106" t="str">
        <f t="shared" si="399"/>
        <v/>
      </c>
      <c r="EK259" t="s">
        <v>1</v>
      </c>
    </row>
    <row r="260" spans="2:141" x14ac:dyDescent="0.25">
      <c r="B260" s="148"/>
      <c r="C260" t="s">
        <v>1</v>
      </c>
      <c r="D260" s="159" t="str">
        <f t="shared" si="400"/>
        <v/>
      </c>
      <c r="E260" s="160" t="str">
        <f t="shared" ref="E260:AW260" si="479">IF($B260="","",FIND(";",$B260,D260+1))</f>
        <v/>
      </c>
      <c r="F260" s="160" t="str">
        <f t="shared" si="479"/>
        <v/>
      </c>
      <c r="G260" s="160" t="str">
        <f t="shared" si="479"/>
        <v/>
      </c>
      <c r="H260" s="160" t="str">
        <f t="shared" si="479"/>
        <v/>
      </c>
      <c r="I260" s="160" t="str">
        <f t="shared" si="479"/>
        <v/>
      </c>
      <c r="J260" s="160" t="str">
        <f t="shared" si="479"/>
        <v/>
      </c>
      <c r="K260" s="160" t="str">
        <f t="shared" si="479"/>
        <v/>
      </c>
      <c r="L260" s="160" t="str">
        <f t="shared" si="479"/>
        <v/>
      </c>
      <c r="M260" s="160" t="str">
        <f t="shared" si="479"/>
        <v/>
      </c>
      <c r="N260" s="160" t="str">
        <f t="shared" si="479"/>
        <v/>
      </c>
      <c r="O260" s="160" t="str">
        <f t="shared" si="479"/>
        <v/>
      </c>
      <c r="P260" s="160" t="str">
        <f t="shared" si="479"/>
        <v/>
      </c>
      <c r="Q260" s="160" t="str">
        <f t="shared" si="479"/>
        <v/>
      </c>
      <c r="R260" s="160" t="str">
        <f t="shared" si="479"/>
        <v/>
      </c>
      <c r="S260" s="160" t="str">
        <f t="shared" si="479"/>
        <v/>
      </c>
      <c r="T260" s="160" t="str">
        <f t="shared" si="479"/>
        <v/>
      </c>
      <c r="U260" s="160" t="str">
        <f t="shared" si="479"/>
        <v/>
      </c>
      <c r="V260" s="160" t="str">
        <f t="shared" si="479"/>
        <v/>
      </c>
      <c r="W260" s="160" t="str">
        <f t="shared" si="479"/>
        <v/>
      </c>
      <c r="X260" s="160" t="str">
        <f t="shared" si="479"/>
        <v/>
      </c>
      <c r="Y260" s="160" t="str">
        <f t="shared" si="479"/>
        <v/>
      </c>
      <c r="Z260" s="160" t="str">
        <f t="shared" si="479"/>
        <v/>
      </c>
      <c r="AA260" s="160" t="str">
        <f t="shared" si="479"/>
        <v/>
      </c>
      <c r="AB260" s="160" t="str">
        <f t="shared" si="479"/>
        <v/>
      </c>
      <c r="AC260" s="160" t="str">
        <f t="shared" si="479"/>
        <v/>
      </c>
      <c r="AD260" s="160" t="str">
        <f t="shared" si="479"/>
        <v/>
      </c>
      <c r="AE260" s="160" t="str">
        <f t="shared" si="479"/>
        <v/>
      </c>
      <c r="AF260" s="160" t="str">
        <f t="shared" si="479"/>
        <v/>
      </c>
      <c r="AG260" s="160" t="str">
        <f t="shared" si="479"/>
        <v/>
      </c>
      <c r="AH260" s="160" t="str">
        <f t="shared" si="479"/>
        <v/>
      </c>
      <c r="AI260" s="160" t="str">
        <f t="shared" si="479"/>
        <v/>
      </c>
      <c r="AJ260" s="160" t="str">
        <f t="shared" si="479"/>
        <v/>
      </c>
      <c r="AK260" s="160" t="str">
        <f t="shared" si="479"/>
        <v/>
      </c>
      <c r="AL260" s="160" t="str">
        <f t="shared" si="479"/>
        <v/>
      </c>
      <c r="AM260" s="160" t="str">
        <f t="shared" si="479"/>
        <v/>
      </c>
      <c r="AN260" s="160" t="str">
        <f t="shared" si="479"/>
        <v/>
      </c>
      <c r="AO260" s="160" t="str">
        <f t="shared" si="479"/>
        <v/>
      </c>
      <c r="AP260" s="160" t="str">
        <f t="shared" si="479"/>
        <v/>
      </c>
      <c r="AQ260" s="160" t="str">
        <f t="shared" si="479"/>
        <v/>
      </c>
      <c r="AR260" s="160" t="str">
        <f t="shared" si="479"/>
        <v/>
      </c>
      <c r="AS260" s="160" t="str">
        <f t="shared" si="479"/>
        <v/>
      </c>
      <c r="AT260" s="160" t="str">
        <f t="shared" si="479"/>
        <v/>
      </c>
      <c r="AU260" s="160" t="str">
        <f t="shared" si="479"/>
        <v/>
      </c>
      <c r="AV260" s="160" t="str">
        <f t="shared" si="479"/>
        <v/>
      </c>
      <c r="AW260" s="161" t="str">
        <f t="shared" si="479"/>
        <v/>
      </c>
      <c r="AX260" t="s">
        <v>1</v>
      </c>
      <c r="AY260" s="105" t="str">
        <f t="shared" si="402"/>
        <v/>
      </c>
      <c r="AZ260" s="134" t="str">
        <f t="shared" si="382"/>
        <v/>
      </c>
      <c r="BA260" s="73" t="str">
        <f t="shared" si="403"/>
        <v/>
      </c>
      <c r="BB260" s="73" t="str">
        <f t="shared" si="404"/>
        <v/>
      </c>
      <c r="BC260" s="134" t="str">
        <f t="shared" si="405"/>
        <v/>
      </c>
      <c r="BD260" s="134" t="str">
        <f t="shared" si="406"/>
        <v/>
      </c>
      <c r="BE260" s="134" t="str">
        <f t="shared" si="407"/>
        <v/>
      </c>
      <c r="BF260" s="134" t="str">
        <f t="shared" si="433"/>
        <v/>
      </c>
      <c r="BG260" s="134" t="str">
        <f t="shared" si="383"/>
        <v/>
      </c>
      <c r="BH260" s="73" t="str">
        <f t="shared" si="384"/>
        <v/>
      </c>
      <c r="BI260" s="73" t="str">
        <f t="shared" si="429"/>
        <v/>
      </c>
      <c r="BJ260" s="134" t="str">
        <f t="shared" si="408"/>
        <v/>
      </c>
      <c r="BK260" s="73" t="str" cm="1">
        <f t="array" ref="BK260">IF(BJ260="",""&amp;BI260,IF(BJ260="NEMA",BI260,INDEX(klub_naziv,MATCH(INDEX(klubAlias_klubid,BJ260),klub_id,0))))</f>
        <v/>
      </c>
      <c r="BL260" s="73" t="str" cm="1">
        <f t="array" ref="BL260">IFERROR(INDEX(registarNatjecatelji,CE260,4),"")</f>
        <v/>
      </c>
      <c r="BM260" s="179" t="str">
        <f t="shared" si="457"/>
        <v/>
      </c>
      <c r="BN260" s="73" t="str">
        <f t="shared" si="409"/>
        <v/>
      </c>
      <c r="BO260" s="73" t="str">
        <f t="shared" si="422"/>
        <v/>
      </c>
      <c r="BP260" s="134" t="str">
        <f t="shared" si="385"/>
        <v/>
      </c>
      <c r="BQ260" s="73" t="str">
        <f t="shared" si="386"/>
        <v/>
      </c>
      <c r="BR260" s="73" t="str">
        <f t="shared" si="387"/>
        <v/>
      </c>
      <c r="BS260" s="134" t="str">
        <f t="shared" si="388"/>
        <v/>
      </c>
      <c r="BT260" s="74" t="str">
        <f t="shared" si="389"/>
        <v/>
      </c>
      <c r="BU260" s="74" t="str">
        <f t="shared" si="390"/>
        <v/>
      </c>
      <c r="BV260" s="75" t="str">
        <f t="shared" si="391"/>
        <v/>
      </c>
      <c r="BW260" t="s">
        <v>1</v>
      </c>
      <c r="BX260" s="105" t="str">
        <f t="shared" si="392"/>
        <v/>
      </c>
      <c r="BY260" s="106" t="str">
        <f t="shared" si="393"/>
        <v/>
      </c>
      <c r="BZ260" t="s">
        <v>1</v>
      </c>
      <c r="CA260" s="105" t="str">
        <f t="shared" si="394"/>
        <v/>
      </c>
      <c r="CB260" s="106" t="str">
        <f t="shared" si="395"/>
        <v/>
      </c>
      <c r="CC260" t="s">
        <v>1</v>
      </c>
      <c r="CD260" s="105" t="str">
        <f t="shared" si="396"/>
        <v/>
      </c>
      <c r="CE260" s="106" t="str">
        <f t="shared" si="410"/>
        <v/>
      </c>
      <c r="CF260" t="s">
        <v>1</v>
      </c>
      <c r="CG260" s="111" t="str">
        <f t="shared" si="411"/>
        <v/>
      </c>
      <c r="CH260" s="134" t="str" cm="1">
        <f t="array" ref="CH260">IF(CG260="","",INDEX(imePrezime_id,CG260,0))</f>
        <v/>
      </c>
      <c r="CI260" s="106" t="str">
        <f>IF(OR(CD260="",CE260&lt;&gt;"NEMA"),"",IFERROR(INDEX(imeprezimealias_imeprezimeid,MATCH(BA260&amp;" "&amp;BB260,imeprezimealias_alias,0)),""))</f>
        <v/>
      </c>
      <c r="CJ260" t="s">
        <v>1</v>
      </c>
      <c r="CK260" s="29" t="str">
        <f t="shared" si="412"/>
        <v/>
      </c>
      <c r="CL260" t="s">
        <v>1</v>
      </c>
      <c r="CM260" s="90"/>
      <c r="CN260" t="s">
        <v>1</v>
      </c>
      <c r="CO260" s="111" t="str">
        <f>IF(CM260="","",MAX(CO$10:CO259)+1)</f>
        <v/>
      </c>
      <c r="CP260" s="106" t="str">
        <f>IF(CM260="","",INDEX(imePrezime_id,MATCH(IF(IFERROR(SEARCH("–",CM260),0)&lt;&gt;0,CM260,SUBSTITUTE(CM260," "," – ",1)),imePrezime,0)))</f>
        <v/>
      </c>
      <c r="CR260" s="29" t="str">
        <f t="shared" si="413"/>
        <v/>
      </c>
      <c r="CS260" t="s">
        <v>1</v>
      </c>
      <c r="CT260" s="115" t="str">
        <f>IF(AND(CE260="NEMA",CI260=""),MAX(CT$10:CT259)+1,"")</f>
        <v/>
      </c>
      <c r="CU260" t="s">
        <v>1</v>
      </c>
      <c r="CV260" s="120" t="str">
        <f t="shared" si="427"/>
        <v/>
      </c>
      <c r="CW260" t="s">
        <v>1</v>
      </c>
      <c r="CX260" s="105" t="str">
        <f>IF(CT260="","",IF(BO260&lt;&gt;"CRO","","INSERT INTO osoba (id,reg_broj,oib,spol_id,dat_rodjenja) VALUES ("&amp;CT260&amp;",(SELECT max(reg_broj)+1 FROM osoba),Null,'"&amp;CV260&amp;"',Null); INSERT INTO osoba_log (id,reg_broj,oib,spol_id,dat_rodjenja,dnevnik_id) SELECT id,reg_broj,oib,spol_id,dat_rodjenja,"&amp;CT$2&amp;" FROM osoba WHERE id = "&amp;CT260&amp;";"))</f>
        <v/>
      </c>
      <c r="CY260" s="125" t="str">
        <f>IF(CT260="","","INSERT INTO imeprezime (id,osoba_id,rbr,ime,prezime,klub_id,identitet_id,sintaksa_id,info,aktivno,dnevnik_id) VALUES ("&amp;CT260&amp;","&amp;IF(CX260="","Null",CT260)&amp;",1,'"&amp;BA260&amp;"','"&amp;BB260&amp;"',(SELECT id FROM klub WHERE naziv = '"&amp;BI260&amp;"'),Null,1,'',1,"&amp;CT$2&amp;");")</f>
        <v/>
      </c>
      <c r="CZ260" t="s">
        <v>1</v>
      </c>
      <c r="DA260" s="29" t="str">
        <f t="shared" si="414"/>
        <v/>
      </c>
      <c r="DB260" t="s">
        <v>1</v>
      </c>
      <c r="DC260" s="105" t="str">
        <f>IF(OR(BP260="",BP260&lt;&gt;"NEMA"),"",BO260)</f>
        <v/>
      </c>
      <c r="DD260" s="125" t="str">
        <f>IF(DC260="","",MAX(DD$10:DD259)+1)</f>
        <v/>
      </c>
      <c r="DE260" t="s">
        <v>1</v>
      </c>
      <c r="DF260" s="90"/>
      <c r="DG260" t="s">
        <v>1</v>
      </c>
      <c r="DH260" s="29" t="str">
        <f t="shared" si="397"/>
        <v/>
      </c>
      <c r="DI260" t="s">
        <v>1</v>
      </c>
      <c r="DJ260" s="166" t="str">
        <f>IF(BJ260&lt;&gt;"NEMA","",IF(IFERROR(MATCH(BI260,BI$10:BI259,0),0)&lt;&gt;0,"",BI260))</f>
        <v/>
      </c>
      <c r="DK260" t="s">
        <v>1</v>
      </c>
      <c r="DL260" s="90"/>
      <c r="DM260" t="s">
        <v>1</v>
      </c>
      <c r="DN260" s="105" t="str">
        <f t="shared" si="415"/>
        <v/>
      </c>
      <c r="DO260" s="73" t="str">
        <f>IF(DN260="","",MAX(DO$10:DO259)+1)</f>
        <v/>
      </c>
      <c r="DP260" s="73" t="str">
        <f>IF(DN260="","",IF(BP260="","",IF(BP260="NEMA",DD260,BP260)))</f>
        <v/>
      </c>
      <c r="DQ260" s="73" t="str">
        <f t="shared" si="416"/>
        <v/>
      </c>
      <c r="DR260" s="73" t="str">
        <f>IF(DL260="","",MAX(DR$10:DR259)+1)</f>
        <v/>
      </c>
      <c r="DS260" s="177" t="str">
        <f t="shared" si="398"/>
        <v/>
      </c>
      <c r="DT260" s="125" t="str">
        <f t="shared" si="417"/>
        <v/>
      </c>
      <c r="DU260" t="s">
        <v>1</v>
      </c>
      <c r="DV260" s="29" t="str">
        <f t="shared" si="418"/>
        <v/>
      </c>
      <c r="DW260" t="s">
        <v>1</v>
      </c>
      <c r="DX260" s="166" t="str">
        <f>IF(BX260="","",IF(BY260&lt;&gt;"NEMA","ime-pre-klu"&amp;IF(BJ260="","","(ali)")&amp;"-kat",IF(CB260&lt;&gt;"NEMA","ime-pre-klu"&amp;IF(BJ260="","","(ali)"),IF(CE260&lt;&gt;"NEMA","ime-pre",IF(CT260&lt;&gt;"","novo",""))))&amp;IF(AND(BE260="0",BD260&gt;max_minuta*60),"-ot",""))</f>
        <v/>
      </c>
      <c r="DY260" t="s">
        <v>1</v>
      </c>
      <c r="DZ260" s="111"/>
      <c r="EA260" s="134"/>
      <c r="EB260" s="134"/>
      <c r="EC260" s="134"/>
      <c r="ED260" s="134"/>
      <c r="EE260" s="134"/>
      <c r="EF260" s="134"/>
      <c r="EG260" s="134"/>
      <c r="EH260" s="134"/>
      <c r="EI260" s="134"/>
      <c r="EJ260" s="106" t="str">
        <f t="shared" si="399"/>
        <v/>
      </c>
      <c r="EK260" t="s">
        <v>1</v>
      </c>
    </row>
    <row r="261" spans="2:141" x14ac:dyDescent="0.25">
      <c r="B261" s="148"/>
      <c r="C261" t="s">
        <v>1</v>
      </c>
      <c r="D261" s="159" t="str">
        <f t="shared" si="400"/>
        <v/>
      </c>
      <c r="E261" s="160" t="str">
        <f t="shared" ref="E261:AW261" si="480">IF($B261="","",FIND(";",$B261,D261+1))</f>
        <v/>
      </c>
      <c r="F261" s="160" t="str">
        <f t="shared" si="480"/>
        <v/>
      </c>
      <c r="G261" s="160" t="str">
        <f t="shared" si="480"/>
        <v/>
      </c>
      <c r="H261" s="160" t="str">
        <f t="shared" si="480"/>
        <v/>
      </c>
      <c r="I261" s="160" t="str">
        <f t="shared" si="480"/>
        <v/>
      </c>
      <c r="J261" s="160" t="str">
        <f t="shared" si="480"/>
        <v/>
      </c>
      <c r="K261" s="160" t="str">
        <f t="shared" si="480"/>
        <v/>
      </c>
      <c r="L261" s="160" t="str">
        <f t="shared" si="480"/>
        <v/>
      </c>
      <c r="M261" s="160" t="str">
        <f t="shared" si="480"/>
        <v/>
      </c>
      <c r="N261" s="160" t="str">
        <f t="shared" si="480"/>
        <v/>
      </c>
      <c r="O261" s="160" t="str">
        <f t="shared" si="480"/>
        <v/>
      </c>
      <c r="P261" s="160" t="str">
        <f t="shared" si="480"/>
        <v/>
      </c>
      <c r="Q261" s="160" t="str">
        <f t="shared" si="480"/>
        <v/>
      </c>
      <c r="R261" s="160" t="str">
        <f t="shared" si="480"/>
        <v/>
      </c>
      <c r="S261" s="160" t="str">
        <f t="shared" si="480"/>
        <v/>
      </c>
      <c r="T261" s="160" t="str">
        <f t="shared" si="480"/>
        <v/>
      </c>
      <c r="U261" s="160" t="str">
        <f t="shared" si="480"/>
        <v/>
      </c>
      <c r="V261" s="160" t="str">
        <f t="shared" si="480"/>
        <v/>
      </c>
      <c r="W261" s="160" t="str">
        <f t="shared" si="480"/>
        <v/>
      </c>
      <c r="X261" s="160" t="str">
        <f t="shared" si="480"/>
        <v/>
      </c>
      <c r="Y261" s="160" t="str">
        <f t="shared" si="480"/>
        <v/>
      </c>
      <c r="Z261" s="160" t="str">
        <f t="shared" si="480"/>
        <v/>
      </c>
      <c r="AA261" s="160" t="str">
        <f t="shared" si="480"/>
        <v/>
      </c>
      <c r="AB261" s="160" t="str">
        <f t="shared" si="480"/>
        <v/>
      </c>
      <c r="AC261" s="160" t="str">
        <f t="shared" si="480"/>
        <v/>
      </c>
      <c r="AD261" s="160" t="str">
        <f t="shared" si="480"/>
        <v/>
      </c>
      <c r="AE261" s="160" t="str">
        <f t="shared" si="480"/>
        <v/>
      </c>
      <c r="AF261" s="160" t="str">
        <f t="shared" si="480"/>
        <v/>
      </c>
      <c r="AG261" s="160" t="str">
        <f t="shared" si="480"/>
        <v/>
      </c>
      <c r="AH261" s="160" t="str">
        <f t="shared" si="480"/>
        <v/>
      </c>
      <c r="AI261" s="160" t="str">
        <f t="shared" si="480"/>
        <v/>
      </c>
      <c r="AJ261" s="160" t="str">
        <f t="shared" si="480"/>
        <v/>
      </c>
      <c r="AK261" s="160" t="str">
        <f t="shared" si="480"/>
        <v/>
      </c>
      <c r="AL261" s="160" t="str">
        <f t="shared" si="480"/>
        <v/>
      </c>
      <c r="AM261" s="160" t="str">
        <f t="shared" si="480"/>
        <v/>
      </c>
      <c r="AN261" s="160" t="str">
        <f t="shared" si="480"/>
        <v/>
      </c>
      <c r="AO261" s="160" t="str">
        <f t="shared" si="480"/>
        <v/>
      </c>
      <c r="AP261" s="160" t="str">
        <f t="shared" si="480"/>
        <v/>
      </c>
      <c r="AQ261" s="160" t="str">
        <f t="shared" si="480"/>
        <v/>
      </c>
      <c r="AR261" s="160" t="str">
        <f t="shared" si="480"/>
        <v/>
      </c>
      <c r="AS261" s="160" t="str">
        <f t="shared" si="480"/>
        <v/>
      </c>
      <c r="AT261" s="160" t="str">
        <f t="shared" si="480"/>
        <v/>
      </c>
      <c r="AU261" s="160" t="str">
        <f t="shared" si="480"/>
        <v/>
      </c>
      <c r="AV261" s="160" t="str">
        <f t="shared" si="480"/>
        <v/>
      </c>
      <c r="AW261" s="161" t="str">
        <f t="shared" si="480"/>
        <v/>
      </c>
      <c r="AX261" t="s">
        <v>1</v>
      </c>
      <c r="AY261" s="105" t="str">
        <f t="shared" si="402"/>
        <v/>
      </c>
      <c r="AZ261" s="134" t="str">
        <f t="shared" si="382"/>
        <v/>
      </c>
      <c r="BA261" s="73" t="str">
        <f t="shared" si="403"/>
        <v/>
      </c>
      <c r="BB261" s="73" t="str">
        <f t="shared" si="404"/>
        <v/>
      </c>
      <c r="BC261" s="134" t="str">
        <f t="shared" si="405"/>
        <v/>
      </c>
      <c r="BD261" s="134" t="str">
        <f t="shared" si="406"/>
        <v/>
      </c>
      <c r="BE261" s="134" t="str">
        <f t="shared" si="407"/>
        <v/>
      </c>
      <c r="BF261" s="134" t="str">
        <f t="shared" si="433"/>
        <v/>
      </c>
      <c r="BG261" s="134" t="str">
        <f t="shared" si="383"/>
        <v/>
      </c>
      <c r="BH261" s="73" t="str">
        <f t="shared" si="384"/>
        <v/>
      </c>
      <c r="BI261" s="73" t="str">
        <f t="shared" si="429"/>
        <v/>
      </c>
      <c r="BJ261" s="134" t="str">
        <f t="shared" si="408"/>
        <v/>
      </c>
      <c r="BK261" s="73" t="str" cm="1">
        <f t="array" ref="BK261">IF(BJ261="",""&amp;BI261,IF(BJ261="NEMA",BI261,INDEX(klub_naziv,MATCH(INDEX(klubAlias_klubid,BJ261),klub_id,0))))</f>
        <v/>
      </c>
      <c r="BL261" s="73" t="str" cm="1">
        <f t="array" ref="BL261">IFERROR(INDEX(registarNatjecatelji,CE261,4),"")</f>
        <v/>
      </c>
      <c r="BM261" s="179" t="str">
        <f t="shared" si="457"/>
        <v/>
      </c>
      <c r="BN261" s="73" t="str">
        <f t="shared" si="409"/>
        <v/>
      </c>
      <c r="BO261" s="73" t="str">
        <f t="shared" si="422"/>
        <v/>
      </c>
      <c r="BP261" s="134" t="str">
        <f t="shared" si="385"/>
        <v/>
      </c>
      <c r="BQ261" s="73" t="str">
        <f t="shared" si="386"/>
        <v/>
      </c>
      <c r="BR261" s="73" t="str">
        <f t="shared" si="387"/>
        <v/>
      </c>
      <c r="BS261" s="134" t="str">
        <f t="shared" si="388"/>
        <v/>
      </c>
      <c r="BT261" s="74" t="str">
        <f t="shared" si="389"/>
        <v/>
      </c>
      <c r="BU261" s="74" t="str">
        <f t="shared" si="390"/>
        <v/>
      </c>
      <c r="BV261" s="75" t="str">
        <f t="shared" si="391"/>
        <v/>
      </c>
      <c r="BW261" t="s">
        <v>1</v>
      </c>
      <c r="BX261" s="105" t="str">
        <f t="shared" si="392"/>
        <v/>
      </c>
      <c r="BY261" s="106" t="str">
        <f t="shared" si="393"/>
        <v/>
      </c>
      <c r="BZ261" t="s">
        <v>1</v>
      </c>
      <c r="CA261" s="105" t="str">
        <f t="shared" si="394"/>
        <v/>
      </c>
      <c r="CB261" s="106" t="str">
        <f t="shared" si="395"/>
        <v/>
      </c>
      <c r="CC261" t="s">
        <v>1</v>
      </c>
      <c r="CD261" s="105" t="str">
        <f t="shared" si="396"/>
        <v/>
      </c>
      <c r="CE261" s="106" t="str">
        <f t="shared" si="410"/>
        <v/>
      </c>
      <c r="CF261" t="s">
        <v>1</v>
      </c>
      <c r="CG261" s="111" t="str">
        <f t="shared" si="411"/>
        <v/>
      </c>
      <c r="CH261" s="134" t="str" cm="1">
        <f t="array" ref="CH261">IF(CG261="","",INDEX(imePrezime_id,CG261,0))</f>
        <v/>
      </c>
      <c r="CI261" s="106" t="str">
        <f>IF(OR(CD261="",CE261&lt;&gt;"NEMA"),"",IFERROR(INDEX(imeprezimealias_imeprezimeid,MATCH(BA261&amp;" "&amp;BB261,imeprezimealias_alias,0)),""))</f>
        <v/>
      </c>
      <c r="CJ261" t="s">
        <v>1</v>
      </c>
      <c r="CK261" s="29" t="str">
        <f t="shared" si="412"/>
        <v/>
      </c>
      <c r="CL261" t="s">
        <v>1</v>
      </c>
      <c r="CM261" s="90"/>
      <c r="CN261" t="s">
        <v>1</v>
      </c>
      <c r="CO261" s="111" t="str">
        <f>IF(CM261="","",MAX(CO$10:CO260)+1)</f>
        <v/>
      </c>
      <c r="CP261" s="106" t="str">
        <f>IF(CM261="","",INDEX(imePrezime_id,MATCH(IF(IFERROR(SEARCH("–",CM261),0)&lt;&gt;0,CM261,SUBSTITUTE(CM261," "," – ",1)),imePrezime,0)))</f>
        <v/>
      </c>
      <c r="CR261" s="29" t="str">
        <f t="shared" si="413"/>
        <v/>
      </c>
      <c r="CS261" t="s">
        <v>1</v>
      </c>
      <c r="CT261" s="115" t="str">
        <f>IF(AND(CE261="NEMA",CI261=""),MAX(CT$10:CT260)+1,"")</f>
        <v/>
      </c>
      <c r="CU261" t="s">
        <v>1</v>
      </c>
      <c r="CV261" s="120" t="str">
        <f t="shared" si="427"/>
        <v/>
      </c>
      <c r="CW261" t="s">
        <v>1</v>
      </c>
      <c r="CX261" s="105" t="str">
        <f>IF(CT261="","",IF(BO261&lt;&gt;"CRO","","INSERT INTO osoba (id,reg_broj,oib,spol_id,dat_rodjenja) VALUES ("&amp;CT261&amp;",(SELECT max(reg_broj)+1 FROM osoba),Null,'"&amp;CV261&amp;"',Null); INSERT INTO osoba_log (id,reg_broj,oib,spol_id,dat_rodjenja,dnevnik_id) SELECT id,reg_broj,oib,spol_id,dat_rodjenja,"&amp;CT$2&amp;" FROM osoba WHERE id = "&amp;CT261&amp;";"))</f>
        <v/>
      </c>
      <c r="CY261" s="125" t="str">
        <f>IF(CT261="","","INSERT INTO imeprezime (id,osoba_id,rbr,ime,prezime,klub_id,identitet_id,sintaksa_id,info,aktivno,dnevnik_id) VALUES ("&amp;CT261&amp;","&amp;IF(CX261="","Null",CT261)&amp;",1,'"&amp;BA261&amp;"','"&amp;BB261&amp;"',(SELECT id FROM klub WHERE naziv = '"&amp;BI261&amp;"'),Null,1,'',1,"&amp;CT$2&amp;");")</f>
        <v/>
      </c>
      <c r="CZ261" t="s">
        <v>1</v>
      </c>
      <c r="DA261" s="29" t="str">
        <f t="shared" si="414"/>
        <v/>
      </c>
      <c r="DB261" t="s">
        <v>1</v>
      </c>
      <c r="DC261" s="105" t="str">
        <f>IF(OR(BP261="",BP261&lt;&gt;"NEMA"),"",BO261)</f>
        <v/>
      </c>
      <c r="DD261" s="125" t="str">
        <f>IF(DC261="","",MAX(DD$10:DD260)+1)</f>
        <v/>
      </c>
      <c r="DE261" t="s">
        <v>1</v>
      </c>
      <c r="DF261" s="90"/>
      <c r="DG261" t="s">
        <v>1</v>
      </c>
      <c r="DH261" s="29" t="str">
        <f t="shared" si="397"/>
        <v/>
      </c>
      <c r="DI261" t="s">
        <v>1</v>
      </c>
      <c r="DJ261" s="166" t="str">
        <f>IF(BJ261&lt;&gt;"NEMA","",IF(IFERROR(MATCH(BI261,BI$10:BI260,0),0)&lt;&gt;0,"",BI261))</f>
        <v/>
      </c>
      <c r="DK261" t="s">
        <v>1</v>
      </c>
      <c r="DL261" s="90"/>
      <c r="DM261" t="s">
        <v>1</v>
      </c>
      <c r="DN261" s="105" t="str">
        <f t="shared" si="415"/>
        <v/>
      </c>
      <c r="DO261" s="73" t="str">
        <f>IF(DN261="","",MAX(DO$10:DO260)+1)</f>
        <v/>
      </c>
      <c r="DP261" s="73" t="str">
        <f>IF(DN261="","",IF(BP261="","",IF(BP261="NEMA",DD261,BP261)))</f>
        <v/>
      </c>
      <c r="DQ261" s="73" t="str">
        <f t="shared" si="416"/>
        <v/>
      </c>
      <c r="DR261" s="73" t="str">
        <f>IF(DL261="","",MAX(DR$10:DR260)+1)</f>
        <v/>
      </c>
      <c r="DS261" s="177" t="str">
        <f t="shared" si="398"/>
        <v/>
      </c>
      <c r="DT261" s="125" t="str">
        <f t="shared" si="417"/>
        <v/>
      </c>
      <c r="DU261" t="s">
        <v>1</v>
      </c>
      <c r="DV261" s="29" t="str">
        <f t="shared" si="418"/>
        <v/>
      </c>
      <c r="DW261" t="s">
        <v>1</v>
      </c>
      <c r="DX261" s="166" t="str">
        <f>IF(BX261="","",IF(BY261&lt;&gt;"NEMA","ime-pre-klu"&amp;IF(BJ261="","","(ali)")&amp;"-kat",IF(CB261&lt;&gt;"NEMA","ime-pre-klu"&amp;IF(BJ261="","","(ali)"),IF(CE261&lt;&gt;"NEMA","ime-pre",IF(CT261&lt;&gt;"","novo",""))))&amp;IF(AND(BE261="0",BD261&gt;max_minuta*60),"-ot",""))</f>
        <v/>
      </c>
      <c r="DY261" t="s">
        <v>1</v>
      </c>
      <c r="DZ261" s="111"/>
      <c r="EA261" s="134"/>
      <c r="EB261" s="134"/>
      <c r="EC261" s="134"/>
      <c r="ED261" s="134"/>
      <c r="EE261" s="134"/>
      <c r="EF261" s="134"/>
      <c r="EG261" s="134"/>
      <c r="EH261" s="134"/>
      <c r="EI261" s="134"/>
      <c r="EJ261" s="106" t="str">
        <f t="shared" si="399"/>
        <v/>
      </c>
      <c r="EK261" t="s">
        <v>1</v>
      </c>
    </row>
    <row r="262" spans="2:141" x14ac:dyDescent="0.25">
      <c r="B262" s="148"/>
      <c r="C262" t="s">
        <v>1</v>
      </c>
      <c r="D262" s="159" t="str">
        <f t="shared" si="400"/>
        <v/>
      </c>
      <c r="E262" s="160" t="str">
        <f t="shared" ref="E262:AW262" si="481">IF($B262="","",FIND(";",$B262,D262+1))</f>
        <v/>
      </c>
      <c r="F262" s="160" t="str">
        <f t="shared" si="481"/>
        <v/>
      </c>
      <c r="G262" s="160" t="str">
        <f t="shared" si="481"/>
        <v/>
      </c>
      <c r="H262" s="160" t="str">
        <f t="shared" si="481"/>
        <v/>
      </c>
      <c r="I262" s="160" t="str">
        <f t="shared" si="481"/>
        <v/>
      </c>
      <c r="J262" s="160" t="str">
        <f t="shared" si="481"/>
        <v/>
      </c>
      <c r="K262" s="160" t="str">
        <f t="shared" si="481"/>
        <v/>
      </c>
      <c r="L262" s="160" t="str">
        <f t="shared" si="481"/>
        <v/>
      </c>
      <c r="M262" s="160" t="str">
        <f t="shared" si="481"/>
        <v/>
      </c>
      <c r="N262" s="160" t="str">
        <f t="shared" si="481"/>
        <v/>
      </c>
      <c r="O262" s="160" t="str">
        <f t="shared" si="481"/>
        <v/>
      </c>
      <c r="P262" s="160" t="str">
        <f t="shared" si="481"/>
        <v/>
      </c>
      <c r="Q262" s="160" t="str">
        <f t="shared" si="481"/>
        <v/>
      </c>
      <c r="R262" s="160" t="str">
        <f t="shared" si="481"/>
        <v/>
      </c>
      <c r="S262" s="160" t="str">
        <f t="shared" si="481"/>
        <v/>
      </c>
      <c r="T262" s="160" t="str">
        <f t="shared" si="481"/>
        <v/>
      </c>
      <c r="U262" s="160" t="str">
        <f t="shared" si="481"/>
        <v/>
      </c>
      <c r="V262" s="160" t="str">
        <f t="shared" si="481"/>
        <v/>
      </c>
      <c r="W262" s="160" t="str">
        <f t="shared" si="481"/>
        <v/>
      </c>
      <c r="X262" s="160" t="str">
        <f t="shared" si="481"/>
        <v/>
      </c>
      <c r="Y262" s="160" t="str">
        <f t="shared" si="481"/>
        <v/>
      </c>
      <c r="Z262" s="160" t="str">
        <f t="shared" si="481"/>
        <v/>
      </c>
      <c r="AA262" s="160" t="str">
        <f t="shared" si="481"/>
        <v/>
      </c>
      <c r="AB262" s="160" t="str">
        <f t="shared" si="481"/>
        <v/>
      </c>
      <c r="AC262" s="160" t="str">
        <f t="shared" si="481"/>
        <v/>
      </c>
      <c r="AD262" s="160" t="str">
        <f t="shared" si="481"/>
        <v/>
      </c>
      <c r="AE262" s="160" t="str">
        <f t="shared" si="481"/>
        <v/>
      </c>
      <c r="AF262" s="160" t="str">
        <f t="shared" si="481"/>
        <v/>
      </c>
      <c r="AG262" s="160" t="str">
        <f t="shared" si="481"/>
        <v/>
      </c>
      <c r="AH262" s="160" t="str">
        <f t="shared" si="481"/>
        <v/>
      </c>
      <c r="AI262" s="160" t="str">
        <f t="shared" si="481"/>
        <v/>
      </c>
      <c r="AJ262" s="160" t="str">
        <f t="shared" si="481"/>
        <v/>
      </c>
      <c r="AK262" s="160" t="str">
        <f t="shared" si="481"/>
        <v/>
      </c>
      <c r="AL262" s="160" t="str">
        <f t="shared" si="481"/>
        <v/>
      </c>
      <c r="AM262" s="160" t="str">
        <f t="shared" si="481"/>
        <v/>
      </c>
      <c r="AN262" s="160" t="str">
        <f t="shared" si="481"/>
        <v/>
      </c>
      <c r="AO262" s="160" t="str">
        <f t="shared" si="481"/>
        <v/>
      </c>
      <c r="AP262" s="160" t="str">
        <f t="shared" si="481"/>
        <v/>
      </c>
      <c r="AQ262" s="160" t="str">
        <f t="shared" si="481"/>
        <v/>
      </c>
      <c r="AR262" s="160" t="str">
        <f t="shared" si="481"/>
        <v/>
      </c>
      <c r="AS262" s="160" t="str">
        <f t="shared" si="481"/>
        <v/>
      </c>
      <c r="AT262" s="160" t="str">
        <f t="shared" si="481"/>
        <v/>
      </c>
      <c r="AU262" s="160" t="str">
        <f t="shared" si="481"/>
        <v/>
      </c>
      <c r="AV262" s="160" t="str">
        <f t="shared" si="481"/>
        <v/>
      </c>
      <c r="AW262" s="161" t="str">
        <f t="shared" si="481"/>
        <v/>
      </c>
      <c r="AX262" t="s">
        <v>1</v>
      </c>
      <c r="AY262" s="105" t="str">
        <f t="shared" si="402"/>
        <v/>
      </c>
      <c r="AZ262" s="134" t="str">
        <f t="shared" si="382"/>
        <v/>
      </c>
      <c r="BA262" s="73" t="str">
        <f t="shared" si="403"/>
        <v/>
      </c>
      <c r="BB262" s="73" t="str">
        <f t="shared" si="404"/>
        <v/>
      </c>
      <c r="BC262" s="134" t="str">
        <f t="shared" si="405"/>
        <v/>
      </c>
      <c r="BD262" s="134" t="str">
        <f t="shared" si="406"/>
        <v/>
      </c>
      <c r="BE262" s="134" t="str">
        <f t="shared" si="407"/>
        <v/>
      </c>
      <c r="BF262" s="134" t="str">
        <f t="shared" si="433"/>
        <v/>
      </c>
      <c r="BG262" s="134" t="str">
        <f t="shared" si="383"/>
        <v/>
      </c>
      <c r="BH262" s="73" t="str">
        <f t="shared" si="384"/>
        <v/>
      </c>
      <c r="BI262" s="73" t="str">
        <f t="shared" si="429"/>
        <v/>
      </c>
      <c r="BJ262" s="134" t="str">
        <f t="shared" si="408"/>
        <v/>
      </c>
      <c r="BK262" s="73" t="str" cm="1">
        <f t="array" ref="BK262">IF(BJ262="",""&amp;BI262,IF(BJ262="NEMA",BI262,INDEX(klub_naziv,MATCH(INDEX(klubAlias_klubid,BJ262),klub_id,0))))</f>
        <v/>
      </c>
      <c r="BL262" s="73" t="str" cm="1">
        <f t="array" ref="BL262">IFERROR(INDEX(registarNatjecatelji,CE262,4),"")</f>
        <v/>
      </c>
      <c r="BM262" s="179" t="str">
        <f t="shared" si="457"/>
        <v/>
      </c>
      <c r="BN262" s="73" t="str">
        <f t="shared" si="409"/>
        <v/>
      </c>
      <c r="BO262" s="73" t="str">
        <f t="shared" si="422"/>
        <v/>
      </c>
      <c r="BP262" s="134" t="str">
        <f t="shared" si="385"/>
        <v/>
      </c>
      <c r="BQ262" s="73" t="str">
        <f t="shared" si="386"/>
        <v/>
      </c>
      <c r="BR262" s="73" t="str">
        <f t="shared" si="387"/>
        <v/>
      </c>
      <c r="BS262" s="134" t="str">
        <f t="shared" si="388"/>
        <v/>
      </c>
      <c r="BT262" s="74" t="str">
        <f t="shared" si="389"/>
        <v/>
      </c>
      <c r="BU262" s="74" t="str">
        <f t="shared" si="390"/>
        <v/>
      </c>
      <c r="BV262" s="75" t="str">
        <f t="shared" si="391"/>
        <v/>
      </c>
      <c r="BW262" t="s">
        <v>1</v>
      </c>
      <c r="BX262" s="105" t="str">
        <f t="shared" si="392"/>
        <v/>
      </c>
      <c r="BY262" s="106" t="str">
        <f t="shared" si="393"/>
        <v/>
      </c>
      <c r="BZ262" t="s">
        <v>1</v>
      </c>
      <c r="CA262" s="105" t="str">
        <f t="shared" si="394"/>
        <v/>
      </c>
      <c r="CB262" s="106" t="str">
        <f t="shared" si="395"/>
        <v/>
      </c>
      <c r="CC262" t="s">
        <v>1</v>
      </c>
      <c r="CD262" s="105" t="str">
        <f t="shared" si="396"/>
        <v/>
      </c>
      <c r="CE262" s="106" t="str">
        <f t="shared" si="410"/>
        <v/>
      </c>
      <c r="CF262" t="s">
        <v>1</v>
      </c>
      <c r="CG262" s="111" t="str">
        <f t="shared" si="411"/>
        <v/>
      </c>
      <c r="CH262" s="134" t="str" cm="1">
        <f t="array" ref="CH262">IF(CG262="","",INDEX(imePrezime_id,CG262,0))</f>
        <v/>
      </c>
      <c r="CI262" s="106" t="str">
        <f>IF(OR(CD262="",CE262&lt;&gt;"NEMA"),"",IFERROR(INDEX(imeprezimealias_imeprezimeid,MATCH(BA262&amp;" "&amp;BB262,imeprezimealias_alias,0)),""))</f>
        <v/>
      </c>
      <c r="CJ262" t="s">
        <v>1</v>
      </c>
      <c r="CK262" s="29" t="str">
        <f t="shared" si="412"/>
        <v/>
      </c>
      <c r="CL262" t="s">
        <v>1</v>
      </c>
      <c r="CM262" s="90"/>
      <c r="CN262" t="s">
        <v>1</v>
      </c>
      <c r="CO262" s="111" t="str">
        <f>IF(CM262="","",MAX(CO$10:CO261)+1)</f>
        <v/>
      </c>
      <c r="CP262" s="106" t="str">
        <f>IF(CM262="","",INDEX(imePrezime_id,MATCH(IF(IFERROR(SEARCH("–",CM262),0)&lt;&gt;0,CM262,SUBSTITUTE(CM262," "," – ",1)),imePrezime,0)))</f>
        <v/>
      </c>
      <c r="CR262" s="29" t="str">
        <f t="shared" si="413"/>
        <v/>
      </c>
      <c r="CS262" t="s">
        <v>1</v>
      </c>
      <c r="CT262" s="115" t="str">
        <f>IF(AND(CE262="NEMA",CI262=""),MAX(CT$10:CT261)+1,"")</f>
        <v/>
      </c>
      <c r="CU262" t="s">
        <v>1</v>
      </c>
      <c r="CV262" s="120" t="str">
        <f t="shared" si="427"/>
        <v/>
      </c>
      <c r="CW262" t="s">
        <v>1</v>
      </c>
      <c r="CX262" s="105" t="str">
        <f>IF(CT262="","",IF(BO262&lt;&gt;"CRO","","INSERT INTO osoba (id,reg_broj,oib,spol_id,dat_rodjenja) VALUES ("&amp;CT262&amp;",(SELECT max(reg_broj)+1 FROM osoba),Null,'"&amp;CV262&amp;"',Null); INSERT INTO osoba_log (id,reg_broj,oib,spol_id,dat_rodjenja,dnevnik_id) SELECT id,reg_broj,oib,spol_id,dat_rodjenja,"&amp;CT$2&amp;" FROM osoba WHERE id = "&amp;CT262&amp;";"))</f>
        <v/>
      </c>
      <c r="CY262" s="125" t="str">
        <f>IF(CT262="","","INSERT INTO imeprezime (id,osoba_id,rbr,ime,prezime,klub_id,identitet_id,sintaksa_id,info,aktivno,dnevnik_id) VALUES ("&amp;CT262&amp;","&amp;IF(CX262="","Null",CT262)&amp;",1,'"&amp;BA262&amp;"','"&amp;BB262&amp;"',(SELECT id FROM klub WHERE naziv = '"&amp;BI262&amp;"'),Null,1,'',1,"&amp;CT$2&amp;");")</f>
        <v/>
      </c>
      <c r="CZ262" t="s">
        <v>1</v>
      </c>
      <c r="DA262" s="29" t="str">
        <f t="shared" si="414"/>
        <v/>
      </c>
      <c r="DB262" t="s">
        <v>1</v>
      </c>
      <c r="DC262" s="105" t="str">
        <f>IF(OR(BP262="",BP262&lt;&gt;"NEMA"),"",BO262)</f>
        <v/>
      </c>
      <c r="DD262" s="125" t="str">
        <f>IF(DC262="","",MAX(DD$10:DD261)+1)</f>
        <v/>
      </c>
      <c r="DE262" t="s">
        <v>1</v>
      </c>
      <c r="DF262" s="90"/>
      <c r="DG262" t="s">
        <v>1</v>
      </c>
      <c r="DH262" s="29" t="str">
        <f t="shared" si="397"/>
        <v/>
      </c>
      <c r="DI262" t="s">
        <v>1</v>
      </c>
      <c r="DJ262" s="166" t="str">
        <f>IF(BJ262&lt;&gt;"NEMA","",IF(IFERROR(MATCH(BI262,BI$10:BI261,0),0)&lt;&gt;0,"",BI262))</f>
        <v/>
      </c>
      <c r="DK262" t="s">
        <v>1</v>
      </c>
      <c r="DL262" s="90"/>
      <c r="DM262" t="s">
        <v>1</v>
      </c>
      <c r="DN262" s="105" t="str">
        <f t="shared" si="415"/>
        <v/>
      </c>
      <c r="DO262" s="73" t="str">
        <f>IF(DN262="","",MAX(DO$10:DO261)+1)</f>
        <v/>
      </c>
      <c r="DP262" s="73" t="str">
        <f>IF(DN262="","",IF(BP262="","",IF(BP262="NEMA",DD262,BP262)))</f>
        <v/>
      </c>
      <c r="DQ262" s="73" t="str">
        <f t="shared" si="416"/>
        <v/>
      </c>
      <c r="DR262" s="73" t="str">
        <f>IF(DL262="","",MAX(DR$10:DR261)+1)</f>
        <v/>
      </c>
      <c r="DS262" s="177" t="str">
        <f t="shared" si="398"/>
        <v/>
      </c>
      <c r="DT262" s="125" t="str">
        <f t="shared" si="417"/>
        <v/>
      </c>
      <c r="DU262" t="s">
        <v>1</v>
      </c>
      <c r="DV262" s="29" t="str">
        <f t="shared" si="418"/>
        <v/>
      </c>
      <c r="DW262" t="s">
        <v>1</v>
      </c>
      <c r="DX262" s="166" t="str">
        <f>IF(BX262="","",IF(BY262&lt;&gt;"NEMA","ime-pre-klu"&amp;IF(BJ262="","","(ali)")&amp;"-kat",IF(CB262&lt;&gt;"NEMA","ime-pre-klu"&amp;IF(BJ262="","","(ali)"),IF(CE262&lt;&gt;"NEMA","ime-pre",IF(CT262&lt;&gt;"","novo",""))))&amp;IF(AND(BE262="0",BD262&gt;max_minuta*60),"-ot",""))</f>
        <v/>
      </c>
      <c r="DY262" t="s">
        <v>1</v>
      </c>
      <c r="DZ262" s="111"/>
      <c r="EA262" s="134"/>
      <c r="EB262" s="134"/>
      <c r="EC262" s="134"/>
      <c r="ED262" s="134"/>
      <c r="EE262" s="134"/>
      <c r="EF262" s="134"/>
      <c r="EG262" s="134"/>
      <c r="EH262" s="134"/>
      <c r="EI262" s="134"/>
      <c r="EJ262" s="106" t="str">
        <f t="shared" si="399"/>
        <v/>
      </c>
      <c r="EK262" t="s">
        <v>1</v>
      </c>
    </row>
    <row r="263" spans="2:141" x14ac:dyDescent="0.25">
      <c r="B263" s="148"/>
      <c r="C263" t="s">
        <v>1</v>
      </c>
      <c r="D263" s="159" t="str">
        <f t="shared" si="400"/>
        <v/>
      </c>
      <c r="E263" s="160" t="str">
        <f t="shared" ref="E263:AW263" si="482">IF($B263="","",FIND(";",$B263,D263+1))</f>
        <v/>
      </c>
      <c r="F263" s="160" t="str">
        <f t="shared" si="482"/>
        <v/>
      </c>
      <c r="G263" s="160" t="str">
        <f t="shared" si="482"/>
        <v/>
      </c>
      <c r="H263" s="160" t="str">
        <f t="shared" si="482"/>
        <v/>
      </c>
      <c r="I263" s="160" t="str">
        <f t="shared" si="482"/>
        <v/>
      </c>
      <c r="J263" s="160" t="str">
        <f t="shared" si="482"/>
        <v/>
      </c>
      <c r="K263" s="160" t="str">
        <f t="shared" si="482"/>
        <v/>
      </c>
      <c r="L263" s="160" t="str">
        <f t="shared" si="482"/>
        <v/>
      </c>
      <c r="M263" s="160" t="str">
        <f t="shared" si="482"/>
        <v/>
      </c>
      <c r="N263" s="160" t="str">
        <f t="shared" si="482"/>
        <v/>
      </c>
      <c r="O263" s="160" t="str">
        <f t="shared" si="482"/>
        <v/>
      </c>
      <c r="P263" s="160" t="str">
        <f t="shared" si="482"/>
        <v/>
      </c>
      <c r="Q263" s="160" t="str">
        <f t="shared" si="482"/>
        <v/>
      </c>
      <c r="R263" s="160" t="str">
        <f t="shared" si="482"/>
        <v/>
      </c>
      <c r="S263" s="160" t="str">
        <f t="shared" si="482"/>
        <v/>
      </c>
      <c r="T263" s="160" t="str">
        <f t="shared" si="482"/>
        <v/>
      </c>
      <c r="U263" s="160" t="str">
        <f t="shared" si="482"/>
        <v/>
      </c>
      <c r="V263" s="160" t="str">
        <f t="shared" si="482"/>
        <v/>
      </c>
      <c r="W263" s="160" t="str">
        <f t="shared" si="482"/>
        <v/>
      </c>
      <c r="X263" s="160" t="str">
        <f t="shared" si="482"/>
        <v/>
      </c>
      <c r="Y263" s="160" t="str">
        <f t="shared" si="482"/>
        <v/>
      </c>
      <c r="Z263" s="160" t="str">
        <f t="shared" si="482"/>
        <v/>
      </c>
      <c r="AA263" s="160" t="str">
        <f t="shared" si="482"/>
        <v/>
      </c>
      <c r="AB263" s="160" t="str">
        <f t="shared" si="482"/>
        <v/>
      </c>
      <c r="AC263" s="160" t="str">
        <f t="shared" si="482"/>
        <v/>
      </c>
      <c r="AD263" s="160" t="str">
        <f t="shared" si="482"/>
        <v/>
      </c>
      <c r="AE263" s="160" t="str">
        <f t="shared" si="482"/>
        <v/>
      </c>
      <c r="AF263" s="160" t="str">
        <f t="shared" si="482"/>
        <v/>
      </c>
      <c r="AG263" s="160" t="str">
        <f t="shared" si="482"/>
        <v/>
      </c>
      <c r="AH263" s="160" t="str">
        <f t="shared" si="482"/>
        <v/>
      </c>
      <c r="AI263" s="160" t="str">
        <f t="shared" si="482"/>
        <v/>
      </c>
      <c r="AJ263" s="160" t="str">
        <f t="shared" si="482"/>
        <v/>
      </c>
      <c r="AK263" s="160" t="str">
        <f t="shared" si="482"/>
        <v/>
      </c>
      <c r="AL263" s="160" t="str">
        <f t="shared" si="482"/>
        <v/>
      </c>
      <c r="AM263" s="160" t="str">
        <f t="shared" si="482"/>
        <v/>
      </c>
      <c r="AN263" s="160" t="str">
        <f t="shared" si="482"/>
        <v/>
      </c>
      <c r="AO263" s="160" t="str">
        <f t="shared" si="482"/>
        <v/>
      </c>
      <c r="AP263" s="160" t="str">
        <f t="shared" si="482"/>
        <v/>
      </c>
      <c r="AQ263" s="160" t="str">
        <f t="shared" si="482"/>
        <v/>
      </c>
      <c r="AR263" s="160" t="str">
        <f t="shared" si="482"/>
        <v/>
      </c>
      <c r="AS263" s="160" t="str">
        <f t="shared" si="482"/>
        <v/>
      </c>
      <c r="AT263" s="160" t="str">
        <f t="shared" si="482"/>
        <v/>
      </c>
      <c r="AU263" s="160" t="str">
        <f t="shared" si="482"/>
        <v/>
      </c>
      <c r="AV263" s="160" t="str">
        <f t="shared" si="482"/>
        <v/>
      </c>
      <c r="AW263" s="161" t="str">
        <f t="shared" si="482"/>
        <v/>
      </c>
      <c r="AX263" t="s">
        <v>1</v>
      </c>
      <c r="AY263" s="105" t="str">
        <f t="shared" si="402"/>
        <v/>
      </c>
      <c r="AZ263" s="134" t="str">
        <f t="shared" si="382"/>
        <v/>
      </c>
      <c r="BA263" s="73" t="str">
        <f t="shared" si="403"/>
        <v/>
      </c>
      <c r="BB263" s="73" t="str">
        <f t="shared" si="404"/>
        <v/>
      </c>
      <c r="BC263" s="134" t="str">
        <f t="shared" si="405"/>
        <v/>
      </c>
      <c r="BD263" s="134" t="str">
        <f t="shared" si="406"/>
        <v/>
      </c>
      <c r="BE263" s="134" t="str">
        <f t="shared" si="407"/>
        <v/>
      </c>
      <c r="BF263" s="134" t="str">
        <f t="shared" si="433"/>
        <v/>
      </c>
      <c r="BG263" s="134" t="str">
        <f t="shared" si="383"/>
        <v/>
      </c>
      <c r="BH263" s="73" t="str">
        <f t="shared" si="384"/>
        <v/>
      </c>
      <c r="BI263" s="73" t="str">
        <f t="shared" si="429"/>
        <v/>
      </c>
      <c r="BJ263" s="134" t="str">
        <f t="shared" si="408"/>
        <v/>
      </c>
      <c r="BK263" s="73" t="str" cm="1">
        <f t="array" ref="BK263">IF(BJ263="",""&amp;BI263,IF(BJ263="NEMA",BI263,INDEX(klub_naziv,MATCH(INDEX(klubAlias_klubid,BJ263),klub_id,0))))</f>
        <v/>
      </c>
      <c r="BL263" s="73" t="str" cm="1">
        <f t="array" ref="BL263">IFERROR(INDEX(registarNatjecatelji,CE263,4),"")</f>
        <v/>
      </c>
      <c r="BM263" s="179" t="str">
        <f t="shared" si="457"/>
        <v/>
      </c>
      <c r="BN263" s="73" t="str">
        <f t="shared" si="409"/>
        <v/>
      </c>
      <c r="BO263" s="73" t="str">
        <f t="shared" si="422"/>
        <v/>
      </c>
      <c r="BP263" s="134" t="str">
        <f t="shared" si="385"/>
        <v/>
      </c>
      <c r="BQ263" s="73" t="str">
        <f t="shared" si="386"/>
        <v/>
      </c>
      <c r="BR263" s="73" t="str">
        <f t="shared" si="387"/>
        <v/>
      </c>
      <c r="BS263" s="134" t="str">
        <f t="shared" si="388"/>
        <v/>
      </c>
      <c r="BT263" s="74" t="str">
        <f t="shared" si="389"/>
        <v/>
      </c>
      <c r="BU263" s="74" t="str">
        <f t="shared" si="390"/>
        <v/>
      </c>
      <c r="BV263" s="75" t="str">
        <f t="shared" si="391"/>
        <v/>
      </c>
      <c r="BW263" t="s">
        <v>1</v>
      </c>
      <c r="BX263" s="105" t="str">
        <f t="shared" si="392"/>
        <v/>
      </c>
      <c r="BY263" s="106" t="str">
        <f t="shared" si="393"/>
        <v/>
      </c>
      <c r="BZ263" t="s">
        <v>1</v>
      </c>
      <c r="CA263" s="105" t="str">
        <f t="shared" si="394"/>
        <v/>
      </c>
      <c r="CB263" s="106" t="str">
        <f t="shared" si="395"/>
        <v/>
      </c>
      <c r="CC263" t="s">
        <v>1</v>
      </c>
      <c r="CD263" s="105" t="str">
        <f t="shared" si="396"/>
        <v/>
      </c>
      <c r="CE263" s="106" t="str">
        <f t="shared" si="410"/>
        <v/>
      </c>
      <c r="CF263" t="s">
        <v>1</v>
      </c>
      <c r="CG263" s="111" t="str">
        <f t="shared" si="411"/>
        <v/>
      </c>
      <c r="CH263" s="134" t="str" cm="1">
        <f t="array" ref="CH263">IF(CG263="","",INDEX(imePrezime_id,CG263,0))</f>
        <v/>
      </c>
      <c r="CI263" s="106" t="str">
        <f>IF(OR(CD263="",CE263&lt;&gt;"NEMA"),"",IFERROR(INDEX(imeprezimealias_imeprezimeid,MATCH(BA263&amp;" "&amp;BB263,imeprezimealias_alias,0)),""))</f>
        <v/>
      </c>
      <c r="CJ263" t="s">
        <v>1</v>
      </c>
      <c r="CK263" s="29" t="str">
        <f t="shared" si="412"/>
        <v/>
      </c>
      <c r="CL263" t="s">
        <v>1</v>
      </c>
      <c r="CM263" s="90"/>
      <c r="CN263" t="s">
        <v>1</v>
      </c>
      <c r="CO263" s="111" t="str">
        <f>IF(CM263="","",MAX(CO$10:CO262)+1)</f>
        <v/>
      </c>
      <c r="CP263" s="106" t="str">
        <f>IF(CM263="","",INDEX(imePrezime_id,MATCH(IF(IFERROR(SEARCH("–",CM263),0)&lt;&gt;0,CM263,SUBSTITUTE(CM263," "," – ",1)),imePrezime,0)))</f>
        <v/>
      </c>
      <c r="CR263" s="29" t="str">
        <f t="shared" si="413"/>
        <v/>
      </c>
      <c r="CS263" t="s">
        <v>1</v>
      </c>
      <c r="CT263" s="115" t="str">
        <f>IF(AND(CE263="NEMA",CI263=""),MAX(CT$10:CT262)+1,"")</f>
        <v/>
      </c>
      <c r="CU263" t="s">
        <v>1</v>
      </c>
      <c r="CV263" s="120" t="str">
        <f t="shared" si="427"/>
        <v/>
      </c>
      <c r="CW263" t="s">
        <v>1</v>
      </c>
      <c r="CX263" s="105" t="str">
        <f>IF(CT263="","",IF(BO263&lt;&gt;"CRO","","INSERT INTO osoba (id,reg_broj,oib,spol_id,dat_rodjenja) VALUES ("&amp;CT263&amp;",(SELECT max(reg_broj)+1 FROM osoba),Null,'"&amp;CV263&amp;"',Null); INSERT INTO osoba_log (id,reg_broj,oib,spol_id,dat_rodjenja,dnevnik_id) SELECT id,reg_broj,oib,spol_id,dat_rodjenja,"&amp;CT$2&amp;" FROM osoba WHERE id = "&amp;CT263&amp;";"))</f>
        <v/>
      </c>
      <c r="CY263" s="125" t="str">
        <f>IF(CT263="","","INSERT INTO imeprezime (id,osoba_id,rbr,ime,prezime,klub_id,identitet_id,sintaksa_id,info,aktivno,dnevnik_id) VALUES ("&amp;CT263&amp;","&amp;IF(CX263="","Null",CT263)&amp;",1,'"&amp;BA263&amp;"','"&amp;BB263&amp;"',(SELECT id FROM klub WHERE naziv = '"&amp;BI263&amp;"'),Null,1,'',1,"&amp;CT$2&amp;");")</f>
        <v/>
      </c>
      <c r="CZ263" t="s">
        <v>1</v>
      </c>
      <c r="DA263" s="29" t="str">
        <f t="shared" si="414"/>
        <v/>
      </c>
      <c r="DB263" t="s">
        <v>1</v>
      </c>
      <c r="DC263" s="105" t="str">
        <f>IF(OR(BP263="",BP263&lt;&gt;"NEMA"),"",BO263)</f>
        <v/>
      </c>
      <c r="DD263" s="125" t="str">
        <f>IF(DC263="","",MAX(DD$10:DD262)+1)</f>
        <v/>
      </c>
      <c r="DE263" t="s">
        <v>1</v>
      </c>
      <c r="DF263" s="90"/>
      <c r="DG263" t="s">
        <v>1</v>
      </c>
      <c r="DH263" s="29" t="str">
        <f t="shared" si="397"/>
        <v/>
      </c>
      <c r="DI263" t="s">
        <v>1</v>
      </c>
      <c r="DJ263" s="166" t="str">
        <f>IF(BJ263&lt;&gt;"NEMA","",IF(IFERROR(MATCH(BI263,BI$10:BI262,0),0)&lt;&gt;0,"",BI263))</f>
        <v/>
      </c>
      <c r="DK263" t="s">
        <v>1</v>
      </c>
      <c r="DL263" s="90"/>
      <c r="DM263" t="s">
        <v>1</v>
      </c>
      <c r="DN263" s="105" t="str">
        <f t="shared" si="415"/>
        <v/>
      </c>
      <c r="DO263" s="73" t="str">
        <f>IF(DN263="","",MAX(DO$10:DO262)+1)</f>
        <v/>
      </c>
      <c r="DP263" s="73" t="str">
        <f>IF(DN263="","",IF(BP263="","",IF(BP263="NEMA",DD263,BP263)))</f>
        <v/>
      </c>
      <c r="DQ263" s="73" t="str">
        <f t="shared" si="416"/>
        <v/>
      </c>
      <c r="DR263" s="73" t="str">
        <f>IF(DL263="","",MAX(DR$10:DR262)+1)</f>
        <v/>
      </c>
      <c r="DS263" s="177" t="str">
        <f t="shared" si="398"/>
        <v/>
      </c>
      <c r="DT263" s="125" t="str">
        <f t="shared" si="417"/>
        <v/>
      </c>
      <c r="DU263" t="s">
        <v>1</v>
      </c>
      <c r="DV263" s="29" t="str">
        <f t="shared" si="418"/>
        <v/>
      </c>
      <c r="DW263" t="s">
        <v>1</v>
      </c>
      <c r="DX263" s="166" t="str">
        <f>IF(BX263="","",IF(BY263&lt;&gt;"NEMA","ime-pre-klu"&amp;IF(BJ263="","","(ali)")&amp;"-kat",IF(CB263&lt;&gt;"NEMA","ime-pre-klu"&amp;IF(BJ263="","","(ali)"),IF(CE263&lt;&gt;"NEMA","ime-pre",IF(CT263&lt;&gt;"","novo",""))))&amp;IF(AND(BE263="0",BD263&gt;max_minuta*60),"-ot",""))</f>
        <v/>
      </c>
      <c r="DY263" t="s">
        <v>1</v>
      </c>
      <c r="DZ263" s="111"/>
      <c r="EA263" s="134"/>
      <c r="EB263" s="134"/>
      <c r="EC263" s="134"/>
      <c r="ED263" s="134"/>
      <c r="EE263" s="134"/>
      <c r="EF263" s="134"/>
      <c r="EG263" s="134"/>
      <c r="EH263" s="134"/>
      <c r="EI263" s="134"/>
      <c r="EJ263" s="106" t="str">
        <f t="shared" si="399"/>
        <v/>
      </c>
      <c r="EK263" t="s">
        <v>1</v>
      </c>
    </row>
    <row r="264" spans="2:141" x14ac:dyDescent="0.25">
      <c r="B264" s="148"/>
      <c r="C264" t="s">
        <v>1</v>
      </c>
      <c r="D264" s="159" t="str">
        <f t="shared" si="400"/>
        <v/>
      </c>
      <c r="E264" s="160" t="str">
        <f t="shared" ref="E264:AW264" si="483">IF($B264="","",FIND(";",$B264,D264+1))</f>
        <v/>
      </c>
      <c r="F264" s="160" t="str">
        <f t="shared" si="483"/>
        <v/>
      </c>
      <c r="G264" s="160" t="str">
        <f t="shared" si="483"/>
        <v/>
      </c>
      <c r="H264" s="160" t="str">
        <f t="shared" si="483"/>
        <v/>
      </c>
      <c r="I264" s="160" t="str">
        <f t="shared" si="483"/>
        <v/>
      </c>
      <c r="J264" s="160" t="str">
        <f t="shared" si="483"/>
        <v/>
      </c>
      <c r="K264" s="160" t="str">
        <f t="shared" si="483"/>
        <v/>
      </c>
      <c r="L264" s="160" t="str">
        <f t="shared" si="483"/>
        <v/>
      </c>
      <c r="M264" s="160" t="str">
        <f t="shared" si="483"/>
        <v/>
      </c>
      <c r="N264" s="160" t="str">
        <f t="shared" si="483"/>
        <v/>
      </c>
      <c r="O264" s="160" t="str">
        <f t="shared" si="483"/>
        <v/>
      </c>
      <c r="P264" s="160" t="str">
        <f t="shared" si="483"/>
        <v/>
      </c>
      <c r="Q264" s="160" t="str">
        <f t="shared" si="483"/>
        <v/>
      </c>
      <c r="R264" s="160" t="str">
        <f t="shared" si="483"/>
        <v/>
      </c>
      <c r="S264" s="160" t="str">
        <f t="shared" si="483"/>
        <v/>
      </c>
      <c r="T264" s="160" t="str">
        <f t="shared" si="483"/>
        <v/>
      </c>
      <c r="U264" s="160" t="str">
        <f t="shared" si="483"/>
        <v/>
      </c>
      <c r="V264" s="160" t="str">
        <f t="shared" si="483"/>
        <v/>
      </c>
      <c r="W264" s="160" t="str">
        <f t="shared" si="483"/>
        <v/>
      </c>
      <c r="X264" s="160" t="str">
        <f t="shared" si="483"/>
        <v/>
      </c>
      <c r="Y264" s="160" t="str">
        <f t="shared" si="483"/>
        <v/>
      </c>
      <c r="Z264" s="160" t="str">
        <f t="shared" si="483"/>
        <v/>
      </c>
      <c r="AA264" s="160" t="str">
        <f t="shared" si="483"/>
        <v/>
      </c>
      <c r="AB264" s="160" t="str">
        <f t="shared" si="483"/>
        <v/>
      </c>
      <c r="AC264" s="160" t="str">
        <f t="shared" si="483"/>
        <v/>
      </c>
      <c r="AD264" s="160" t="str">
        <f t="shared" si="483"/>
        <v/>
      </c>
      <c r="AE264" s="160" t="str">
        <f t="shared" si="483"/>
        <v/>
      </c>
      <c r="AF264" s="160" t="str">
        <f t="shared" si="483"/>
        <v/>
      </c>
      <c r="AG264" s="160" t="str">
        <f t="shared" si="483"/>
        <v/>
      </c>
      <c r="AH264" s="160" t="str">
        <f t="shared" si="483"/>
        <v/>
      </c>
      <c r="AI264" s="160" t="str">
        <f t="shared" si="483"/>
        <v/>
      </c>
      <c r="AJ264" s="160" t="str">
        <f t="shared" si="483"/>
        <v/>
      </c>
      <c r="AK264" s="160" t="str">
        <f t="shared" si="483"/>
        <v/>
      </c>
      <c r="AL264" s="160" t="str">
        <f t="shared" si="483"/>
        <v/>
      </c>
      <c r="AM264" s="160" t="str">
        <f t="shared" si="483"/>
        <v/>
      </c>
      <c r="AN264" s="160" t="str">
        <f t="shared" si="483"/>
        <v/>
      </c>
      <c r="AO264" s="160" t="str">
        <f t="shared" si="483"/>
        <v/>
      </c>
      <c r="AP264" s="160" t="str">
        <f t="shared" si="483"/>
        <v/>
      </c>
      <c r="AQ264" s="160" t="str">
        <f t="shared" si="483"/>
        <v/>
      </c>
      <c r="AR264" s="160" t="str">
        <f t="shared" si="483"/>
        <v/>
      </c>
      <c r="AS264" s="160" t="str">
        <f t="shared" si="483"/>
        <v/>
      </c>
      <c r="AT264" s="160" t="str">
        <f t="shared" si="483"/>
        <v/>
      </c>
      <c r="AU264" s="160" t="str">
        <f t="shared" si="483"/>
        <v/>
      </c>
      <c r="AV264" s="160" t="str">
        <f t="shared" si="483"/>
        <v/>
      </c>
      <c r="AW264" s="161" t="str">
        <f t="shared" si="483"/>
        <v/>
      </c>
      <c r="AX264" t="s">
        <v>1</v>
      </c>
      <c r="AY264" s="105" t="str">
        <f t="shared" si="402"/>
        <v/>
      </c>
      <c r="AZ264" s="134" t="str">
        <f t="shared" si="382"/>
        <v/>
      </c>
      <c r="BA264" s="73" t="str">
        <f t="shared" si="403"/>
        <v/>
      </c>
      <c r="BB264" s="73" t="str">
        <f t="shared" si="404"/>
        <v/>
      </c>
      <c r="BC264" s="134" t="str">
        <f t="shared" si="405"/>
        <v/>
      </c>
      <c r="BD264" s="134" t="str">
        <f t="shared" si="406"/>
        <v/>
      </c>
      <c r="BE264" s="134" t="str">
        <f t="shared" si="407"/>
        <v/>
      </c>
      <c r="BF264" s="134" t="str">
        <f t="shared" si="433"/>
        <v/>
      </c>
      <c r="BG264" s="134" t="str">
        <f t="shared" si="383"/>
        <v/>
      </c>
      <c r="BH264" s="73" t="str">
        <f t="shared" si="384"/>
        <v/>
      </c>
      <c r="BI264" s="73" t="str">
        <f t="shared" si="429"/>
        <v/>
      </c>
      <c r="BJ264" s="134" t="str">
        <f t="shared" si="408"/>
        <v/>
      </c>
      <c r="BK264" s="73" t="str" cm="1">
        <f t="array" ref="BK264">IF(BJ264="",""&amp;BI264,IF(BJ264="NEMA",BI264,INDEX(klub_naziv,MATCH(INDEX(klubAlias_klubid,BJ264),klub_id,0))))</f>
        <v/>
      </c>
      <c r="BL264" s="73" t="str" cm="1">
        <f t="array" ref="BL264">IFERROR(INDEX(registarNatjecatelji,CE264,4),"")</f>
        <v/>
      </c>
      <c r="BM264" s="179" t="str">
        <f t="shared" si="457"/>
        <v/>
      </c>
      <c r="BN264" s="73" t="str">
        <f t="shared" si="409"/>
        <v/>
      </c>
      <c r="BO264" s="73" t="str">
        <f t="shared" si="422"/>
        <v/>
      </c>
      <c r="BP264" s="134" t="str">
        <f t="shared" si="385"/>
        <v/>
      </c>
      <c r="BQ264" s="73" t="str">
        <f t="shared" si="386"/>
        <v/>
      </c>
      <c r="BR264" s="73" t="str">
        <f t="shared" si="387"/>
        <v/>
      </c>
      <c r="BS264" s="134" t="str">
        <f t="shared" si="388"/>
        <v/>
      </c>
      <c r="BT264" s="74" t="str">
        <f t="shared" si="389"/>
        <v/>
      </c>
      <c r="BU264" s="74" t="str">
        <f t="shared" si="390"/>
        <v/>
      </c>
      <c r="BV264" s="75" t="str">
        <f t="shared" si="391"/>
        <v/>
      </c>
      <c r="BW264" t="s">
        <v>1</v>
      </c>
      <c r="BX264" s="105" t="str">
        <f t="shared" si="392"/>
        <v/>
      </c>
      <c r="BY264" s="106" t="str">
        <f t="shared" si="393"/>
        <v/>
      </c>
      <c r="BZ264" t="s">
        <v>1</v>
      </c>
      <c r="CA264" s="105" t="str">
        <f t="shared" si="394"/>
        <v/>
      </c>
      <c r="CB264" s="106" t="str">
        <f t="shared" si="395"/>
        <v/>
      </c>
      <c r="CC264" t="s">
        <v>1</v>
      </c>
      <c r="CD264" s="105" t="str">
        <f t="shared" si="396"/>
        <v/>
      </c>
      <c r="CE264" s="106" t="str">
        <f t="shared" si="410"/>
        <v/>
      </c>
      <c r="CF264" t="s">
        <v>1</v>
      </c>
      <c r="CG264" s="111" t="str">
        <f t="shared" si="411"/>
        <v/>
      </c>
      <c r="CH264" s="134" t="str" cm="1">
        <f t="array" ref="CH264">IF(CG264="","",INDEX(imePrezime_id,CG264,0))</f>
        <v/>
      </c>
      <c r="CI264" s="106" t="str">
        <f>IF(OR(CD264="",CE264&lt;&gt;"NEMA"),"",IFERROR(INDEX(imeprezimealias_imeprezimeid,MATCH(BA264&amp;" "&amp;BB264,imeprezimealias_alias,0)),""))</f>
        <v/>
      </c>
      <c r="CJ264" t="s">
        <v>1</v>
      </c>
      <c r="CK264" s="29" t="str">
        <f t="shared" si="412"/>
        <v/>
      </c>
      <c r="CL264" t="s">
        <v>1</v>
      </c>
      <c r="CM264" s="90"/>
      <c r="CN264" t="s">
        <v>1</v>
      </c>
      <c r="CO264" s="111" t="str">
        <f>IF(CM264="","",MAX(CO$10:CO263)+1)</f>
        <v/>
      </c>
      <c r="CP264" s="106" t="str">
        <f>IF(CM264="","",INDEX(imePrezime_id,MATCH(IF(IFERROR(SEARCH("–",CM264),0)&lt;&gt;0,CM264,SUBSTITUTE(CM264," "," – ",1)),imePrezime,0)))</f>
        <v/>
      </c>
      <c r="CR264" s="29" t="str">
        <f t="shared" si="413"/>
        <v/>
      </c>
      <c r="CS264" t="s">
        <v>1</v>
      </c>
      <c r="CT264" s="115" t="str">
        <f>IF(AND(CE264="NEMA",CI264=""),MAX(CT$10:CT263)+1,"")</f>
        <v/>
      </c>
      <c r="CU264" t="s">
        <v>1</v>
      </c>
      <c r="CV264" s="120" t="str">
        <f t="shared" si="427"/>
        <v/>
      </c>
      <c r="CW264" t="s">
        <v>1</v>
      </c>
      <c r="CX264" s="105" t="str">
        <f>IF(CT264="","",IF(BO264&lt;&gt;"CRO","","INSERT INTO osoba (id,reg_broj,oib,spol_id,dat_rodjenja) VALUES ("&amp;CT264&amp;",(SELECT max(reg_broj)+1 FROM osoba),Null,'"&amp;CV264&amp;"',Null); INSERT INTO osoba_log (id,reg_broj,oib,spol_id,dat_rodjenja,dnevnik_id) SELECT id,reg_broj,oib,spol_id,dat_rodjenja,"&amp;CT$2&amp;" FROM osoba WHERE id = "&amp;CT264&amp;";"))</f>
        <v/>
      </c>
      <c r="CY264" s="125" t="str">
        <f>IF(CT264="","","INSERT INTO imeprezime (id,osoba_id,rbr,ime,prezime,klub_id,identitet_id,sintaksa_id,info,aktivno,dnevnik_id) VALUES ("&amp;CT264&amp;","&amp;IF(CX264="","Null",CT264)&amp;",1,'"&amp;BA264&amp;"','"&amp;BB264&amp;"',(SELECT id FROM klub WHERE naziv = '"&amp;BI264&amp;"'),Null,1,'',1,"&amp;CT$2&amp;");")</f>
        <v/>
      </c>
      <c r="CZ264" t="s">
        <v>1</v>
      </c>
      <c r="DA264" s="29" t="str">
        <f t="shared" si="414"/>
        <v/>
      </c>
      <c r="DB264" t="s">
        <v>1</v>
      </c>
      <c r="DC264" s="105" t="str">
        <f>IF(OR(BP264="",BP264&lt;&gt;"NEMA"),"",BO264)</f>
        <v/>
      </c>
      <c r="DD264" s="125" t="str">
        <f>IF(DC264="","",MAX(DD$10:DD263)+1)</f>
        <v/>
      </c>
      <c r="DE264" t="s">
        <v>1</v>
      </c>
      <c r="DF264" s="90"/>
      <c r="DG264" t="s">
        <v>1</v>
      </c>
      <c r="DH264" s="29" t="str">
        <f t="shared" si="397"/>
        <v/>
      </c>
      <c r="DI264" t="s">
        <v>1</v>
      </c>
      <c r="DJ264" s="166" t="str">
        <f>IF(BJ264&lt;&gt;"NEMA","",IF(IFERROR(MATCH(BI264,BI$10:BI263,0),0)&lt;&gt;0,"",BI264))</f>
        <v/>
      </c>
      <c r="DK264" t="s">
        <v>1</v>
      </c>
      <c r="DL264" s="90"/>
      <c r="DM264" t="s">
        <v>1</v>
      </c>
      <c r="DN264" s="105" t="str">
        <f t="shared" si="415"/>
        <v/>
      </c>
      <c r="DO264" s="73" t="str">
        <f>IF(DN264="","",MAX(DO$10:DO263)+1)</f>
        <v/>
      </c>
      <c r="DP264" s="73" t="str">
        <f>IF(DN264="","",IF(BP264="","",IF(BP264="NEMA",DD264,BP264)))</f>
        <v/>
      </c>
      <c r="DQ264" s="73" t="str">
        <f t="shared" si="416"/>
        <v/>
      </c>
      <c r="DR264" s="73" t="str">
        <f>IF(DL264="","",MAX(DR$10:DR263)+1)</f>
        <v/>
      </c>
      <c r="DS264" s="177" t="str">
        <f t="shared" si="398"/>
        <v/>
      </c>
      <c r="DT264" s="125" t="str">
        <f t="shared" si="417"/>
        <v/>
      </c>
      <c r="DU264" t="s">
        <v>1</v>
      </c>
      <c r="DV264" s="29" t="str">
        <f t="shared" si="418"/>
        <v/>
      </c>
      <c r="DW264" t="s">
        <v>1</v>
      </c>
      <c r="DX264" s="166" t="str">
        <f>IF(BX264="","",IF(BY264&lt;&gt;"NEMA","ime-pre-klu"&amp;IF(BJ264="","","(ali)")&amp;"-kat",IF(CB264&lt;&gt;"NEMA","ime-pre-klu"&amp;IF(BJ264="","","(ali)"),IF(CE264&lt;&gt;"NEMA","ime-pre",IF(CT264&lt;&gt;"","novo",""))))&amp;IF(AND(BE264="0",BD264&gt;max_minuta*60),"-ot",""))</f>
        <v/>
      </c>
      <c r="DY264" t="s">
        <v>1</v>
      </c>
      <c r="DZ264" s="111"/>
      <c r="EA264" s="134"/>
      <c r="EB264" s="134"/>
      <c r="EC264" s="134"/>
      <c r="ED264" s="134"/>
      <c r="EE264" s="134"/>
      <c r="EF264" s="134"/>
      <c r="EG264" s="134"/>
      <c r="EH264" s="134"/>
      <c r="EI264" s="134"/>
      <c r="EJ264" s="106" t="str">
        <f t="shared" si="399"/>
        <v/>
      </c>
      <c r="EK264" t="s">
        <v>1</v>
      </c>
    </row>
    <row r="265" spans="2:141" x14ac:dyDescent="0.25">
      <c r="B265" s="148"/>
      <c r="C265" t="s">
        <v>1</v>
      </c>
      <c r="D265" s="159" t="str">
        <f t="shared" si="400"/>
        <v/>
      </c>
      <c r="E265" s="160" t="str">
        <f t="shared" ref="E265:AW265" si="484">IF($B265="","",FIND(";",$B265,D265+1))</f>
        <v/>
      </c>
      <c r="F265" s="160" t="str">
        <f t="shared" si="484"/>
        <v/>
      </c>
      <c r="G265" s="160" t="str">
        <f t="shared" si="484"/>
        <v/>
      </c>
      <c r="H265" s="160" t="str">
        <f t="shared" si="484"/>
        <v/>
      </c>
      <c r="I265" s="160" t="str">
        <f t="shared" si="484"/>
        <v/>
      </c>
      <c r="J265" s="160" t="str">
        <f t="shared" si="484"/>
        <v/>
      </c>
      <c r="K265" s="160" t="str">
        <f t="shared" si="484"/>
        <v/>
      </c>
      <c r="L265" s="160" t="str">
        <f t="shared" si="484"/>
        <v/>
      </c>
      <c r="M265" s="160" t="str">
        <f t="shared" si="484"/>
        <v/>
      </c>
      <c r="N265" s="160" t="str">
        <f t="shared" si="484"/>
        <v/>
      </c>
      <c r="O265" s="160" t="str">
        <f t="shared" si="484"/>
        <v/>
      </c>
      <c r="P265" s="160" t="str">
        <f t="shared" si="484"/>
        <v/>
      </c>
      <c r="Q265" s="160" t="str">
        <f t="shared" si="484"/>
        <v/>
      </c>
      <c r="R265" s="160" t="str">
        <f t="shared" si="484"/>
        <v/>
      </c>
      <c r="S265" s="160" t="str">
        <f t="shared" si="484"/>
        <v/>
      </c>
      <c r="T265" s="160" t="str">
        <f t="shared" si="484"/>
        <v/>
      </c>
      <c r="U265" s="160" t="str">
        <f t="shared" si="484"/>
        <v/>
      </c>
      <c r="V265" s="160" t="str">
        <f t="shared" si="484"/>
        <v/>
      </c>
      <c r="W265" s="160" t="str">
        <f t="shared" si="484"/>
        <v/>
      </c>
      <c r="X265" s="160" t="str">
        <f t="shared" si="484"/>
        <v/>
      </c>
      <c r="Y265" s="160" t="str">
        <f t="shared" si="484"/>
        <v/>
      </c>
      <c r="Z265" s="160" t="str">
        <f t="shared" si="484"/>
        <v/>
      </c>
      <c r="AA265" s="160" t="str">
        <f t="shared" si="484"/>
        <v/>
      </c>
      <c r="AB265" s="160" t="str">
        <f t="shared" si="484"/>
        <v/>
      </c>
      <c r="AC265" s="160" t="str">
        <f t="shared" si="484"/>
        <v/>
      </c>
      <c r="AD265" s="160" t="str">
        <f t="shared" si="484"/>
        <v/>
      </c>
      <c r="AE265" s="160" t="str">
        <f t="shared" si="484"/>
        <v/>
      </c>
      <c r="AF265" s="160" t="str">
        <f t="shared" si="484"/>
        <v/>
      </c>
      <c r="AG265" s="160" t="str">
        <f t="shared" si="484"/>
        <v/>
      </c>
      <c r="AH265" s="160" t="str">
        <f t="shared" si="484"/>
        <v/>
      </c>
      <c r="AI265" s="160" t="str">
        <f t="shared" si="484"/>
        <v/>
      </c>
      <c r="AJ265" s="160" t="str">
        <f t="shared" si="484"/>
        <v/>
      </c>
      <c r="AK265" s="160" t="str">
        <f t="shared" si="484"/>
        <v/>
      </c>
      <c r="AL265" s="160" t="str">
        <f t="shared" si="484"/>
        <v/>
      </c>
      <c r="AM265" s="160" t="str">
        <f t="shared" si="484"/>
        <v/>
      </c>
      <c r="AN265" s="160" t="str">
        <f t="shared" si="484"/>
        <v/>
      </c>
      <c r="AO265" s="160" t="str">
        <f t="shared" si="484"/>
        <v/>
      </c>
      <c r="AP265" s="160" t="str">
        <f t="shared" si="484"/>
        <v/>
      </c>
      <c r="AQ265" s="160" t="str">
        <f t="shared" si="484"/>
        <v/>
      </c>
      <c r="AR265" s="160" t="str">
        <f t="shared" si="484"/>
        <v/>
      </c>
      <c r="AS265" s="160" t="str">
        <f t="shared" si="484"/>
        <v/>
      </c>
      <c r="AT265" s="160" t="str">
        <f t="shared" si="484"/>
        <v/>
      </c>
      <c r="AU265" s="160" t="str">
        <f t="shared" si="484"/>
        <v/>
      </c>
      <c r="AV265" s="160" t="str">
        <f t="shared" si="484"/>
        <v/>
      </c>
      <c r="AW265" s="161" t="str">
        <f t="shared" si="484"/>
        <v/>
      </c>
      <c r="AX265" t="s">
        <v>1</v>
      </c>
      <c r="AY265" s="105" t="str">
        <f t="shared" si="402"/>
        <v/>
      </c>
      <c r="AZ265" s="134" t="str">
        <f t="shared" si="382"/>
        <v/>
      </c>
      <c r="BA265" s="73" t="str">
        <f t="shared" si="403"/>
        <v/>
      </c>
      <c r="BB265" s="73" t="str">
        <f t="shared" si="404"/>
        <v/>
      </c>
      <c r="BC265" s="134" t="str">
        <f t="shared" si="405"/>
        <v/>
      </c>
      <c r="BD265" s="134" t="str">
        <f t="shared" si="406"/>
        <v/>
      </c>
      <c r="BE265" s="134" t="str">
        <f t="shared" si="407"/>
        <v/>
      </c>
      <c r="BF265" s="134" t="str">
        <f t="shared" si="433"/>
        <v/>
      </c>
      <c r="BG265" s="134" t="str">
        <f t="shared" si="383"/>
        <v/>
      </c>
      <c r="BH265" s="73" t="str">
        <f t="shared" si="384"/>
        <v/>
      </c>
      <c r="BI265" s="73" t="str">
        <f t="shared" si="429"/>
        <v/>
      </c>
      <c r="BJ265" s="134" t="str">
        <f t="shared" si="408"/>
        <v/>
      </c>
      <c r="BK265" s="73" t="str" cm="1">
        <f t="array" ref="BK265">IF(BJ265="",""&amp;BI265,IF(BJ265="NEMA",BI265,INDEX(klub_naziv,MATCH(INDEX(klubAlias_klubid,BJ265),klub_id,0))))</f>
        <v/>
      </c>
      <c r="BL265" s="73" t="str" cm="1">
        <f t="array" ref="BL265">IFERROR(INDEX(registarNatjecatelji,CE265,4),"")</f>
        <v/>
      </c>
      <c r="BM265" s="179" t="str">
        <f t="shared" si="457"/>
        <v/>
      </c>
      <c r="BN265" s="73" t="str">
        <f t="shared" si="409"/>
        <v/>
      </c>
      <c r="BO265" s="73" t="str">
        <f t="shared" si="422"/>
        <v/>
      </c>
      <c r="BP265" s="134" t="str">
        <f t="shared" si="385"/>
        <v/>
      </c>
      <c r="BQ265" s="73" t="str">
        <f t="shared" si="386"/>
        <v/>
      </c>
      <c r="BR265" s="73" t="str">
        <f t="shared" si="387"/>
        <v/>
      </c>
      <c r="BS265" s="134" t="str">
        <f t="shared" si="388"/>
        <v/>
      </c>
      <c r="BT265" s="74" t="str">
        <f t="shared" si="389"/>
        <v/>
      </c>
      <c r="BU265" s="74" t="str">
        <f t="shared" si="390"/>
        <v/>
      </c>
      <c r="BV265" s="75" t="str">
        <f t="shared" si="391"/>
        <v/>
      </c>
      <c r="BW265" t="s">
        <v>1</v>
      </c>
      <c r="BX265" s="105" t="str">
        <f t="shared" si="392"/>
        <v/>
      </c>
      <c r="BY265" s="106" t="str">
        <f t="shared" si="393"/>
        <v/>
      </c>
      <c r="BZ265" t="s">
        <v>1</v>
      </c>
      <c r="CA265" s="105" t="str">
        <f t="shared" si="394"/>
        <v/>
      </c>
      <c r="CB265" s="106" t="str">
        <f t="shared" si="395"/>
        <v/>
      </c>
      <c r="CC265" t="s">
        <v>1</v>
      </c>
      <c r="CD265" s="105" t="str">
        <f t="shared" si="396"/>
        <v/>
      </c>
      <c r="CE265" s="106" t="str">
        <f t="shared" si="410"/>
        <v/>
      </c>
      <c r="CF265" t="s">
        <v>1</v>
      </c>
      <c r="CG265" s="111" t="str">
        <f t="shared" si="411"/>
        <v/>
      </c>
      <c r="CH265" s="134" t="str" cm="1">
        <f t="array" ref="CH265">IF(CG265="","",INDEX(imePrezime_id,CG265,0))</f>
        <v/>
      </c>
      <c r="CI265" s="106" t="str">
        <f>IF(OR(CD265="",CE265&lt;&gt;"NEMA"),"",IFERROR(INDEX(imeprezimealias_imeprezimeid,MATCH(BA265&amp;" "&amp;BB265,imeprezimealias_alias,0)),""))</f>
        <v/>
      </c>
      <c r="CJ265" t="s">
        <v>1</v>
      </c>
      <c r="CK265" s="29" t="str">
        <f t="shared" si="412"/>
        <v/>
      </c>
      <c r="CL265" t="s">
        <v>1</v>
      </c>
      <c r="CM265" s="90"/>
      <c r="CN265" t="s">
        <v>1</v>
      </c>
      <c r="CO265" s="111" t="str">
        <f>IF(CM265="","",MAX(CO$10:CO264)+1)</f>
        <v/>
      </c>
      <c r="CP265" s="106" t="str">
        <f>IF(CM265="","",INDEX(imePrezime_id,MATCH(IF(IFERROR(SEARCH("–",CM265),0)&lt;&gt;0,CM265,SUBSTITUTE(CM265," "," – ",1)),imePrezime,0)))</f>
        <v/>
      </c>
      <c r="CR265" s="29" t="str">
        <f t="shared" si="413"/>
        <v/>
      </c>
      <c r="CS265" t="s">
        <v>1</v>
      </c>
      <c r="CT265" s="115" t="str">
        <f>IF(AND(CE265="NEMA",CI265=""),MAX(CT$10:CT264)+1,"")</f>
        <v/>
      </c>
      <c r="CU265" t="s">
        <v>1</v>
      </c>
      <c r="CV265" s="120" t="str">
        <f t="shared" si="427"/>
        <v/>
      </c>
      <c r="CW265" t="s">
        <v>1</v>
      </c>
      <c r="CX265" s="105" t="str">
        <f>IF(CT265="","",IF(BO265&lt;&gt;"CRO","","INSERT INTO osoba (id,reg_broj,oib,spol_id,dat_rodjenja) VALUES ("&amp;CT265&amp;",(SELECT max(reg_broj)+1 FROM osoba),Null,'"&amp;CV265&amp;"',Null); INSERT INTO osoba_log (id,reg_broj,oib,spol_id,dat_rodjenja,dnevnik_id) SELECT id,reg_broj,oib,spol_id,dat_rodjenja,"&amp;CT$2&amp;" FROM osoba WHERE id = "&amp;CT265&amp;";"))</f>
        <v/>
      </c>
      <c r="CY265" s="125" t="str">
        <f>IF(CT265="","","INSERT INTO imeprezime (id,osoba_id,rbr,ime,prezime,klub_id,identitet_id,sintaksa_id,info,aktivno,dnevnik_id) VALUES ("&amp;CT265&amp;","&amp;IF(CX265="","Null",CT265)&amp;",1,'"&amp;BA265&amp;"','"&amp;BB265&amp;"',(SELECT id FROM klub WHERE naziv = '"&amp;BI265&amp;"'),Null,1,'',1,"&amp;CT$2&amp;");")</f>
        <v/>
      </c>
      <c r="CZ265" t="s">
        <v>1</v>
      </c>
      <c r="DA265" s="29" t="str">
        <f t="shared" si="414"/>
        <v/>
      </c>
      <c r="DB265" t="s">
        <v>1</v>
      </c>
      <c r="DC265" s="105" t="str">
        <f>IF(OR(BP265="",BP265&lt;&gt;"NEMA"),"",BO265)</f>
        <v/>
      </c>
      <c r="DD265" s="125" t="str">
        <f>IF(DC265="","",MAX(DD$10:DD264)+1)</f>
        <v/>
      </c>
      <c r="DE265" t="s">
        <v>1</v>
      </c>
      <c r="DF265" s="90"/>
      <c r="DG265" t="s">
        <v>1</v>
      </c>
      <c r="DH265" s="29" t="str">
        <f t="shared" si="397"/>
        <v/>
      </c>
      <c r="DI265" t="s">
        <v>1</v>
      </c>
      <c r="DJ265" s="166" t="str">
        <f>IF(BJ265&lt;&gt;"NEMA","",IF(IFERROR(MATCH(BI265,BI$10:BI264,0),0)&lt;&gt;0,"",BI265))</f>
        <v/>
      </c>
      <c r="DK265" t="s">
        <v>1</v>
      </c>
      <c r="DL265" s="90"/>
      <c r="DM265" t="s">
        <v>1</v>
      </c>
      <c r="DN265" s="105" t="str">
        <f t="shared" si="415"/>
        <v/>
      </c>
      <c r="DO265" s="73" t="str">
        <f>IF(DN265="","",MAX(DO$10:DO264)+1)</f>
        <v/>
      </c>
      <c r="DP265" s="73" t="str">
        <f>IF(DN265="","",IF(BP265="","",IF(BP265="NEMA",DD265,BP265)))</f>
        <v/>
      </c>
      <c r="DQ265" s="73" t="str">
        <f t="shared" si="416"/>
        <v/>
      </c>
      <c r="DR265" s="73" t="str">
        <f>IF(DL265="","",MAX(DR$10:DR264)+1)</f>
        <v/>
      </c>
      <c r="DS265" s="177" t="str">
        <f t="shared" si="398"/>
        <v/>
      </c>
      <c r="DT265" s="125" t="str">
        <f t="shared" si="417"/>
        <v/>
      </c>
      <c r="DU265" t="s">
        <v>1</v>
      </c>
      <c r="DV265" s="29" t="str">
        <f t="shared" si="418"/>
        <v/>
      </c>
      <c r="DW265" t="s">
        <v>1</v>
      </c>
      <c r="DX265" s="166" t="str">
        <f>IF(BX265="","",IF(BY265&lt;&gt;"NEMA","ime-pre-klu"&amp;IF(BJ265="","","(ali)")&amp;"-kat",IF(CB265&lt;&gt;"NEMA","ime-pre-klu"&amp;IF(BJ265="","","(ali)"),IF(CE265&lt;&gt;"NEMA","ime-pre",IF(CT265&lt;&gt;"","novo",""))))&amp;IF(AND(BE265="0",BD265&gt;max_minuta*60),"-ot",""))</f>
        <v/>
      </c>
      <c r="DY265" t="s">
        <v>1</v>
      </c>
      <c r="DZ265" s="111"/>
      <c r="EA265" s="134"/>
      <c r="EB265" s="134"/>
      <c r="EC265" s="134"/>
      <c r="ED265" s="134"/>
      <c r="EE265" s="134"/>
      <c r="EF265" s="134"/>
      <c r="EG265" s="134"/>
      <c r="EH265" s="134"/>
      <c r="EI265" s="134"/>
      <c r="EJ265" s="106" t="str">
        <f t="shared" si="399"/>
        <v/>
      </c>
      <c r="EK265" t="s">
        <v>1</v>
      </c>
    </row>
    <row r="266" spans="2:141" x14ac:dyDescent="0.25">
      <c r="B266" s="148"/>
      <c r="C266" t="s">
        <v>1</v>
      </c>
      <c r="D266" s="159" t="str">
        <f t="shared" si="400"/>
        <v/>
      </c>
      <c r="E266" s="160" t="str">
        <f t="shared" ref="E266:AW266" si="485">IF($B266="","",FIND(";",$B266,D266+1))</f>
        <v/>
      </c>
      <c r="F266" s="160" t="str">
        <f t="shared" si="485"/>
        <v/>
      </c>
      <c r="G266" s="160" t="str">
        <f t="shared" si="485"/>
        <v/>
      </c>
      <c r="H266" s="160" t="str">
        <f t="shared" si="485"/>
        <v/>
      </c>
      <c r="I266" s="160" t="str">
        <f t="shared" si="485"/>
        <v/>
      </c>
      <c r="J266" s="160" t="str">
        <f t="shared" si="485"/>
        <v/>
      </c>
      <c r="K266" s="160" t="str">
        <f t="shared" si="485"/>
        <v/>
      </c>
      <c r="L266" s="160" t="str">
        <f t="shared" si="485"/>
        <v/>
      </c>
      <c r="M266" s="160" t="str">
        <f t="shared" si="485"/>
        <v/>
      </c>
      <c r="N266" s="160" t="str">
        <f t="shared" si="485"/>
        <v/>
      </c>
      <c r="O266" s="160" t="str">
        <f t="shared" si="485"/>
        <v/>
      </c>
      <c r="P266" s="160" t="str">
        <f t="shared" si="485"/>
        <v/>
      </c>
      <c r="Q266" s="160" t="str">
        <f t="shared" si="485"/>
        <v/>
      </c>
      <c r="R266" s="160" t="str">
        <f t="shared" si="485"/>
        <v/>
      </c>
      <c r="S266" s="160" t="str">
        <f t="shared" si="485"/>
        <v/>
      </c>
      <c r="T266" s="160" t="str">
        <f t="shared" si="485"/>
        <v/>
      </c>
      <c r="U266" s="160" t="str">
        <f t="shared" si="485"/>
        <v/>
      </c>
      <c r="V266" s="160" t="str">
        <f t="shared" si="485"/>
        <v/>
      </c>
      <c r="W266" s="160" t="str">
        <f t="shared" si="485"/>
        <v/>
      </c>
      <c r="X266" s="160" t="str">
        <f t="shared" si="485"/>
        <v/>
      </c>
      <c r="Y266" s="160" t="str">
        <f t="shared" si="485"/>
        <v/>
      </c>
      <c r="Z266" s="160" t="str">
        <f t="shared" si="485"/>
        <v/>
      </c>
      <c r="AA266" s="160" t="str">
        <f t="shared" si="485"/>
        <v/>
      </c>
      <c r="AB266" s="160" t="str">
        <f t="shared" si="485"/>
        <v/>
      </c>
      <c r="AC266" s="160" t="str">
        <f t="shared" si="485"/>
        <v/>
      </c>
      <c r="AD266" s="160" t="str">
        <f t="shared" si="485"/>
        <v/>
      </c>
      <c r="AE266" s="160" t="str">
        <f t="shared" si="485"/>
        <v/>
      </c>
      <c r="AF266" s="160" t="str">
        <f t="shared" si="485"/>
        <v/>
      </c>
      <c r="AG266" s="160" t="str">
        <f t="shared" si="485"/>
        <v/>
      </c>
      <c r="AH266" s="160" t="str">
        <f t="shared" si="485"/>
        <v/>
      </c>
      <c r="AI266" s="160" t="str">
        <f t="shared" si="485"/>
        <v/>
      </c>
      <c r="AJ266" s="160" t="str">
        <f t="shared" si="485"/>
        <v/>
      </c>
      <c r="AK266" s="160" t="str">
        <f t="shared" si="485"/>
        <v/>
      </c>
      <c r="AL266" s="160" t="str">
        <f t="shared" si="485"/>
        <v/>
      </c>
      <c r="AM266" s="160" t="str">
        <f t="shared" si="485"/>
        <v/>
      </c>
      <c r="AN266" s="160" t="str">
        <f t="shared" si="485"/>
        <v/>
      </c>
      <c r="AO266" s="160" t="str">
        <f t="shared" si="485"/>
        <v/>
      </c>
      <c r="AP266" s="160" t="str">
        <f t="shared" si="485"/>
        <v/>
      </c>
      <c r="AQ266" s="160" t="str">
        <f t="shared" si="485"/>
        <v/>
      </c>
      <c r="AR266" s="160" t="str">
        <f t="shared" si="485"/>
        <v/>
      </c>
      <c r="AS266" s="160" t="str">
        <f t="shared" si="485"/>
        <v/>
      </c>
      <c r="AT266" s="160" t="str">
        <f t="shared" si="485"/>
        <v/>
      </c>
      <c r="AU266" s="160" t="str">
        <f t="shared" si="485"/>
        <v/>
      </c>
      <c r="AV266" s="160" t="str">
        <f t="shared" si="485"/>
        <v/>
      </c>
      <c r="AW266" s="161" t="str">
        <f t="shared" si="485"/>
        <v/>
      </c>
      <c r="AX266" t="s">
        <v>1</v>
      </c>
      <c r="AY266" s="105" t="str">
        <f t="shared" si="402"/>
        <v/>
      </c>
      <c r="AZ266" s="134" t="str">
        <f t="shared" si="382"/>
        <v/>
      </c>
      <c r="BA266" s="73" t="str">
        <f t="shared" si="403"/>
        <v/>
      </c>
      <c r="BB266" s="73" t="str">
        <f t="shared" si="404"/>
        <v/>
      </c>
      <c r="BC266" s="134" t="str">
        <f t="shared" si="405"/>
        <v/>
      </c>
      <c r="BD266" s="134" t="str">
        <f t="shared" si="406"/>
        <v/>
      </c>
      <c r="BE266" s="134" t="str">
        <f t="shared" si="407"/>
        <v/>
      </c>
      <c r="BF266" s="134" t="str">
        <f t="shared" si="433"/>
        <v/>
      </c>
      <c r="BG266" s="134" t="str">
        <f t="shared" si="383"/>
        <v/>
      </c>
      <c r="BH266" s="73" t="str">
        <f t="shared" si="384"/>
        <v/>
      </c>
      <c r="BI266" s="73" t="str">
        <f t="shared" si="429"/>
        <v/>
      </c>
      <c r="BJ266" s="134" t="str">
        <f t="shared" si="408"/>
        <v/>
      </c>
      <c r="BK266" s="73" t="str" cm="1">
        <f t="array" ref="BK266">IF(BJ266="",""&amp;BI266,IF(BJ266="NEMA",BI266,INDEX(klub_naziv,MATCH(INDEX(klubAlias_klubid,BJ266),klub_id,0))))</f>
        <v/>
      </c>
      <c r="BL266" s="73" t="str" cm="1">
        <f t="array" ref="BL266">IFERROR(INDEX(registarNatjecatelji,CE266,4),"")</f>
        <v/>
      </c>
      <c r="BM266" s="179" t="str">
        <f t="shared" si="457"/>
        <v/>
      </c>
      <c r="BN266" s="73" t="str">
        <f t="shared" si="409"/>
        <v/>
      </c>
      <c r="BO266" s="73" t="str">
        <f t="shared" si="422"/>
        <v/>
      </c>
      <c r="BP266" s="134" t="str">
        <f t="shared" si="385"/>
        <v/>
      </c>
      <c r="BQ266" s="73" t="str">
        <f t="shared" si="386"/>
        <v/>
      </c>
      <c r="BR266" s="73" t="str">
        <f t="shared" si="387"/>
        <v/>
      </c>
      <c r="BS266" s="134" t="str">
        <f t="shared" si="388"/>
        <v/>
      </c>
      <c r="BT266" s="74" t="str">
        <f t="shared" si="389"/>
        <v/>
      </c>
      <c r="BU266" s="74" t="str">
        <f t="shared" si="390"/>
        <v/>
      </c>
      <c r="BV266" s="75" t="str">
        <f t="shared" si="391"/>
        <v/>
      </c>
      <c r="BW266" t="s">
        <v>1</v>
      </c>
      <c r="BX266" s="105" t="str">
        <f t="shared" si="392"/>
        <v/>
      </c>
      <c r="BY266" s="106" t="str">
        <f t="shared" si="393"/>
        <v/>
      </c>
      <c r="BZ266" t="s">
        <v>1</v>
      </c>
      <c r="CA266" s="105" t="str">
        <f t="shared" si="394"/>
        <v/>
      </c>
      <c r="CB266" s="106" t="str">
        <f t="shared" si="395"/>
        <v/>
      </c>
      <c r="CC266" t="s">
        <v>1</v>
      </c>
      <c r="CD266" s="105" t="str">
        <f t="shared" si="396"/>
        <v/>
      </c>
      <c r="CE266" s="106" t="str">
        <f t="shared" si="410"/>
        <v/>
      </c>
      <c r="CF266" t="s">
        <v>1</v>
      </c>
      <c r="CG266" s="111" t="str">
        <f t="shared" si="411"/>
        <v/>
      </c>
      <c r="CH266" s="134" t="str" cm="1">
        <f t="array" ref="CH266">IF(CG266="","",INDEX(imePrezime_id,CG266,0))</f>
        <v/>
      </c>
      <c r="CI266" s="106" t="str">
        <f>IF(OR(CD266="",CE266&lt;&gt;"NEMA"),"",IFERROR(INDEX(imeprezimealias_imeprezimeid,MATCH(BA266&amp;" "&amp;BB266,imeprezimealias_alias,0)),""))</f>
        <v/>
      </c>
      <c r="CJ266" t="s">
        <v>1</v>
      </c>
      <c r="CK266" s="29" t="str">
        <f t="shared" si="412"/>
        <v/>
      </c>
      <c r="CL266" t="s">
        <v>1</v>
      </c>
      <c r="CM266" s="90"/>
      <c r="CN266" t="s">
        <v>1</v>
      </c>
      <c r="CO266" s="111" t="str">
        <f>IF(CM266="","",MAX(CO$10:CO265)+1)</f>
        <v/>
      </c>
      <c r="CP266" s="106" t="str">
        <f>IF(CM266="","",INDEX(imePrezime_id,MATCH(IF(IFERROR(SEARCH("–",CM266),0)&lt;&gt;0,CM266,SUBSTITUTE(CM266," "," – ",1)),imePrezime,0)))</f>
        <v/>
      </c>
      <c r="CR266" s="29" t="str">
        <f t="shared" si="413"/>
        <v/>
      </c>
      <c r="CS266" t="s">
        <v>1</v>
      </c>
      <c r="CT266" s="115" t="str">
        <f>IF(AND(CE266="NEMA",CI266=""),MAX(CT$10:CT265)+1,"")</f>
        <v/>
      </c>
      <c r="CU266" t="s">
        <v>1</v>
      </c>
      <c r="CV266" s="120" t="str">
        <f t="shared" si="427"/>
        <v/>
      </c>
      <c r="CW266" t="s">
        <v>1</v>
      </c>
      <c r="CX266" s="105" t="str">
        <f>IF(CT266="","",IF(BO266&lt;&gt;"CRO","","INSERT INTO osoba (id,reg_broj,oib,spol_id,dat_rodjenja) VALUES ("&amp;CT266&amp;",(SELECT max(reg_broj)+1 FROM osoba),Null,'"&amp;CV266&amp;"',Null); INSERT INTO osoba_log (id,reg_broj,oib,spol_id,dat_rodjenja,dnevnik_id) SELECT id,reg_broj,oib,spol_id,dat_rodjenja,"&amp;CT$2&amp;" FROM osoba WHERE id = "&amp;CT266&amp;";"))</f>
        <v/>
      </c>
      <c r="CY266" s="125" t="str">
        <f>IF(CT266="","","INSERT INTO imeprezime (id,osoba_id,rbr,ime,prezime,klub_id,identitet_id,sintaksa_id,info,aktivno,dnevnik_id) VALUES ("&amp;CT266&amp;","&amp;IF(CX266="","Null",CT266)&amp;",1,'"&amp;BA266&amp;"','"&amp;BB266&amp;"',(SELECT id FROM klub WHERE naziv = '"&amp;BI266&amp;"'),Null,1,'',1,"&amp;CT$2&amp;");")</f>
        <v/>
      </c>
      <c r="CZ266" t="s">
        <v>1</v>
      </c>
      <c r="DA266" s="29" t="str">
        <f t="shared" si="414"/>
        <v/>
      </c>
      <c r="DB266" t="s">
        <v>1</v>
      </c>
      <c r="DC266" s="105" t="str">
        <f>IF(OR(BP266="",BP266&lt;&gt;"NEMA"),"",BO266)</f>
        <v/>
      </c>
      <c r="DD266" s="125" t="str">
        <f>IF(DC266="","",MAX(DD$10:DD265)+1)</f>
        <v/>
      </c>
      <c r="DE266" t="s">
        <v>1</v>
      </c>
      <c r="DF266" s="90"/>
      <c r="DG266" t="s">
        <v>1</v>
      </c>
      <c r="DH266" s="29" t="str">
        <f t="shared" si="397"/>
        <v/>
      </c>
      <c r="DI266" t="s">
        <v>1</v>
      </c>
      <c r="DJ266" s="166" t="str">
        <f>IF(BJ266&lt;&gt;"NEMA","",IF(IFERROR(MATCH(BI266,BI$10:BI265,0),0)&lt;&gt;0,"",BI266))</f>
        <v/>
      </c>
      <c r="DK266" t="s">
        <v>1</v>
      </c>
      <c r="DL266" s="90"/>
      <c r="DM266" t="s">
        <v>1</v>
      </c>
      <c r="DN266" s="105" t="str">
        <f t="shared" si="415"/>
        <v/>
      </c>
      <c r="DO266" s="73" t="str">
        <f>IF(DN266="","",MAX(DO$10:DO265)+1)</f>
        <v/>
      </c>
      <c r="DP266" s="73" t="str">
        <f>IF(DN266="","",IF(BP266="","",IF(BP266="NEMA",DD266,BP266)))</f>
        <v/>
      </c>
      <c r="DQ266" s="73" t="str">
        <f t="shared" si="416"/>
        <v/>
      </c>
      <c r="DR266" s="73" t="str">
        <f>IF(DL266="","",MAX(DR$10:DR265)+1)</f>
        <v/>
      </c>
      <c r="DS266" s="177" t="str">
        <f t="shared" si="398"/>
        <v/>
      </c>
      <c r="DT266" s="125" t="str">
        <f t="shared" si="417"/>
        <v/>
      </c>
      <c r="DU266" t="s">
        <v>1</v>
      </c>
      <c r="DV266" s="29" t="str">
        <f t="shared" si="418"/>
        <v/>
      </c>
      <c r="DW266" t="s">
        <v>1</v>
      </c>
      <c r="DX266" s="166" t="str">
        <f>IF(BX266="","",IF(BY266&lt;&gt;"NEMA","ime-pre-klu"&amp;IF(BJ266="","","(ali)")&amp;"-kat",IF(CB266&lt;&gt;"NEMA","ime-pre-klu"&amp;IF(BJ266="","","(ali)"),IF(CE266&lt;&gt;"NEMA","ime-pre",IF(CT266&lt;&gt;"","novo",""))))&amp;IF(AND(BE266="0",BD266&gt;max_minuta*60),"-ot",""))</f>
        <v/>
      </c>
      <c r="DY266" t="s">
        <v>1</v>
      </c>
      <c r="DZ266" s="111"/>
      <c r="EA266" s="134"/>
      <c r="EB266" s="134"/>
      <c r="EC266" s="134"/>
      <c r="ED266" s="134"/>
      <c r="EE266" s="134"/>
      <c r="EF266" s="134"/>
      <c r="EG266" s="134"/>
      <c r="EH266" s="134"/>
      <c r="EI266" s="134"/>
      <c r="EJ266" s="106" t="str">
        <f t="shared" si="399"/>
        <v/>
      </c>
      <c r="EK266" t="s">
        <v>1</v>
      </c>
    </row>
    <row r="267" spans="2:141" x14ac:dyDescent="0.25">
      <c r="B267" s="148"/>
      <c r="C267" t="s">
        <v>1</v>
      </c>
      <c r="D267" s="159" t="str">
        <f t="shared" si="400"/>
        <v/>
      </c>
      <c r="E267" s="160" t="str">
        <f t="shared" ref="E267:AW267" si="486">IF($B267="","",FIND(";",$B267,D267+1))</f>
        <v/>
      </c>
      <c r="F267" s="160" t="str">
        <f t="shared" si="486"/>
        <v/>
      </c>
      <c r="G267" s="160" t="str">
        <f t="shared" si="486"/>
        <v/>
      </c>
      <c r="H267" s="160" t="str">
        <f t="shared" si="486"/>
        <v/>
      </c>
      <c r="I267" s="160" t="str">
        <f t="shared" si="486"/>
        <v/>
      </c>
      <c r="J267" s="160" t="str">
        <f t="shared" si="486"/>
        <v/>
      </c>
      <c r="K267" s="160" t="str">
        <f t="shared" si="486"/>
        <v/>
      </c>
      <c r="L267" s="160" t="str">
        <f t="shared" si="486"/>
        <v/>
      </c>
      <c r="M267" s="160" t="str">
        <f t="shared" si="486"/>
        <v/>
      </c>
      <c r="N267" s="160" t="str">
        <f t="shared" si="486"/>
        <v/>
      </c>
      <c r="O267" s="160" t="str">
        <f t="shared" si="486"/>
        <v/>
      </c>
      <c r="P267" s="160" t="str">
        <f t="shared" si="486"/>
        <v/>
      </c>
      <c r="Q267" s="160" t="str">
        <f t="shared" si="486"/>
        <v/>
      </c>
      <c r="R267" s="160" t="str">
        <f t="shared" si="486"/>
        <v/>
      </c>
      <c r="S267" s="160" t="str">
        <f t="shared" si="486"/>
        <v/>
      </c>
      <c r="T267" s="160" t="str">
        <f t="shared" si="486"/>
        <v/>
      </c>
      <c r="U267" s="160" t="str">
        <f t="shared" si="486"/>
        <v/>
      </c>
      <c r="V267" s="160" t="str">
        <f t="shared" si="486"/>
        <v/>
      </c>
      <c r="W267" s="160" t="str">
        <f t="shared" si="486"/>
        <v/>
      </c>
      <c r="X267" s="160" t="str">
        <f t="shared" si="486"/>
        <v/>
      </c>
      <c r="Y267" s="160" t="str">
        <f t="shared" si="486"/>
        <v/>
      </c>
      <c r="Z267" s="160" t="str">
        <f t="shared" si="486"/>
        <v/>
      </c>
      <c r="AA267" s="160" t="str">
        <f t="shared" si="486"/>
        <v/>
      </c>
      <c r="AB267" s="160" t="str">
        <f t="shared" si="486"/>
        <v/>
      </c>
      <c r="AC267" s="160" t="str">
        <f t="shared" si="486"/>
        <v/>
      </c>
      <c r="AD267" s="160" t="str">
        <f t="shared" si="486"/>
        <v/>
      </c>
      <c r="AE267" s="160" t="str">
        <f t="shared" si="486"/>
        <v/>
      </c>
      <c r="AF267" s="160" t="str">
        <f t="shared" si="486"/>
        <v/>
      </c>
      <c r="AG267" s="160" t="str">
        <f t="shared" si="486"/>
        <v/>
      </c>
      <c r="AH267" s="160" t="str">
        <f t="shared" si="486"/>
        <v/>
      </c>
      <c r="AI267" s="160" t="str">
        <f t="shared" si="486"/>
        <v/>
      </c>
      <c r="AJ267" s="160" t="str">
        <f t="shared" si="486"/>
        <v/>
      </c>
      <c r="AK267" s="160" t="str">
        <f t="shared" si="486"/>
        <v/>
      </c>
      <c r="AL267" s="160" t="str">
        <f t="shared" si="486"/>
        <v/>
      </c>
      <c r="AM267" s="160" t="str">
        <f t="shared" si="486"/>
        <v/>
      </c>
      <c r="AN267" s="160" t="str">
        <f t="shared" si="486"/>
        <v/>
      </c>
      <c r="AO267" s="160" t="str">
        <f t="shared" si="486"/>
        <v/>
      </c>
      <c r="AP267" s="160" t="str">
        <f t="shared" si="486"/>
        <v/>
      </c>
      <c r="AQ267" s="160" t="str">
        <f t="shared" si="486"/>
        <v/>
      </c>
      <c r="AR267" s="160" t="str">
        <f t="shared" si="486"/>
        <v/>
      </c>
      <c r="AS267" s="160" t="str">
        <f t="shared" si="486"/>
        <v/>
      </c>
      <c r="AT267" s="160" t="str">
        <f t="shared" si="486"/>
        <v/>
      </c>
      <c r="AU267" s="160" t="str">
        <f t="shared" si="486"/>
        <v/>
      </c>
      <c r="AV267" s="160" t="str">
        <f t="shared" si="486"/>
        <v/>
      </c>
      <c r="AW267" s="161" t="str">
        <f t="shared" si="486"/>
        <v/>
      </c>
      <c r="AX267" t="s">
        <v>1</v>
      </c>
      <c r="AY267" s="105" t="str">
        <f t="shared" si="402"/>
        <v/>
      </c>
      <c r="AZ267" s="134" t="str">
        <f t="shared" ref="AZ267:AZ330" si="487">IF(AY267="","",IFERROR(INDEX(kategorija_id,MATCH(AY267,kategorija_oznaka,0)),INDEX(kategorijaAlias_id,MATCH(AY267,kategorijaAlias_oznaka,0))))</f>
        <v/>
      </c>
      <c r="BA267" s="73" t="str">
        <f t="shared" si="403"/>
        <v/>
      </c>
      <c r="BB267" s="73" t="str">
        <f t="shared" si="404"/>
        <v/>
      </c>
      <c r="BC267" s="134" t="str">
        <f t="shared" si="405"/>
        <v/>
      </c>
      <c r="BD267" s="134" t="str">
        <f t="shared" si="406"/>
        <v/>
      </c>
      <c r="BE267" s="134" t="str">
        <f t="shared" si="407"/>
        <v/>
      </c>
      <c r="BF267" s="134" t="str">
        <f t="shared" si="433"/>
        <v/>
      </c>
      <c r="BG267" s="134" t="str">
        <f t="shared" ref="BG267:BG330" si="488">IF(CD267="","",IF(N(BD267)&gt;max_minuta*60,2,INDEX(statusRezultat_id,MATCH(VALUE(BE267),statusRezultat_oevent,0))))</f>
        <v/>
      </c>
      <c r="BH267" s="73" t="str">
        <f t="shared" ref="BH267:BH330" si="489">IF(B267="","",SUBSTITUTE(MID($B267,R267+1,S267-R267-1),"""",""))</f>
        <v/>
      </c>
      <c r="BI267" s="73" t="str">
        <f t="shared" si="429"/>
        <v/>
      </c>
      <c r="BJ267" s="134" t="str">
        <f t="shared" si="408"/>
        <v/>
      </c>
      <c r="BK267" s="73" t="str" cm="1">
        <f t="array" ref="BK267">IF(BJ267="",""&amp;BI267,IF(BJ267="NEMA",BI267,INDEX(klub_naziv,MATCH(INDEX(klubAlias_klubid,BJ267),klub_id,0))))</f>
        <v/>
      </c>
      <c r="BL267" s="73" t="str" cm="1">
        <f t="array" ref="BL267">IFERROR(INDEX(registarNatjecatelji,CE267,4),"")</f>
        <v/>
      </c>
      <c r="BM267" s="179" t="str">
        <f t="shared" si="457"/>
        <v/>
      </c>
      <c r="BN267" s="73" t="str">
        <f t="shared" si="409"/>
        <v/>
      </c>
      <c r="BO267" s="73" t="str">
        <f t="shared" si="422"/>
        <v/>
      </c>
      <c r="BP267" s="134" t="str">
        <f t="shared" ref="BP267:BP330" si="490">IF(BO267="","",IFERROR(INDEX(drzava_id,MATCH(BO267,drzava_oznaka,0)),"NEMA"))</f>
        <v/>
      </c>
      <c r="BQ267" s="73" t="str">
        <f t="shared" ref="BQ267:BQ330" si="491">IF(B267="","",SUBSTITUTE(MID($B267,AQ267+1,AR267-AQ267-1),"""",""))</f>
        <v/>
      </c>
      <c r="BR267" s="73" t="str">
        <f t="shared" ref="BR267:BR330" si="492">IF(BQ267="","",INDEX(staza_alias,MATCH(BQ267,staza_trka,0)))</f>
        <v/>
      </c>
      <c r="BS267" s="134" t="str">
        <f t="shared" ref="BS267:BS330" si="493">IF(BR267="","",INDEX(staza_id,MATCH(BR267,staza_naziv,0)))</f>
        <v/>
      </c>
      <c r="BT267" s="74" t="str">
        <f t="shared" ref="BT267:BT330" si="494">IF(B267="","",SUBSTITUTE(MID($B267,AR267+1,AS267-AR267-1),"""",""))</f>
        <v/>
      </c>
      <c r="BU267" s="74" t="str">
        <f t="shared" ref="BU267:BU330" si="495">IF(B267="","",SUBSTITUTE(MID($B267,AS267+1,AT267-AS267-1),"""",""))</f>
        <v/>
      </c>
      <c r="BV267" s="75" t="str">
        <f t="shared" ref="BV267:BV330" si="496">IF(B267="","",SUBSTITUTE(MID($B267,AT267+1,AU267-AT267-1),"""",""))</f>
        <v/>
      </c>
      <c r="BW267" t="s">
        <v>1</v>
      </c>
      <c r="BX267" s="105" t="str">
        <f t="shared" ref="BX267:BX330" si="497">IF(BA267="Vacant","",IF(BA267="","",BA267) &amp; IF(BB267="",""," – " &amp; BB267) &amp; IF(BN267="",""," – " &amp; BN267) &amp; IF(AY267="",""," – " &amp; AY267))</f>
        <v/>
      </c>
      <c r="BY267" s="106" t="str">
        <f t="shared" ref="BY267:BY330" si="498">IF(BX267="","",IFERROR(MATCH(BX267,registar,0),"NEMA"))</f>
        <v/>
      </c>
      <c r="BZ267" t="s">
        <v>1</v>
      </c>
      <c r="CA267" s="105" t="str">
        <f t="shared" ref="CA267:CA330" si="499">IF(BA267="Vacant","",IF(BA267="","",BA267) &amp; IF(BB267="",""," – " &amp; BB267) &amp; IF(BN267="",""," – " &amp; BN267))</f>
        <v/>
      </c>
      <c r="CB267" s="106" t="str">
        <f t="shared" ref="CB267:CB330" si="500">IF(CA267="","",IFERROR(MATCH(CA267,imePrezime_klub,0),"NEMA"))</f>
        <v/>
      </c>
      <c r="CC267" t="s">
        <v>1</v>
      </c>
      <c r="CD267" s="105" t="str">
        <f t="shared" ref="CD267:CD330" si="501">IF(BA267="Vacant","",IF(BA267="","",BA267)&amp;IF(BB267="",""," – "&amp;BB267))</f>
        <v/>
      </c>
      <c r="CE267" s="106" t="str">
        <f t="shared" si="410"/>
        <v/>
      </c>
      <c r="CF267" t="s">
        <v>1</v>
      </c>
      <c r="CG267" s="111" t="str">
        <f t="shared" si="411"/>
        <v/>
      </c>
      <c r="CH267" s="134" t="str" cm="1">
        <f t="array" ref="CH267">IF(CG267="","",INDEX(imePrezime_id,CG267,0))</f>
        <v/>
      </c>
      <c r="CI267" s="106" t="str">
        <f>IF(OR(CD267="",CE267&lt;&gt;"NEMA"),"",IFERROR(INDEX(imeprezimealias_imeprezimeid,MATCH(BA267&amp;" "&amp;BB267,imeprezimealias_alias,0)),""))</f>
        <v/>
      </c>
      <c r="CJ267" t="s">
        <v>1</v>
      </c>
      <c r="CK267" s="29" t="str">
        <f t="shared" si="412"/>
        <v/>
      </c>
      <c r="CL267" t="s">
        <v>1</v>
      </c>
      <c r="CM267" s="90"/>
      <c r="CN267" t="s">
        <v>1</v>
      </c>
      <c r="CO267" s="111" t="str">
        <f>IF(CM267="","",MAX(CO$10:CO266)+1)</f>
        <v/>
      </c>
      <c r="CP267" s="106" t="str">
        <f>IF(CM267="","",INDEX(imePrezime_id,MATCH(IF(IFERROR(SEARCH("–",CM267),0)&lt;&gt;0,CM267,SUBSTITUTE(CM267," "," – ",1)),imePrezime,0)))</f>
        <v/>
      </c>
      <c r="CR267" s="29" t="str">
        <f t="shared" si="413"/>
        <v/>
      </c>
      <c r="CS267" t="s">
        <v>1</v>
      </c>
      <c r="CT267" s="115" t="str">
        <f>IF(AND(CE267="NEMA",CI267=""),MAX(CT$10:CT266)+1,"")</f>
        <v/>
      </c>
      <c r="CU267" t="s">
        <v>1</v>
      </c>
      <c r="CV267" s="120" t="str">
        <f t="shared" si="427"/>
        <v/>
      </c>
      <c r="CW267" t="s">
        <v>1</v>
      </c>
      <c r="CX267" s="105" t="str">
        <f>IF(CT267="","",IF(BO267&lt;&gt;"CRO","","INSERT INTO osoba (id,reg_broj,oib,spol_id,dat_rodjenja) VALUES ("&amp;CT267&amp;",(SELECT max(reg_broj)+1 FROM osoba),Null,'"&amp;CV267&amp;"',Null); INSERT INTO osoba_log (id,reg_broj,oib,spol_id,dat_rodjenja,dnevnik_id) SELECT id,reg_broj,oib,spol_id,dat_rodjenja,"&amp;CT$2&amp;" FROM osoba WHERE id = "&amp;CT267&amp;";"))</f>
        <v/>
      </c>
      <c r="CY267" s="125" t="str">
        <f>IF(CT267="","","INSERT INTO imeprezime (id,osoba_id,rbr,ime,prezime,klub_id,identitet_id,sintaksa_id,info,aktivno,dnevnik_id) VALUES ("&amp;CT267&amp;","&amp;IF(CX267="","Null",CT267)&amp;",1,'"&amp;BA267&amp;"','"&amp;BB267&amp;"',(SELECT id FROM klub WHERE naziv = '"&amp;BI267&amp;"'),Null,1,'',1,"&amp;CT$2&amp;");")</f>
        <v/>
      </c>
      <c r="CZ267" t="s">
        <v>1</v>
      </c>
      <c r="DA267" s="29" t="str">
        <f t="shared" si="414"/>
        <v/>
      </c>
      <c r="DB267" t="s">
        <v>1</v>
      </c>
      <c r="DC267" s="105" t="str">
        <f>IF(OR(BP267="",BP267&lt;&gt;"NEMA"),"",BO267)</f>
        <v/>
      </c>
      <c r="DD267" s="125" t="str">
        <f>IF(DC267="","",MAX(DD$10:DD266)+1)</f>
        <v/>
      </c>
      <c r="DE267" t="s">
        <v>1</v>
      </c>
      <c r="DF267" s="90"/>
      <c r="DG267" t="s">
        <v>1</v>
      </c>
      <c r="DH267" s="29" t="str">
        <f t="shared" ref="DH267:DH330" si="502">IF(DC267="","","INSERT INTO drzava(id,naziv,oznaka) VALUES ("&amp;DD267&amp;",'"&amp;DF267&amp;"','"&amp;UPPER(LEFT(DC267,1))&amp;LOWER(RIGHT(DC267,2))&amp;"');")</f>
        <v/>
      </c>
      <c r="DI267" t="s">
        <v>1</v>
      </c>
      <c r="DJ267" s="166" t="str">
        <f>IF(BJ267&lt;&gt;"NEMA","",IF(IFERROR(MATCH(BI267,BI$10:BI266,0),0)&lt;&gt;0,"",BI267))</f>
        <v/>
      </c>
      <c r="DK267" t="s">
        <v>1</v>
      </c>
      <c r="DL267" s="90"/>
      <c r="DM267" t="s">
        <v>1</v>
      </c>
      <c r="DN267" s="105" t="str">
        <f t="shared" si="415"/>
        <v/>
      </c>
      <c r="DO267" s="73" t="str">
        <f>IF(DN267="","",MAX(DO$10:DO266)+1)</f>
        <v/>
      </c>
      <c r="DP267" s="73" t="str">
        <f>IF(DN267="","",IF(BP267="","",IF(BP267="NEMA",DD267,BP267)))</f>
        <v/>
      </c>
      <c r="DQ267" s="73" t="str">
        <f t="shared" si="416"/>
        <v/>
      </c>
      <c r="DR267" s="73" t="str">
        <f>IF(DL267="","",MAX(DR$10:DR266)+1)</f>
        <v/>
      </c>
      <c r="DS267" s="177" t="str">
        <f t="shared" ref="DS267:DS330" si="503">IF(DL267="","",INDEX(klub_id,MATCH(DL267,klub_naziv,0)))</f>
        <v/>
      </c>
      <c r="DT267" s="125" t="str">
        <f t="shared" si="417"/>
        <v/>
      </c>
      <c r="DU267" t="s">
        <v>1</v>
      </c>
      <c r="DV267" s="29" t="str">
        <f t="shared" si="418"/>
        <v/>
      </c>
      <c r="DW267" t="s">
        <v>1</v>
      </c>
      <c r="DX267" s="166" t="str">
        <f>IF(BX267="","",IF(BY267&lt;&gt;"NEMA","ime-pre-klu"&amp;IF(BJ267="","","(ali)")&amp;"-kat",IF(CB267&lt;&gt;"NEMA","ime-pre-klu"&amp;IF(BJ267="","","(ali)"),IF(CE267&lt;&gt;"NEMA","ime-pre",IF(CT267&lt;&gt;"","novo",""))))&amp;IF(AND(BE267="0",BD267&gt;max_minuta*60),"-ot",""))</f>
        <v/>
      </c>
      <c r="DY267" t="s">
        <v>1</v>
      </c>
      <c r="DZ267" s="111"/>
      <c r="EA267" s="134"/>
      <c r="EB267" s="134"/>
      <c r="EC267" s="134"/>
      <c r="ED267" s="134"/>
      <c r="EE267" s="134"/>
      <c r="EF267" s="134"/>
      <c r="EG267" s="134"/>
      <c r="EH267" s="134"/>
      <c r="EI267" s="134"/>
      <c r="EJ267" s="106" t="str">
        <f t="shared" ref="EJ267:EJ330" si="504">IF(DX267="","",INDEX(uparivanje_id,MATCH(DX267,uparivanje_oznaka,0)))</f>
        <v/>
      </c>
      <c r="EK267" t="s">
        <v>1</v>
      </c>
    </row>
    <row r="268" spans="2:141" x14ac:dyDescent="0.25">
      <c r="B268" s="148"/>
      <c r="C268" t="s">
        <v>1</v>
      </c>
      <c r="D268" s="159" t="str">
        <f t="shared" ref="D268:D331" si="505">IF(B268="","",0)</f>
        <v/>
      </c>
      <c r="E268" s="160" t="str">
        <f t="shared" ref="E268:AW268" si="506">IF($B268="","",FIND(";",$B268,D268+1))</f>
        <v/>
      </c>
      <c r="F268" s="160" t="str">
        <f t="shared" si="506"/>
        <v/>
      </c>
      <c r="G268" s="160" t="str">
        <f t="shared" si="506"/>
        <v/>
      </c>
      <c r="H268" s="160" t="str">
        <f t="shared" si="506"/>
        <v/>
      </c>
      <c r="I268" s="160" t="str">
        <f t="shared" si="506"/>
        <v/>
      </c>
      <c r="J268" s="160" t="str">
        <f t="shared" si="506"/>
        <v/>
      </c>
      <c r="K268" s="160" t="str">
        <f t="shared" si="506"/>
        <v/>
      </c>
      <c r="L268" s="160" t="str">
        <f t="shared" si="506"/>
        <v/>
      </c>
      <c r="M268" s="160" t="str">
        <f t="shared" si="506"/>
        <v/>
      </c>
      <c r="N268" s="160" t="str">
        <f t="shared" si="506"/>
        <v/>
      </c>
      <c r="O268" s="160" t="str">
        <f t="shared" si="506"/>
        <v/>
      </c>
      <c r="P268" s="160" t="str">
        <f t="shared" si="506"/>
        <v/>
      </c>
      <c r="Q268" s="160" t="str">
        <f t="shared" si="506"/>
        <v/>
      </c>
      <c r="R268" s="160" t="str">
        <f t="shared" si="506"/>
        <v/>
      </c>
      <c r="S268" s="160" t="str">
        <f t="shared" si="506"/>
        <v/>
      </c>
      <c r="T268" s="160" t="str">
        <f t="shared" si="506"/>
        <v/>
      </c>
      <c r="U268" s="160" t="str">
        <f t="shared" si="506"/>
        <v/>
      </c>
      <c r="V268" s="160" t="str">
        <f t="shared" si="506"/>
        <v/>
      </c>
      <c r="W268" s="160" t="str">
        <f t="shared" si="506"/>
        <v/>
      </c>
      <c r="X268" s="160" t="str">
        <f t="shared" si="506"/>
        <v/>
      </c>
      <c r="Y268" s="160" t="str">
        <f t="shared" si="506"/>
        <v/>
      </c>
      <c r="Z268" s="160" t="str">
        <f t="shared" si="506"/>
        <v/>
      </c>
      <c r="AA268" s="160" t="str">
        <f t="shared" si="506"/>
        <v/>
      </c>
      <c r="AB268" s="160" t="str">
        <f t="shared" si="506"/>
        <v/>
      </c>
      <c r="AC268" s="160" t="str">
        <f t="shared" si="506"/>
        <v/>
      </c>
      <c r="AD268" s="160" t="str">
        <f t="shared" si="506"/>
        <v/>
      </c>
      <c r="AE268" s="160" t="str">
        <f t="shared" si="506"/>
        <v/>
      </c>
      <c r="AF268" s="160" t="str">
        <f t="shared" si="506"/>
        <v/>
      </c>
      <c r="AG268" s="160" t="str">
        <f t="shared" si="506"/>
        <v/>
      </c>
      <c r="AH268" s="160" t="str">
        <f t="shared" si="506"/>
        <v/>
      </c>
      <c r="AI268" s="160" t="str">
        <f t="shared" si="506"/>
        <v/>
      </c>
      <c r="AJ268" s="160" t="str">
        <f t="shared" si="506"/>
        <v/>
      </c>
      <c r="AK268" s="160" t="str">
        <f t="shared" si="506"/>
        <v/>
      </c>
      <c r="AL268" s="160" t="str">
        <f t="shared" si="506"/>
        <v/>
      </c>
      <c r="AM268" s="160" t="str">
        <f t="shared" si="506"/>
        <v/>
      </c>
      <c r="AN268" s="160" t="str">
        <f t="shared" si="506"/>
        <v/>
      </c>
      <c r="AO268" s="160" t="str">
        <f t="shared" si="506"/>
        <v/>
      </c>
      <c r="AP268" s="160" t="str">
        <f t="shared" si="506"/>
        <v/>
      </c>
      <c r="AQ268" s="160" t="str">
        <f t="shared" si="506"/>
        <v/>
      </c>
      <c r="AR268" s="160" t="str">
        <f t="shared" si="506"/>
        <v/>
      </c>
      <c r="AS268" s="160" t="str">
        <f t="shared" si="506"/>
        <v/>
      </c>
      <c r="AT268" s="160" t="str">
        <f t="shared" si="506"/>
        <v/>
      </c>
      <c r="AU268" s="160" t="str">
        <f t="shared" si="506"/>
        <v/>
      </c>
      <c r="AV268" s="160" t="str">
        <f t="shared" si="506"/>
        <v/>
      </c>
      <c r="AW268" s="161" t="str">
        <f t="shared" si="506"/>
        <v/>
      </c>
      <c r="AX268" t="s">
        <v>1</v>
      </c>
      <c r="AY268" s="105" t="str">
        <f t="shared" ref="AY268:AY331" si="507">IF(B268="","",SUBSTITUTE(MID($B268,V268+1,W268-V268-1),"""",""))</f>
        <v/>
      </c>
      <c r="AZ268" s="134" t="str">
        <f t="shared" si="487"/>
        <v/>
      </c>
      <c r="BA268" s="73" t="str">
        <f t="shared" ref="BA268:BA331" si="508">IF(B268="","",SUBSTITUTE(MID($B268,H268+1,I268-H268-1),"""",""))</f>
        <v/>
      </c>
      <c r="BB268" s="73" t="str">
        <f t="shared" ref="BB268:BB331" si="509">IF(B268="","",SUBSTITUTE(MID($B268,G268+1,H268-G268-1),"""",""))</f>
        <v/>
      </c>
      <c r="BC268" s="134" t="str">
        <f t="shared" ref="BC268:BC331" si="510">IF(B268="","",SUBSTITUTE(MID($B268,O268+1,P268-O268-1),"""",""))</f>
        <v/>
      </c>
      <c r="BD268" s="134" t="str">
        <f t="shared" ref="BD268:BD331" si="511">IF(BC268="","",VALUE(LEFT(BC268,SEARCH(":",BC268)-1))*60+VALUE(RIGHT(BC268,2)))</f>
        <v/>
      </c>
      <c r="BE268" s="134" t="str">
        <f t="shared" ref="BE268:BE331" si="512">IF(B268="","",SUBSTITUTE(MID($B268,P268+1,Q268-P268-1),"""",""))</f>
        <v/>
      </c>
      <c r="BF268" s="134" t="str">
        <f t="shared" si="433"/>
        <v/>
      </c>
      <c r="BG268" s="134" t="str">
        <f t="shared" si="488"/>
        <v/>
      </c>
      <c r="BH268" s="73" t="str">
        <f t="shared" si="489"/>
        <v/>
      </c>
      <c r="BI268" s="73" t="str">
        <f t="shared" si="429"/>
        <v/>
      </c>
      <c r="BJ268" s="134" t="str">
        <f t="shared" ref="BJ268:BJ331" si="513">IF(BI268="","",IF(IFERROR(MATCH(BI268,klub_naziv,0),"")&lt;&gt;"","",IFERROR(MATCH(BI268,klubAlias_alias,0),"NEMA")))</f>
        <v/>
      </c>
      <c r="BK268" s="73" t="str" cm="1">
        <f t="array" ref="BK268">IF(BJ268="",""&amp;BI268,IF(BJ268="NEMA",BI268,INDEX(klub_naziv,MATCH(INDEX(klubAlias_klubid,BJ268),klub_id,0))))</f>
        <v/>
      </c>
      <c r="BL268" s="73" t="str" cm="1">
        <f t="array" ref="BL268">IFERROR(INDEX(registarNatjecatelji,CE268,4),"")</f>
        <v/>
      </c>
      <c r="BM268" s="179" t="str">
        <f t="shared" si="457"/>
        <v/>
      </c>
      <c r="BN268" s="73" t="str">
        <f t="shared" ref="BN268:BN331" si="514">IF(AND(BL268&lt;&gt;"",BL268&lt;&gt;BK268),BL268,""&amp;BK268)</f>
        <v/>
      </c>
      <c r="BO268" s="73" t="str">
        <f t="shared" si="422"/>
        <v/>
      </c>
      <c r="BP268" s="134" t="str">
        <f t="shared" si="490"/>
        <v/>
      </c>
      <c r="BQ268" s="73" t="str">
        <f t="shared" si="491"/>
        <v/>
      </c>
      <c r="BR268" s="73" t="str">
        <f t="shared" si="492"/>
        <v/>
      </c>
      <c r="BS268" s="134" t="str">
        <f t="shared" si="493"/>
        <v/>
      </c>
      <c r="BT268" s="74" t="str">
        <f t="shared" si="494"/>
        <v/>
      </c>
      <c r="BU268" s="74" t="str">
        <f t="shared" si="495"/>
        <v/>
      </c>
      <c r="BV268" s="75" t="str">
        <f t="shared" si="496"/>
        <v/>
      </c>
      <c r="BW268" t="s">
        <v>1</v>
      </c>
      <c r="BX268" s="105" t="str">
        <f t="shared" si="497"/>
        <v/>
      </c>
      <c r="BY268" s="106" t="str">
        <f t="shared" si="498"/>
        <v/>
      </c>
      <c r="BZ268" t="s">
        <v>1</v>
      </c>
      <c r="CA268" s="105" t="str">
        <f t="shared" si="499"/>
        <v/>
      </c>
      <c r="CB268" s="106" t="str">
        <f t="shared" si="500"/>
        <v/>
      </c>
      <c r="CC268" t="s">
        <v>1</v>
      </c>
      <c r="CD268" s="105" t="str">
        <f t="shared" si="501"/>
        <v/>
      </c>
      <c r="CE268" s="106" t="str">
        <f t="shared" ref="CE268:CE331" si="515">IF(CD268="","",IFERROR(MATCH(CD268,imePrezime,0),"NEMA"))</f>
        <v/>
      </c>
      <c r="CF268" t="s">
        <v>1</v>
      </c>
      <c r="CG268" s="111" t="str">
        <f t="shared" ref="CG268:CG331" si="516">IF(BY268="","",IF(BY268&lt;&gt;"NEMA",BY268,IF(CB268&lt;&gt;"NEMA",CB268,IF(CE268&lt;&gt;"NEMA",CE268,""))))</f>
        <v/>
      </c>
      <c r="CH268" s="134" t="str" cm="1">
        <f t="array" ref="CH268">IF(CG268="","",INDEX(imePrezime_id,CG268,0))</f>
        <v/>
      </c>
      <c r="CI268" s="106" t="str">
        <f>IF(OR(CD268="",CE268&lt;&gt;"NEMA"),"",IFERROR(INDEX(imeprezimealias_imeprezimeid,MATCH(BA268&amp;" "&amp;BB268,imeprezimealias_alias,0)),""))</f>
        <v/>
      </c>
      <c r="CJ268" t="s">
        <v>1</v>
      </c>
      <c r="CK268" s="29" t="str">
        <f t="shared" ref="CK268:CK331" si="517">IF(OR(CE268&lt;&gt;"NEMA",CI268&lt;&gt;""),"","SELECT '"&amp;CD268&amp;"', ime, prezime FROM imeprezime WHERE ime LIKE '%"&amp;MID(BA268,2,LEN(BA268)-2)&amp;"%' Or prezime LIKE '%"&amp;MID(BB268,2,LEN(BB268)-2)&amp;"%' Or ime LIKE '%"&amp;MID(BB268,2,LEN(BB268)-2)&amp;"%' Or prezime LIKE '%"&amp;MID(BA268,2,LEN(BA268)-2)&amp;"%' ORDER BY ime, prezime;")</f>
        <v/>
      </c>
      <c r="CL268" t="s">
        <v>1</v>
      </c>
      <c r="CM268" s="90"/>
      <c r="CN268" t="s">
        <v>1</v>
      </c>
      <c r="CO268" s="111" t="str">
        <f>IF(CM268="","",MAX(CO$10:CO267)+1)</f>
        <v/>
      </c>
      <c r="CP268" s="106" t="str">
        <f>IF(CM268="","",INDEX(imePrezime_id,MATCH(IF(IFERROR(SEARCH("–",CM268),0)&lt;&gt;0,CM268,SUBSTITUTE(CM268," "," – ",1)),imePrezime,0)))</f>
        <v/>
      </c>
      <c r="CR268" s="29" t="str">
        <f t="shared" ref="CR268:CR331" si="518">IF(CM268="","","INSERT INTO imeprezime_alias(id,alias,imeprezime_id) VALUES ("&amp;CO268&amp;",'"&amp;CM268&amp;"',"&amp;CP268&amp;");")</f>
        <v/>
      </c>
      <c r="CS268" t="s">
        <v>1</v>
      </c>
      <c r="CT268" s="115" t="str">
        <f>IF(AND(CE268="NEMA",CI268=""),MAX(CT$10:CT267)+1,"")</f>
        <v/>
      </c>
      <c r="CU268" t="s">
        <v>1</v>
      </c>
      <c r="CV268" s="120" t="str">
        <f t="shared" si="427"/>
        <v/>
      </c>
      <c r="CW268" t="s">
        <v>1</v>
      </c>
      <c r="CX268" s="105" t="str">
        <f>IF(CT268="","",IF(BO268&lt;&gt;"CRO","","INSERT INTO osoba (id,reg_broj,oib,spol_id,dat_rodjenja) VALUES ("&amp;CT268&amp;",(SELECT max(reg_broj)+1 FROM osoba),Null,'"&amp;CV268&amp;"',Null); INSERT INTO osoba_log (id,reg_broj,oib,spol_id,dat_rodjenja,dnevnik_id) SELECT id,reg_broj,oib,spol_id,dat_rodjenja,"&amp;CT$2&amp;" FROM osoba WHERE id = "&amp;CT268&amp;";"))</f>
        <v/>
      </c>
      <c r="CY268" s="125" t="str">
        <f>IF(CT268="","","INSERT INTO imeprezime (id,osoba_id,rbr,ime,prezime,klub_id,identitet_id,sintaksa_id,info,aktivno,dnevnik_id) VALUES ("&amp;CT268&amp;","&amp;IF(CX268="","Null",CT268)&amp;",1,'"&amp;BA268&amp;"','"&amp;BB268&amp;"',(SELECT id FROM klub WHERE naziv = '"&amp;BI268&amp;"'),Null,1,'',1,"&amp;CT$2&amp;");")</f>
        <v/>
      </c>
      <c r="CZ268" t="s">
        <v>1</v>
      </c>
      <c r="DA268" s="29" t="str">
        <f t="shared" ref="DA268:DA331" si="519">IF(CX268="",CY268,CX268&amp;" "&amp;CY268)</f>
        <v/>
      </c>
      <c r="DB268" t="s">
        <v>1</v>
      </c>
      <c r="DC268" s="105" t="str">
        <f>IF(OR(BP268="",BP268&lt;&gt;"NEMA"),"",BO268)</f>
        <v/>
      </c>
      <c r="DD268" s="125" t="str">
        <f>IF(DC268="","",MAX(DD$10:DD267)+1)</f>
        <v/>
      </c>
      <c r="DE268" t="s">
        <v>1</v>
      </c>
      <c r="DF268" s="90"/>
      <c r="DG268" t="s">
        <v>1</v>
      </c>
      <c r="DH268" s="29" t="str">
        <f t="shared" si="502"/>
        <v/>
      </c>
      <c r="DI268" t="s">
        <v>1</v>
      </c>
      <c r="DJ268" s="166" t="str">
        <f>IF(BJ268&lt;&gt;"NEMA","",IF(IFERROR(MATCH(BI268,BI$10:BI267,0),0)&lt;&gt;0,"",BI268))</f>
        <v/>
      </c>
      <c r="DK268" t="s">
        <v>1</v>
      </c>
      <c r="DL268" s="90"/>
      <c r="DM268" t="s">
        <v>1</v>
      </c>
      <c r="DN268" s="105" t="str">
        <f t="shared" ref="DN268:DN331" si="520">IF(DJ268="","",IF(DL268="",DJ268,""))</f>
        <v/>
      </c>
      <c r="DO268" s="73" t="str">
        <f>IF(DN268="","",MAX(DO$10:DO267)+1)</f>
        <v/>
      </c>
      <c r="DP268" s="73" t="str">
        <f>IF(DN268="","",IF(BP268="","",IF(BP268="NEMA",DD268,BP268)))</f>
        <v/>
      </c>
      <c r="DQ268" s="73" t="str">
        <f t="shared" ref="DQ268:DQ331" si="521">IF(DN268="","","INSERT INTO klub(id,naziv,drzava_id,aktivan) VALUES ("&amp;DO268&amp;",'"&amp;DN268&amp;"',"&amp;DP268&amp;",1);")</f>
        <v/>
      </c>
      <c r="DR268" s="73" t="str">
        <f>IF(DL268="","",MAX(DR$10:DR267)+1)</f>
        <v/>
      </c>
      <c r="DS268" s="177" t="str">
        <f t="shared" si="503"/>
        <v/>
      </c>
      <c r="DT268" s="125" t="str">
        <f t="shared" ref="DT268:DT331" si="522">IF(DL268="","","INSERT INTO klub_alias(id,alias,klub_id) VALUES ("&amp;DR268&amp;",'"&amp;DL268&amp;"',"&amp;DS268&amp;");")</f>
        <v/>
      </c>
      <c r="DU268" t="s">
        <v>1</v>
      </c>
      <c r="DV268" s="29" t="str">
        <f t="shared" ref="DV268:DV331" si="523">""&amp;DQ268&amp;DT268</f>
        <v/>
      </c>
      <c r="DW268" t="s">
        <v>1</v>
      </c>
      <c r="DX268" s="166" t="str">
        <f>IF(BX268="","",IF(BY268&lt;&gt;"NEMA","ime-pre-klu"&amp;IF(BJ268="","","(ali)")&amp;"-kat",IF(CB268&lt;&gt;"NEMA","ime-pre-klu"&amp;IF(BJ268="","","(ali)"),IF(CE268&lt;&gt;"NEMA","ime-pre",IF(CT268&lt;&gt;"","novo",""))))&amp;IF(AND(BE268="0",BD268&gt;max_minuta*60),"-ot",""))</f>
        <v/>
      </c>
      <c r="DY268" t="s">
        <v>1</v>
      </c>
      <c r="DZ268" s="111"/>
      <c r="EA268" s="134"/>
      <c r="EB268" s="134"/>
      <c r="EC268" s="134"/>
      <c r="ED268" s="134"/>
      <c r="EE268" s="134"/>
      <c r="EF268" s="134"/>
      <c r="EG268" s="134"/>
      <c r="EH268" s="134"/>
      <c r="EI268" s="134"/>
      <c r="EJ268" s="106" t="str">
        <f t="shared" si="504"/>
        <v/>
      </c>
      <c r="EK268" t="s">
        <v>1</v>
      </c>
    </row>
    <row r="269" spans="2:141" x14ac:dyDescent="0.25">
      <c r="B269" s="148"/>
      <c r="C269" t="s">
        <v>1</v>
      </c>
      <c r="D269" s="159" t="str">
        <f t="shared" si="505"/>
        <v/>
      </c>
      <c r="E269" s="160" t="str">
        <f t="shared" ref="E269:AW269" si="524">IF($B269="","",FIND(";",$B269,D269+1))</f>
        <v/>
      </c>
      <c r="F269" s="160" t="str">
        <f t="shared" si="524"/>
        <v/>
      </c>
      <c r="G269" s="160" t="str">
        <f t="shared" si="524"/>
        <v/>
      </c>
      <c r="H269" s="160" t="str">
        <f t="shared" si="524"/>
        <v/>
      </c>
      <c r="I269" s="160" t="str">
        <f t="shared" si="524"/>
        <v/>
      </c>
      <c r="J269" s="160" t="str">
        <f t="shared" si="524"/>
        <v/>
      </c>
      <c r="K269" s="160" t="str">
        <f t="shared" si="524"/>
        <v/>
      </c>
      <c r="L269" s="160" t="str">
        <f t="shared" si="524"/>
        <v/>
      </c>
      <c r="M269" s="160" t="str">
        <f t="shared" si="524"/>
        <v/>
      </c>
      <c r="N269" s="160" t="str">
        <f t="shared" si="524"/>
        <v/>
      </c>
      <c r="O269" s="160" t="str">
        <f t="shared" si="524"/>
        <v/>
      </c>
      <c r="P269" s="160" t="str">
        <f t="shared" si="524"/>
        <v/>
      </c>
      <c r="Q269" s="160" t="str">
        <f t="shared" si="524"/>
        <v/>
      </c>
      <c r="R269" s="160" t="str">
        <f t="shared" si="524"/>
        <v/>
      </c>
      <c r="S269" s="160" t="str">
        <f t="shared" si="524"/>
        <v/>
      </c>
      <c r="T269" s="160" t="str">
        <f t="shared" si="524"/>
        <v/>
      </c>
      <c r="U269" s="160" t="str">
        <f t="shared" si="524"/>
        <v/>
      </c>
      <c r="V269" s="160" t="str">
        <f t="shared" si="524"/>
        <v/>
      </c>
      <c r="W269" s="160" t="str">
        <f t="shared" si="524"/>
        <v/>
      </c>
      <c r="X269" s="160" t="str">
        <f t="shared" si="524"/>
        <v/>
      </c>
      <c r="Y269" s="160" t="str">
        <f t="shared" si="524"/>
        <v/>
      </c>
      <c r="Z269" s="160" t="str">
        <f t="shared" si="524"/>
        <v/>
      </c>
      <c r="AA269" s="160" t="str">
        <f t="shared" si="524"/>
        <v/>
      </c>
      <c r="AB269" s="160" t="str">
        <f t="shared" si="524"/>
        <v/>
      </c>
      <c r="AC269" s="160" t="str">
        <f t="shared" si="524"/>
        <v/>
      </c>
      <c r="AD269" s="160" t="str">
        <f t="shared" si="524"/>
        <v/>
      </c>
      <c r="AE269" s="160" t="str">
        <f t="shared" si="524"/>
        <v/>
      </c>
      <c r="AF269" s="160" t="str">
        <f t="shared" si="524"/>
        <v/>
      </c>
      <c r="AG269" s="160" t="str">
        <f t="shared" si="524"/>
        <v/>
      </c>
      <c r="AH269" s="160" t="str">
        <f t="shared" si="524"/>
        <v/>
      </c>
      <c r="AI269" s="160" t="str">
        <f t="shared" si="524"/>
        <v/>
      </c>
      <c r="AJ269" s="160" t="str">
        <f t="shared" si="524"/>
        <v/>
      </c>
      <c r="AK269" s="160" t="str">
        <f t="shared" si="524"/>
        <v/>
      </c>
      <c r="AL269" s="160" t="str">
        <f t="shared" si="524"/>
        <v/>
      </c>
      <c r="AM269" s="160" t="str">
        <f t="shared" si="524"/>
        <v/>
      </c>
      <c r="AN269" s="160" t="str">
        <f t="shared" si="524"/>
        <v/>
      </c>
      <c r="AO269" s="160" t="str">
        <f t="shared" si="524"/>
        <v/>
      </c>
      <c r="AP269" s="160" t="str">
        <f t="shared" si="524"/>
        <v/>
      </c>
      <c r="AQ269" s="160" t="str">
        <f t="shared" si="524"/>
        <v/>
      </c>
      <c r="AR269" s="160" t="str">
        <f t="shared" si="524"/>
        <v/>
      </c>
      <c r="AS269" s="160" t="str">
        <f t="shared" si="524"/>
        <v/>
      </c>
      <c r="AT269" s="160" t="str">
        <f t="shared" si="524"/>
        <v/>
      </c>
      <c r="AU269" s="160" t="str">
        <f t="shared" si="524"/>
        <v/>
      </c>
      <c r="AV269" s="160" t="str">
        <f t="shared" si="524"/>
        <v/>
      </c>
      <c r="AW269" s="161" t="str">
        <f t="shared" si="524"/>
        <v/>
      </c>
      <c r="AX269" t="s">
        <v>1</v>
      </c>
      <c r="AY269" s="105" t="str">
        <f t="shared" si="507"/>
        <v/>
      </c>
      <c r="AZ269" s="134" t="str">
        <f t="shared" si="487"/>
        <v/>
      </c>
      <c r="BA269" s="73" t="str">
        <f t="shared" si="508"/>
        <v/>
      </c>
      <c r="BB269" s="73" t="str">
        <f t="shared" si="509"/>
        <v/>
      </c>
      <c r="BC269" s="134" t="str">
        <f t="shared" si="510"/>
        <v/>
      </c>
      <c r="BD269" s="134" t="str">
        <f t="shared" si="511"/>
        <v/>
      </c>
      <c r="BE269" s="134" t="str">
        <f t="shared" si="512"/>
        <v/>
      </c>
      <c r="BF269" s="134" t="str">
        <f t="shared" si="433"/>
        <v/>
      </c>
      <c r="BG269" s="134" t="str">
        <f t="shared" si="488"/>
        <v/>
      </c>
      <c r="BH269" s="73" t="str">
        <f t="shared" si="489"/>
        <v/>
      </c>
      <c r="BI269" s="73" t="str">
        <f t="shared" si="429"/>
        <v/>
      </c>
      <c r="BJ269" s="134" t="str">
        <f t="shared" si="513"/>
        <v/>
      </c>
      <c r="BK269" s="73" t="str" cm="1">
        <f t="array" ref="BK269">IF(BJ269="",""&amp;BI269,IF(BJ269="NEMA",BI269,INDEX(klub_naziv,MATCH(INDEX(klubAlias_klubid,BJ269),klub_id,0))))</f>
        <v/>
      </c>
      <c r="BL269" s="73" t="str" cm="1">
        <f t="array" ref="BL269">IFERROR(INDEX(registarNatjecatelji,CE269,4),"")</f>
        <v/>
      </c>
      <c r="BM269" s="179" t="str">
        <f t="shared" si="457"/>
        <v/>
      </c>
      <c r="BN269" s="73" t="str">
        <f t="shared" si="514"/>
        <v/>
      </c>
      <c r="BO269" s="73" t="str">
        <f t="shared" si="422"/>
        <v/>
      </c>
      <c r="BP269" s="134" t="str">
        <f t="shared" si="490"/>
        <v/>
      </c>
      <c r="BQ269" s="73" t="str">
        <f t="shared" si="491"/>
        <v/>
      </c>
      <c r="BR269" s="73" t="str">
        <f t="shared" si="492"/>
        <v/>
      </c>
      <c r="BS269" s="134" t="str">
        <f t="shared" si="493"/>
        <v/>
      </c>
      <c r="BT269" s="74" t="str">
        <f t="shared" si="494"/>
        <v/>
      </c>
      <c r="BU269" s="74" t="str">
        <f t="shared" si="495"/>
        <v/>
      </c>
      <c r="BV269" s="75" t="str">
        <f t="shared" si="496"/>
        <v/>
      </c>
      <c r="BW269" t="s">
        <v>1</v>
      </c>
      <c r="BX269" s="105" t="str">
        <f t="shared" si="497"/>
        <v/>
      </c>
      <c r="BY269" s="106" t="str">
        <f t="shared" si="498"/>
        <v/>
      </c>
      <c r="BZ269" t="s">
        <v>1</v>
      </c>
      <c r="CA269" s="105" t="str">
        <f t="shared" si="499"/>
        <v/>
      </c>
      <c r="CB269" s="106" t="str">
        <f t="shared" si="500"/>
        <v/>
      </c>
      <c r="CC269" t="s">
        <v>1</v>
      </c>
      <c r="CD269" s="105" t="str">
        <f t="shared" si="501"/>
        <v/>
      </c>
      <c r="CE269" s="106" t="str">
        <f t="shared" si="515"/>
        <v/>
      </c>
      <c r="CF269" t="s">
        <v>1</v>
      </c>
      <c r="CG269" s="111" t="str">
        <f t="shared" si="516"/>
        <v/>
      </c>
      <c r="CH269" s="134" t="str" cm="1">
        <f t="array" ref="CH269">IF(CG269="","",INDEX(imePrezime_id,CG269,0))</f>
        <v/>
      </c>
      <c r="CI269" s="106" t="str">
        <f>IF(OR(CD269="",CE269&lt;&gt;"NEMA"),"",IFERROR(INDEX(imeprezimealias_imeprezimeid,MATCH(BA269&amp;" "&amp;BB269,imeprezimealias_alias,0)),""))</f>
        <v/>
      </c>
      <c r="CJ269" t="s">
        <v>1</v>
      </c>
      <c r="CK269" s="29" t="str">
        <f t="shared" si="517"/>
        <v/>
      </c>
      <c r="CL269" t="s">
        <v>1</v>
      </c>
      <c r="CM269" s="90"/>
      <c r="CN269" t="s">
        <v>1</v>
      </c>
      <c r="CO269" s="111" t="str">
        <f>IF(CM269="","",MAX(CO$10:CO268)+1)</f>
        <v/>
      </c>
      <c r="CP269" s="106" t="str">
        <f>IF(CM269="","",INDEX(imePrezime_id,MATCH(IF(IFERROR(SEARCH("–",CM269),0)&lt;&gt;0,CM269,SUBSTITUTE(CM269," "," – ",1)),imePrezime,0)))</f>
        <v/>
      </c>
      <c r="CR269" s="29" t="str">
        <f t="shared" si="518"/>
        <v/>
      </c>
      <c r="CS269" t="s">
        <v>1</v>
      </c>
      <c r="CT269" s="115" t="str">
        <f>IF(AND(CE269="NEMA",CI269=""),MAX(CT$10:CT268)+1,"")</f>
        <v/>
      </c>
      <c r="CU269" t="s">
        <v>1</v>
      </c>
      <c r="CV269" s="120" t="str">
        <f t="shared" si="427"/>
        <v/>
      </c>
      <c r="CW269" t="s">
        <v>1</v>
      </c>
      <c r="CX269" s="105" t="str">
        <f>IF(CT269="","",IF(BO269&lt;&gt;"CRO","","INSERT INTO osoba (id,reg_broj,oib,spol_id,dat_rodjenja) VALUES ("&amp;CT269&amp;",(SELECT max(reg_broj)+1 FROM osoba),Null,'"&amp;CV269&amp;"',Null); INSERT INTO osoba_log (id,reg_broj,oib,spol_id,dat_rodjenja,dnevnik_id) SELECT id,reg_broj,oib,spol_id,dat_rodjenja,"&amp;CT$2&amp;" FROM osoba WHERE id = "&amp;CT269&amp;";"))</f>
        <v/>
      </c>
      <c r="CY269" s="125" t="str">
        <f>IF(CT269="","","INSERT INTO imeprezime (id,osoba_id,rbr,ime,prezime,klub_id,identitet_id,sintaksa_id,info,aktivno,dnevnik_id) VALUES ("&amp;CT269&amp;","&amp;IF(CX269="","Null",CT269)&amp;",1,'"&amp;BA269&amp;"','"&amp;BB269&amp;"',(SELECT id FROM klub WHERE naziv = '"&amp;BI269&amp;"'),Null,1,'',1,"&amp;CT$2&amp;");")</f>
        <v/>
      </c>
      <c r="CZ269" t="s">
        <v>1</v>
      </c>
      <c r="DA269" s="29" t="str">
        <f t="shared" si="519"/>
        <v/>
      </c>
      <c r="DB269" t="s">
        <v>1</v>
      </c>
      <c r="DC269" s="105" t="str">
        <f>IF(OR(BP269="",BP269&lt;&gt;"NEMA"),"",BO269)</f>
        <v/>
      </c>
      <c r="DD269" s="125" t="str">
        <f>IF(DC269="","",MAX(DD$10:DD268)+1)</f>
        <v/>
      </c>
      <c r="DE269" t="s">
        <v>1</v>
      </c>
      <c r="DF269" s="90"/>
      <c r="DG269" t="s">
        <v>1</v>
      </c>
      <c r="DH269" s="29" t="str">
        <f t="shared" si="502"/>
        <v/>
      </c>
      <c r="DI269" t="s">
        <v>1</v>
      </c>
      <c r="DJ269" s="166" t="str">
        <f>IF(BJ269&lt;&gt;"NEMA","",IF(IFERROR(MATCH(BI269,BI$10:BI268,0),0)&lt;&gt;0,"",BI269))</f>
        <v/>
      </c>
      <c r="DK269" t="s">
        <v>1</v>
      </c>
      <c r="DL269" s="90"/>
      <c r="DM269" t="s">
        <v>1</v>
      </c>
      <c r="DN269" s="105" t="str">
        <f t="shared" si="520"/>
        <v/>
      </c>
      <c r="DO269" s="73" t="str">
        <f>IF(DN269="","",MAX(DO$10:DO268)+1)</f>
        <v/>
      </c>
      <c r="DP269" s="73" t="str">
        <f>IF(DN269="","",IF(BP269="","",IF(BP269="NEMA",DD269,BP269)))</f>
        <v/>
      </c>
      <c r="DQ269" s="73" t="str">
        <f t="shared" si="521"/>
        <v/>
      </c>
      <c r="DR269" s="73" t="str">
        <f>IF(DL269="","",MAX(DR$10:DR268)+1)</f>
        <v/>
      </c>
      <c r="DS269" s="177" t="str">
        <f t="shared" si="503"/>
        <v/>
      </c>
      <c r="DT269" s="125" t="str">
        <f t="shared" si="522"/>
        <v/>
      </c>
      <c r="DU269" t="s">
        <v>1</v>
      </c>
      <c r="DV269" s="29" t="str">
        <f t="shared" si="523"/>
        <v/>
      </c>
      <c r="DW269" t="s">
        <v>1</v>
      </c>
      <c r="DX269" s="166" t="str">
        <f>IF(BX269="","",IF(BY269&lt;&gt;"NEMA","ime-pre-klu"&amp;IF(BJ269="","","(ali)")&amp;"-kat",IF(CB269&lt;&gt;"NEMA","ime-pre-klu"&amp;IF(BJ269="","","(ali)"),IF(CE269&lt;&gt;"NEMA","ime-pre",IF(CT269&lt;&gt;"","novo",""))))&amp;IF(AND(BE269="0",BD269&gt;max_minuta*60),"-ot",""))</f>
        <v/>
      </c>
      <c r="DY269" t="s">
        <v>1</v>
      </c>
      <c r="DZ269" s="111"/>
      <c r="EA269" s="134"/>
      <c r="EB269" s="134"/>
      <c r="EC269" s="134"/>
      <c r="ED269" s="134"/>
      <c r="EE269" s="134"/>
      <c r="EF269" s="134"/>
      <c r="EG269" s="134"/>
      <c r="EH269" s="134"/>
      <c r="EI269" s="134"/>
      <c r="EJ269" s="106" t="str">
        <f t="shared" si="504"/>
        <v/>
      </c>
      <c r="EK269" t="s">
        <v>1</v>
      </c>
    </row>
    <row r="270" spans="2:141" x14ac:dyDescent="0.25">
      <c r="B270" s="148"/>
      <c r="C270" t="s">
        <v>1</v>
      </c>
      <c r="D270" s="159" t="str">
        <f t="shared" si="505"/>
        <v/>
      </c>
      <c r="E270" s="160" t="str">
        <f t="shared" ref="E270:AW270" si="525">IF($B270="","",FIND(";",$B270,D270+1))</f>
        <v/>
      </c>
      <c r="F270" s="160" t="str">
        <f t="shared" si="525"/>
        <v/>
      </c>
      <c r="G270" s="160" t="str">
        <f t="shared" si="525"/>
        <v/>
      </c>
      <c r="H270" s="160" t="str">
        <f t="shared" si="525"/>
        <v/>
      </c>
      <c r="I270" s="160" t="str">
        <f t="shared" si="525"/>
        <v/>
      </c>
      <c r="J270" s="160" t="str">
        <f t="shared" si="525"/>
        <v/>
      </c>
      <c r="K270" s="160" t="str">
        <f t="shared" si="525"/>
        <v/>
      </c>
      <c r="L270" s="160" t="str">
        <f t="shared" si="525"/>
        <v/>
      </c>
      <c r="M270" s="160" t="str">
        <f t="shared" si="525"/>
        <v/>
      </c>
      <c r="N270" s="160" t="str">
        <f t="shared" si="525"/>
        <v/>
      </c>
      <c r="O270" s="160" t="str">
        <f t="shared" si="525"/>
        <v/>
      </c>
      <c r="P270" s="160" t="str">
        <f t="shared" si="525"/>
        <v/>
      </c>
      <c r="Q270" s="160" t="str">
        <f t="shared" si="525"/>
        <v/>
      </c>
      <c r="R270" s="160" t="str">
        <f t="shared" si="525"/>
        <v/>
      </c>
      <c r="S270" s="160" t="str">
        <f t="shared" si="525"/>
        <v/>
      </c>
      <c r="T270" s="160" t="str">
        <f t="shared" si="525"/>
        <v/>
      </c>
      <c r="U270" s="160" t="str">
        <f t="shared" si="525"/>
        <v/>
      </c>
      <c r="V270" s="160" t="str">
        <f t="shared" si="525"/>
        <v/>
      </c>
      <c r="W270" s="160" t="str">
        <f t="shared" si="525"/>
        <v/>
      </c>
      <c r="X270" s="160" t="str">
        <f t="shared" si="525"/>
        <v/>
      </c>
      <c r="Y270" s="160" t="str">
        <f t="shared" si="525"/>
        <v/>
      </c>
      <c r="Z270" s="160" t="str">
        <f t="shared" si="525"/>
        <v/>
      </c>
      <c r="AA270" s="160" t="str">
        <f t="shared" si="525"/>
        <v/>
      </c>
      <c r="AB270" s="160" t="str">
        <f t="shared" si="525"/>
        <v/>
      </c>
      <c r="AC270" s="160" t="str">
        <f t="shared" si="525"/>
        <v/>
      </c>
      <c r="AD270" s="160" t="str">
        <f t="shared" si="525"/>
        <v/>
      </c>
      <c r="AE270" s="160" t="str">
        <f t="shared" si="525"/>
        <v/>
      </c>
      <c r="AF270" s="160" t="str">
        <f t="shared" si="525"/>
        <v/>
      </c>
      <c r="AG270" s="160" t="str">
        <f t="shared" si="525"/>
        <v/>
      </c>
      <c r="AH270" s="160" t="str">
        <f t="shared" si="525"/>
        <v/>
      </c>
      <c r="AI270" s="160" t="str">
        <f t="shared" si="525"/>
        <v/>
      </c>
      <c r="AJ270" s="160" t="str">
        <f t="shared" si="525"/>
        <v/>
      </c>
      <c r="AK270" s="160" t="str">
        <f t="shared" si="525"/>
        <v/>
      </c>
      <c r="AL270" s="160" t="str">
        <f t="shared" si="525"/>
        <v/>
      </c>
      <c r="AM270" s="160" t="str">
        <f t="shared" si="525"/>
        <v/>
      </c>
      <c r="AN270" s="160" t="str">
        <f t="shared" si="525"/>
        <v/>
      </c>
      <c r="AO270" s="160" t="str">
        <f t="shared" si="525"/>
        <v/>
      </c>
      <c r="AP270" s="160" t="str">
        <f t="shared" si="525"/>
        <v/>
      </c>
      <c r="AQ270" s="160" t="str">
        <f t="shared" si="525"/>
        <v/>
      </c>
      <c r="AR270" s="160" t="str">
        <f t="shared" si="525"/>
        <v/>
      </c>
      <c r="AS270" s="160" t="str">
        <f t="shared" si="525"/>
        <v/>
      </c>
      <c r="AT270" s="160" t="str">
        <f t="shared" si="525"/>
        <v/>
      </c>
      <c r="AU270" s="160" t="str">
        <f t="shared" si="525"/>
        <v/>
      </c>
      <c r="AV270" s="160" t="str">
        <f t="shared" si="525"/>
        <v/>
      </c>
      <c r="AW270" s="161" t="str">
        <f t="shared" si="525"/>
        <v/>
      </c>
      <c r="AX270" t="s">
        <v>1</v>
      </c>
      <c r="AY270" s="105" t="str">
        <f t="shared" si="507"/>
        <v/>
      </c>
      <c r="AZ270" s="134" t="str">
        <f t="shared" si="487"/>
        <v/>
      </c>
      <c r="BA270" s="73" t="str">
        <f t="shared" si="508"/>
        <v/>
      </c>
      <c r="BB270" s="73" t="str">
        <f t="shared" si="509"/>
        <v/>
      </c>
      <c r="BC270" s="134" t="str">
        <f t="shared" si="510"/>
        <v/>
      </c>
      <c r="BD270" s="134" t="str">
        <f t="shared" si="511"/>
        <v/>
      </c>
      <c r="BE270" s="134" t="str">
        <f t="shared" si="512"/>
        <v/>
      </c>
      <c r="BF270" s="134" t="str">
        <f t="shared" si="433"/>
        <v/>
      </c>
      <c r="BG270" s="134" t="str">
        <f t="shared" si="488"/>
        <v/>
      </c>
      <c r="BH270" s="73" t="str">
        <f t="shared" si="489"/>
        <v/>
      </c>
      <c r="BI270" s="73" t="str">
        <f t="shared" si="429"/>
        <v/>
      </c>
      <c r="BJ270" s="134" t="str">
        <f t="shared" si="513"/>
        <v/>
      </c>
      <c r="BK270" s="73" t="str" cm="1">
        <f t="array" ref="BK270">IF(BJ270="",""&amp;BI270,IF(BJ270="NEMA",BI270,INDEX(klub_naziv,MATCH(INDEX(klubAlias_klubid,BJ270),klub_id,0))))</f>
        <v/>
      </c>
      <c r="BL270" s="73" t="str" cm="1">
        <f t="array" ref="BL270">IFERROR(INDEX(registarNatjecatelji,CE270,4),"")</f>
        <v/>
      </c>
      <c r="BM270" s="179" t="str">
        <f t="shared" si="457"/>
        <v/>
      </c>
      <c r="BN270" s="73" t="str">
        <f t="shared" si="514"/>
        <v/>
      </c>
      <c r="BO270" s="73" t="str">
        <f t="shared" si="422"/>
        <v/>
      </c>
      <c r="BP270" s="134" t="str">
        <f t="shared" si="490"/>
        <v/>
      </c>
      <c r="BQ270" s="73" t="str">
        <f t="shared" si="491"/>
        <v/>
      </c>
      <c r="BR270" s="73" t="str">
        <f t="shared" si="492"/>
        <v/>
      </c>
      <c r="BS270" s="134" t="str">
        <f t="shared" si="493"/>
        <v/>
      </c>
      <c r="BT270" s="74" t="str">
        <f t="shared" si="494"/>
        <v/>
      </c>
      <c r="BU270" s="74" t="str">
        <f t="shared" si="495"/>
        <v/>
      </c>
      <c r="BV270" s="75" t="str">
        <f t="shared" si="496"/>
        <v/>
      </c>
      <c r="BW270" t="s">
        <v>1</v>
      </c>
      <c r="BX270" s="105" t="str">
        <f t="shared" si="497"/>
        <v/>
      </c>
      <c r="BY270" s="106" t="str">
        <f t="shared" si="498"/>
        <v/>
      </c>
      <c r="BZ270" t="s">
        <v>1</v>
      </c>
      <c r="CA270" s="105" t="str">
        <f t="shared" si="499"/>
        <v/>
      </c>
      <c r="CB270" s="106" t="str">
        <f t="shared" si="500"/>
        <v/>
      </c>
      <c r="CC270" t="s">
        <v>1</v>
      </c>
      <c r="CD270" s="105" t="str">
        <f t="shared" si="501"/>
        <v/>
      </c>
      <c r="CE270" s="106" t="str">
        <f t="shared" si="515"/>
        <v/>
      </c>
      <c r="CF270" t="s">
        <v>1</v>
      </c>
      <c r="CG270" s="111" t="str">
        <f t="shared" si="516"/>
        <v/>
      </c>
      <c r="CH270" s="134" t="str" cm="1">
        <f t="array" ref="CH270">IF(CG270="","",INDEX(imePrezime_id,CG270,0))</f>
        <v/>
      </c>
      <c r="CI270" s="106" t="str">
        <f>IF(OR(CD270="",CE270&lt;&gt;"NEMA"),"",IFERROR(INDEX(imeprezimealias_imeprezimeid,MATCH(BA270&amp;" "&amp;BB270,imeprezimealias_alias,0)),""))</f>
        <v/>
      </c>
      <c r="CJ270" t="s">
        <v>1</v>
      </c>
      <c r="CK270" s="29" t="str">
        <f t="shared" si="517"/>
        <v/>
      </c>
      <c r="CL270" t="s">
        <v>1</v>
      </c>
      <c r="CM270" s="90"/>
      <c r="CN270" t="s">
        <v>1</v>
      </c>
      <c r="CO270" s="111" t="str">
        <f>IF(CM270="","",MAX(CO$10:CO269)+1)</f>
        <v/>
      </c>
      <c r="CP270" s="106" t="str">
        <f>IF(CM270="","",INDEX(imePrezime_id,MATCH(IF(IFERROR(SEARCH("–",CM270),0)&lt;&gt;0,CM270,SUBSTITUTE(CM270," "," – ",1)),imePrezime,0)))</f>
        <v/>
      </c>
      <c r="CR270" s="29" t="str">
        <f t="shared" si="518"/>
        <v/>
      </c>
      <c r="CS270" t="s">
        <v>1</v>
      </c>
      <c r="CT270" s="115" t="str">
        <f>IF(AND(CE270="NEMA",CI270=""),MAX(CT$10:CT269)+1,"")</f>
        <v/>
      </c>
      <c r="CU270" t="s">
        <v>1</v>
      </c>
      <c r="CV270" s="120" t="str">
        <f t="shared" si="427"/>
        <v/>
      </c>
      <c r="CW270" t="s">
        <v>1</v>
      </c>
      <c r="CX270" s="105" t="str">
        <f>IF(CT270="","",IF(BO270&lt;&gt;"CRO","","INSERT INTO osoba (id,reg_broj,oib,spol_id,dat_rodjenja) VALUES ("&amp;CT270&amp;",(SELECT max(reg_broj)+1 FROM osoba),Null,'"&amp;CV270&amp;"',Null); INSERT INTO osoba_log (id,reg_broj,oib,spol_id,dat_rodjenja,dnevnik_id) SELECT id,reg_broj,oib,spol_id,dat_rodjenja,"&amp;CT$2&amp;" FROM osoba WHERE id = "&amp;CT270&amp;";"))</f>
        <v/>
      </c>
      <c r="CY270" s="125" t="str">
        <f>IF(CT270="","","INSERT INTO imeprezime (id,osoba_id,rbr,ime,prezime,klub_id,identitet_id,sintaksa_id,info,aktivno,dnevnik_id) VALUES ("&amp;CT270&amp;","&amp;IF(CX270="","Null",CT270)&amp;",1,'"&amp;BA270&amp;"','"&amp;BB270&amp;"',(SELECT id FROM klub WHERE naziv = '"&amp;BI270&amp;"'),Null,1,'',1,"&amp;CT$2&amp;");")</f>
        <v/>
      </c>
      <c r="CZ270" t="s">
        <v>1</v>
      </c>
      <c r="DA270" s="29" t="str">
        <f t="shared" si="519"/>
        <v/>
      </c>
      <c r="DB270" t="s">
        <v>1</v>
      </c>
      <c r="DC270" s="105" t="str">
        <f>IF(OR(BP270="",BP270&lt;&gt;"NEMA"),"",BO270)</f>
        <v/>
      </c>
      <c r="DD270" s="125" t="str">
        <f>IF(DC270="","",MAX(DD$10:DD269)+1)</f>
        <v/>
      </c>
      <c r="DE270" t="s">
        <v>1</v>
      </c>
      <c r="DF270" s="90"/>
      <c r="DG270" t="s">
        <v>1</v>
      </c>
      <c r="DH270" s="29" t="str">
        <f t="shared" si="502"/>
        <v/>
      </c>
      <c r="DI270" t="s">
        <v>1</v>
      </c>
      <c r="DJ270" s="166" t="str">
        <f>IF(BJ270&lt;&gt;"NEMA","",IF(IFERROR(MATCH(BI270,BI$10:BI269,0),0)&lt;&gt;0,"",BI270))</f>
        <v/>
      </c>
      <c r="DK270" t="s">
        <v>1</v>
      </c>
      <c r="DL270" s="90"/>
      <c r="DM270" t="s">
        <v>1</v>
      </c>
      <c r="DN270" s="105" t="str">
        <f t="shared" si="520"/>
        <v/>
      </c>
      <c r="DO270" s="73" t="str">
        <f>IF(DN270="","",MAX(DO$10:DO269)+1)</f>
        <v/>
      </c>
      <c r="DP270" s="73" t="str">
        <f>IF(DN270="","",IF(BP270="","",IF(BP270="NEMA",DD270,BP270)))</f>
        <v/>
      </c>
      <c r="DQ270" s="73" t="str">
        <f t="shared" si="521"/>
        <v/>
      </c>
      <c r="DR270" s="73" t="str">
        <f>IF(DL270="","",MAX(DR$10:DR269)+1)</f>
        <v/>
      </c>
      <c r="DS270" s="177" t="str">
        <f t="shared" si="503"/>
        <v/>
      </c>
      <c r="DT270" s="125" t="str">
        <f t="shared" si="522"/>
        <v/>
      </c>
      <c r="DU270" t="s">
        <v>1</v>
      </c>
      <c r="DV270" s="29" t="str">
        <f t="shared" si="523"/>
        <v/>
      </c>
      <c r="DW270" t="s">
        <v>1</v>
      </c>
      <c r="DX270" s="166" t="str">
        <f>IF(BX270="","",IF(BY270&lt;&gt;"NEMA","ime-pre-klu"&amp;IF(BJ270="","","(ali)")&amp;"-kat",IF(CB270&lt;&gt;"NEMA","ime-pre-klu"&amp;IF(BJ270="","","(ali)"),IF(CE270&lt;&gt;"NEMA","ime-pre",IF(CT270&lt;&gt;"","novo",""))))&amp;IF(AND(BE270="0",BD270&gt;max_minuta*60),"-ot",""))</f>
        <v/>
      </c>
      <c r="DY270" t="s">
        <v>1</v>
      </c>
      <c r="DZ270" s="111"/>
      <c r="EA270" s="134"/>
      <c r="EB270" s="134"/>
      <c r="EC270" s="134"/>
      <c r="ED270" s="134"/>
      <c r="EE270" s="134"/>
      <c r="EF270" s="134"/>
      <c r="EG270" s="134"/>
      <c r="EH270" s="134"/>
      <c r="EI270" s="134"/>
      <c r="EJ270" s="106" t="str">
        <f t="shared" si="504"/>
        <v/>
      </c>
      <c r="EK270" t="s">
        <v>1</v>
      </c>
    </row>
    <row r="271" spans="2:141" x14ac:dyDescent="0.25">
      <c r="B271" s="148"/>
      <c r="C271" t="s">
        <v>1</v>
      </c>
      <c r="D271" s="159" t="str">
        <f t="shared" si="505"/>
        <v/>
      </c>
      <c r="E271" s="160" t="str">
        <f t="shared" ref="E271:AW271" si="526">IF($B271="","",FIND(";",$B271,D271+1))</f>
        <v/>
      </c>
      <c r="F271" s="160" t="str">
        <f t="shared" si="526"/>
        <v/>
      </c>
      <c r="G271" s="160" t="str">
        <f t="shared" si="526"/>
        <v/>
      </c>
      <c r="H271" s="160" t="str">
        <f t="shared" si="526"/>
        <v/>
      </c>
      <c r="I271" s="160" t="str">
        <f t="shared" si="526"/>
        <v/>
      </c>
      <c r="J271" s="160" t="str">
        <f t="shared" si="526"/>
        <v/>
      </c>
      <c r="K271" s="160" t="str">
        <f t="shared" si="526"/>
        <v/>
      </c>
      <c r="L271" s="160" t="str">
        <f t="shared" si="526"/>
        <v/>
      </c>
      <c r="M271" s="160" t="str">
        <f t="shared" si="526"/>
        <v/>
      </c>
      <c r="N271" s="160" t="str">
        <f t="shared" si="526"/>
        <v/>
      </c>
      <c r="O271" s="160" t="str">
        <f t="shared" si="526"/>
        <v/>
      </c>
      <c r="P271" s="160" t="str">
        <f t="shared" si="526"/>
        <v/>
      </c>
      <c r="Q271" s="160" t="str">
        <f t="shared" si="526"/>
        <v/>
      </c>
      <c r="R271" s="160" t="str">
        <f t="shared" si="526"/>
        <v/>
      </c>
      <c r="S271" s="160" t="str">
        <f t="shared" si="526"/>
        <v/>
      </c>
      <c r="T271" s="160" t="str">
        <f t="shared" si="526"/>
        <v/>
      </c>
      <c r="U271" s="160" t="str">
        <f t="shared" si="526"/>
        <v/>
      </c>
      <c r="V271" s="160" t="str">
        <f t="shared" si="526"/>
        <v/>
      </c>
      <c r="W271" s="160" t="str">
        <f t="shared" si="526"/>
        <v/>
      </c>
      <c r="X271" s="160" t="str">
        <f t="shared" si="526"/>
        <v/>
      </c>
      <c r="Y271" s="160" t="str">
        <f t="shared" si="526"/>
        <v/>
      </c>
      <c r="Z271" s="160" t="str">
        <f t="shared" si="526"/>
        <v/>
      </c>
      <c r="AA271" s="160" t="str">
        <f t="shared" si="526"/>
        <v/>
      </c>
      <c r="AB271" s="160" t="str">
        <f t="shared" si="526"/>
        <v/>
      </c>
      <c r="AC271" s="160" t="str">
        <f t="shared" si="526"/>
        <v/>
      </c>
      <c r="AD271" s="160" t="str">
        <f t="shared" si="526"/>
        <v/>
      </c>
      <c r="AE271" s="160" t="str">
        <f t="shared" si="526"/>
        <v/>
      </c>
      <c r="AF271" s="160" t="str">
        <f t="shared" si="526"/>
        <v/>
      </c>
      <c r="AG271" s="160" t="str">
        <f t="shared" si="526"/>
        <v/>
      </c>
      <c r="AH271" s="160" t="str">
        <f t="shared" si="526"/>
        <v/>
      </c>
      <c r="AI271" s="160" t="str">
        <f t="shared" si="526"/>
        <v/>
      </c>
      <c r="AJ271" s="160" t="str">
        <f t="shared" si="526"/>
        <v/>
      </c>
      <c r="AK271" s="160" t="str">
        <f t="shared" si="526"/>
        <v/>
      </c>
      <c r="AL271" s="160" t="str">
        <f t="shared" si="526"/>
        <v/>
      </c>
      <c r="AM271" s="160" t="str">
        <f t="shared" si="526"/>
        <v/>
      </c>
      <c r="AN271" s="160" t="str">
        <f t="shared" si="526"/>
        <v/>
      </c>
      <c r="AO271" s="160" t="str">
        <f t="shared" si="526"/>
        <v/>
      </c>
      <c r="AP271" s="160" t="str">
        <f t="shared" si="526"/>
        <v/>
      </c>
      <c r="AQ271" s="160" t="str">
        <f t="shared" si="526"/>
        <v/>
      </c>
      <c r="AR271" s="160" t="str">
        <f t="shared" si="526"/>
        <v/>
      </c>
      <c r="AS271" s="160" t="str">
        <f t="shared" si="526"/>
        <v/>
      </c>
      <c r="AT271" s="160" t="str">
        <f t="shared" si="526"/>
        <v/>
      </c>
      <c r="AU271" s="160" t="str">
        <f t="shared" si="526"/>
        <v/>
      </c>
      <c r="AV271" s="160" t="str">
        <f t="shared" si="526"/>
        <v/>
      </c>
      <c r="AW271" s="161" t="str">
        <f t="shared" si="526"/>
        <v/>
      </c>
      <c r="AX271" t="s">
        <v>1</v>
      </c>
      <c r="AY271" s="105" t="str">
        <f t="shared" si="507"/>
        <v/>
      </c>
      <c r="AZ271" s="134" t="str">
        <f t="shared" si="487"/>
        <v/>
      </c>
      <c r="BA271" s="73" t="str">
        <f t="shared" si="508"/>
        <v/>
      </c>
      <c r="BB271" s="73" t="str">
        <f t="shared" si="509"/>
        <v/>
      </c>
      <c r="BC271" s="134" t="str">
        <f t="shared" si="510"/>
        <v/>
      </c>
      <c r="BD271" s="134" t="str">
        <f t="shared" si="511"/>
        <v/>
      </c>
      <c r="BE271" s="134" t="str">
        <f t="shared" si="512"/>
        <v/>
      </c>
      <c r="BF271" s="134" t="str">
        <f t="shared" si="433"/>
        <v/>
      </c>
      <c r="BG271" s="134" t="str">
        <f t="shared" si="488"/>
        <v/>
      </c>
      <c r="BH271" s="73" t="str">
        <f t="shared" si="489"/>
        <v/>
      </c>
      <c r="BI271" s="73" t="str">
        <f t="shared" si="429"/>
        <v/>
      </c>
      <c r="BJ271" s="134" t="str">
        <f t="shared" si="513"/>
        <v/>
      </c>
      <c r="BK271" s="73" t="str" cm="1">
        <f t="array" ref="BK271">IF(BJ271="",""&amp;BI271,IF(BJ271="NEMA",BI271,INDEX(klub_naziv,MATCH(INDEX(klubAlias_klubid,BJ271),klub_id,0))))</f>
        <v/>
      </c>
      <c r="BL271" s="73" t="str" cm="1">
        <f t="array" ref="BL271">IFERROR(INDEX(registarNatjecatelji,CE271,4),"")</f>
        <v/>
      </c>
      <c r="BM271" s="179" t="str">
        <f t="shared" si="457"/>
        <v/>
      </c>
      <c r="BN271" s="73" t="str">
        <f t="shared" si="514"/>
        <v/>
      </c>
      <c r="BO271" s="73" t="str">
        <f t="shared" ref="BO271:BO334" si="527">IF(B271="","",SUBSTITUTE(MID($B271,T271+1,U271-T271-1),"""",""))</f>
        <v/>
      </c>
      <c r="BP271" s="134" t="str">
        <f t="shared" si="490"/>
        <v/>
      </c>
      <c r="BQ271" s="73" t="str">
        <f t="shared" si="491"/>
        <v/>
      </c>
      <c r="BR271" s="73" t="str">
        <f t="shared" si="492"/>
        <v/>
      </c>
      <c r="BS271" s="134" t="str">
        <f t="shared" si="493"/>
        <v/>
      </c>
      <c r="BT271" s="74" t="str">
        <f t="shared" si="494"/>
        <v/>
      </c>
      <c r="BU271" s="74" t="str">
        <f t="shared" si="495"/>
        <v/>
      </c>
      <c r="BV271" s="75" t="str">
        <f t="shared" si="496"/>
        <v/>
      </c>
      <c r="BW271" t="s">
        <v>1</v>
      </c>
      <c r="BX271" s="105" t="str">
        <f t="shared" si="497"/>
        <v/>
      </c>
      <c r="BY271" s="106" t="str">
        <f t="shared" si="498"/>
        <v/>
      </c>
      <c r="BZ271" t="s">
        <v>1</v>
      </c>
      <c r="CA271" s="105" t="str">
        <f t="shared" si="499"/>
        <v/>
      </c>
      <c r="CB271" s="106" t="str">
        <f t="shared" si="500"/>
        <v/>
      </c>
      <c r="CC271" t="s">
        <v>1</v>
      </c>
      <c r="CD271" s="105" t="str">
        <f t="shared" si="501"/>
        <v/>
      </c>
      <c r="CE271" s="106" t="str">
        <f t="shared" si="515"/>
        <v/>
      </c>
      <c r="CF271" t="s">
        <v>1</v>
      </c>
      <c r="CG271" s="111" t="str">
        <f t="shared" si="516"/>
        <v/>
      </c>
      <c r="CH271" s="134" t="str" cm="1">
        <f t="array" ref="CH271">IF(CG271="","",INDEX(imePrezime_id,CG271,0))</f>
        <v/>
      </c>
      <c r="CI271" s="106" t="str">
        <f>IF(OR(CD271="",CE271&lt;&gt;"NEMA"),"",IFERROR(INDEX(imeprezimealias_imeprezimeid,MATCH(BA271&amp;" "&amp;BB271,imeprezimealias_alias,0)),""))</f>
        <v/>
      </c>
      <c r="CJ271" t="s">
        <v>1</v>
      </c>
      <c r="CK271" s="29" t="str">
        <f t="shared" si="517"/>
        <v/>
      </c>
      <c r="CL271" t="s">
        <v>1</v>
      </c>
      <c r="CM271" s="90"/>
      <c r="CN271" t="s">
        <v>1</v>
      </c>
      <c r="CO271" s="111" t="str">
        <f>IF(CM271="","",MAX(CO$10:CO270)+1)</f>
        <v/>
      </c>
      <c r="CP271" s="106" t="str">
        <f>IF(CM271="","",INDEX(imePrezime_id,MATCH(IF(IFERROR(SEARCH("–",CM271),0)&lt;&gt;0,CM271,SUBSTITUTE(CM271," "," – ",1)),imePrezime,0)))</f>
        <v/>
      </c>
      <c r="CR271" s="29" t="str">
        <f t="shared" si="518"/>
        <v/>
      </c>
      <c r="CS271" t="s">
        <v>1</v>
      </c>
      <c r="CT271" s="115" t="str">
        <f>IF(AND(CE271="NEMA",CI271=""),MAX(CT$10:CT270)+1,"")</f>
        <v/>
      </c>
      <c r="CU271" t="s">
        <v>1</v>
      </c>
      <c r="CV271" s="120" t="str">
        <f t="shared" si="427"/>
        <v/>
      </c>
      <c r="CW271" t="s">
        <v>1</v>
      </c>
      <c r="CX271" s="105" t="str">
        <f>IF(CT271="","",IF(BO271&lt;&gt;"CRO","","INSERT INTO osoba (id,reg_broj,oib,spol_id,dat_rodjenja) VALUES ("&amp;CT271&amp;",(SELECT max(reg_broj)+1 FROM osoba),Null,'"&amp;CV271&amp;"',Null); INSERT INTO osoba_log (id,reg_broj,oib,spol_id,dat_rodjenja,dnevnik_id) SELECT id,reg_broj,oib,spol_id,dat_rodjenja,"&amp;CT$2&amp;" FROM osoba WHERE id = "&amp;CT271&amp;";"))</f>
        <v/>
      </c>
      <c r="CY271" s="125" t="str">
        <f>IF(CT271="","","INSERT INTO imeprezime (id,osoba_id,rbr,ime,prezime,klub_id,identitet_id,sintaksa_id,info,aktivno,dnevnik_id) VALUES ("&amp;CT271&amp;","&amp;IF(CX271="","Null",CT271)&amp;",1,'"&amp;BA271&amp;"','"&amp;BB271&amp;"',(SELECT id FROM klub WHERE naziv = '"&amp;BI271&amp;"'),Null,1,'',1,"&amp;CT$2&amp;");")</f>
        <v/>
      </c>
      <c r="CZ271" t="s">
        <v>1</v>
      </c>
      <c r="DA271" s="29" t="str">
        <f t="shared" si="519"/>
        <v/>
      </c>
      <c r="DB271" t="s">
        <v>1</v>
      </c>
      <c r="DC271" s="105" t="str">
        <f>IF(OR(BP271="",BP271&lt;&gt;"NEMA"),"",BO271)</f>
        <v/>
      </c>
      <c r="DD271" s="125" t="str">
        <f>IF(DC271="","",MAX(DD$10:DD270)+1)</f>
        <v/>
      </c>
      <c r="DE271" t="s">
        <v>1</v>
      </c>
      <c r="DF271" s="90"/>
      <c r="DG271" t="s">
        <v>1</v>
      </c>
      <c r="DH271" s="29" t="str">
        <f t="shared" si="502"/>
        <v/>
      </c>
      <c r="DI271" t="s">
        <v>1</v>
      </c>
      <c r="DJ271" s="166" t="str">
        <f>IF(BJ271&lt;&gt;"NEMA","",IF(IFERROR(MATCH(BI271,BI$10:BI270,0),0)&lt;&gt;0,"",BI271))</f>
        <v/>
      </c>
      <c r="DK271" t="s">
        <v>1</v>
      </c>
      <c r="DL271" s="90"/>
      <c r="DM271" t="s">
        <v>1</v>
      </c>
      <c r="DN271" s="105" t="str">
        <f t="shared" si="520"/>
        <v/>
      </c>
      <c r="DO271" s="73" t="str">
        <f>IF(DN271="","",MAX(DO$10:DO270)+1)</f>
        <v/>
      </c>
      <c r="DP271" s="73" t="str">
        <f>IF(DN271="","",IF(BP271="","",IF(BP271="NEMA",DD271,BP271)))</f>
        <v/>
      </c>
      <c r="DQ271" s="73" t="str">
        <f t="shared" si="521"/>
        <v/>
      </c>
      <c r="DR271" s="73" t="str">
        <f>IF(DL271="","",MAX(DR$10:DR270)+1)</f>
        <v/>
      </c>
      <c r="DS271" s="177" t="str">
        <f t="shared" si="503"/>
        <v/>
      </c>
      <c r="DT271" s="125" t="str">
        <f t="shared" si="522"/>
        <v/>
      </c>
      <c r="DU271" t="s">
        <v>1</v>
      </c>
      <c r="DV271" s="29" t="str">
        <f t="shared" si="523"/>
        <v/>
      </c>
      <c r="DW271" t="s">
        <v>1</v>
      </c>
      <c r="DX271" s="166" t="str">
        <f>IF(BX271="","",IF(BY271&lt;&gt;"NEMA","ime-pre-klu"&amp;IF(BJ271="","","(ali)")&amp;"-kat",IF(CB271&lt;&gt;"NEMA","ime-pre-klu"&amp;IF(BJ271="","","(ali)"),IF(CE271&lt;&gt;"NEMA","ime-pre",IF(CT271&lt;&gt;"","novo",""))))&amp;IF(AND(BE271="0",BD271&gt;max_minuta*60),"-ot",""))</f>
        <v/>
      </c>
      <c r="DY271" t="s">
        <v>1</v>
      </c>
      <c r="DZ271" s="111"/>
      <c r="EA271" s="134"/>
      <c r="EB271" s="134"/>
      <c r="EC271" s="134"/>
      <c r="ED271" s="134"/>
      <c r="EE271" s="134"/>
      <c r="EF271" s="134"/>
      <c r="EG271" s="134"/>
      <c r="EH271" s="134"/>
      <c r="EI271" s="134"/>
      <c r="EJ271" s="106" t="str">
        <f t="shared" si="504"/>
        <v/>
      </c>
      <c r="EK271" t="s">
        <v>1</v>
      </c>
    </row>
    <row r="272" spans="2:141" x14ac:dyDescent="0.25">
      <c r="B272" s="148"/>
      <c r="C272" t="s">
        <v>1</v>
      </c>
      <c r="D272" s="159" t="str">
        <f t="shared" si="505"/>
        <v/>
      </c>
      <c r="E272" s="160" t="str">
        <f t="shared" ref="E272:AW272" si="528">IF($B272="","",FIND(";",$B272,D272+1))</f>
        <v/>
      </c>
      <c r="F272" s="160" t="str">
        <f t="shared" si="528"/>
        <v/>
      </c>
      <c r="G272" s="160" t="str">
        <f t="shared" si="528"/>
        <v/>
      </c>
      <c r="H272" s="160" t="str">
        <f t="shared" si="528"/>
        <v/>
      </c>
      <c r="I272" s="160" t="str">
        <f t="shared" si="528"/>
        <v/>
      </c>
      <c r="J272" s="160" t="str">
        <f t="shared" si="528"/>
        <v/>
      </c>
      <c r="K272" s="160" t="str">
        <f t="shared" si="528"/>
        <v/>
      </c>
      <c r="L272" s="160" t="str">
        <f t="shared" si="528"/>
        <v/>
      </c>
      <c r="M272" s="160" t="str">
        <f t="shared" si="528"/>
        <v/>
      </c>
      <c r="N272" s="160" t="str">
        <f t="shared" si="528"/>
        <v/>
      </c>
      <c r="O272" s="160" t="str">
        <f t="shared" si="528"/>
        <v/>
      </c>
      <c r="P272" s="160" t="str">
        <f t="shared" si="528"/>
        <v/>
      </c>
      <c r="Q272" s="160" t="str">
        <f t="shared" si="528"/>
        <v/>
      </c>
      <c r="R272" s="160" t="str">
        <f t="shared" si="528"/>
        <v/>
      </c>
      <c r="S272" s="160" t="str">
        <f t="shared" si="528"/>
        <v/>
      </c>
      <c r="T272" s="160" t="str">
        <f t="shared" si="528"/>
        <v/>
      </c>
      <c r="U272" s="160" t="str">
        <f t="shared" si="528"/>
        <v/>
      </c>
      <c r="V272" s="160" t="str">
        <f t="shared" si="528"/>
        <v/>
      </c>
      <c r="W272" s="160" t="str">
        <f t="shared" si="528"/>
        <v/>
      </c>
      <c r="X272" s="160" t="str">
        <f t="shared" si="528"/>
        <v/>
      </c>
      <c r="Y272" s="160" t="str">
        <f t="shared" si="528"/>
        <v/>
      </c>
      <c r="Z272" s="160" t="str">
        <f t="shared" si="528"/>
        <v/>
      </c>
      <c r="AA272" s="160" t="str">
        <f t="shared" si="528"/>
        <v/>
      </c>
      <c r="AB272" s="160" t="str">
        <f t="shared" si="528"/>
        <v/>
      </c>
      <c r="AC272" s="160" t="str">
        <f t="shared" si="528"/>
        <v/>
      </c>
      <c r="AD272" s="160" t="str">
        <f t="shared" si="528"/>
        <v/>
      </c>
      <c r="AE272" s="160" t="str">
        <f t="shared" si="528"/>
        <v/>
      </c>
      <c r="AF272" s="160" t="str">
        <f t="shared" si="528"/>
        <v/>
      </c>
      <c r="AG272" s="160" t="str">
        <f t="shared" si="528"/>
        <v/>
      </c>
      <c r="AH272" s="160" t="str">
        <f t="shared" si="528"/>
        <v/>
      </c>
      <c r="AI272" s="160" t="str">
        <f t="shared" si="528"/>
        <v/>
      </c>
      <c r="AJ272" s="160" t="str">
        <f t="shared" si="528"/>
        <v/>
      </c>
      <c r="AK272" s="160" t="str">
        <f t="shared" si="528"/>
        <v/>
      </c>
      <c r="AL272" s="160" t="str">
        <f t="shared" si="528"/>
        <v/>
      </c>
      <c r="AM272" s="160" t="str">
        <f t="shared" si="528"/>
        <v/>
      </c>
      <c r="AN272" s="160" t="str">
        <f t="shared" si="528"/>
        <v/>
      </c>
      <c r="AO272" s="160" t="str">
        <f t="shared" si="528"/>
        <v/>
      </c>
      <c r="AP272" s="160" t="str">
        <f t="shared" si="528"/>
        <v/>
      </c>
      <c r="AQ272" s="160" t="str">
        <f t="shared" si="528"/>
        <v/>
      </c>
      <c r="AR272" s="160" t="str">
        <f t="shared" si="528"/>
        <v/>
      </c>
      <c r="AS272" s="160" t="str">
        <f t="shared" si="528"/>
        <v/>
      </c>
      <c r="AT272" s="160" t="str">
        <f t="shared" si="528"/>
        <v/>
      </c>
      <c r="AU272" s="160" t="str">
        <f t="shared" si="528"/>
        <v/>
      </c>
      <c r="AV272" s="160" t="str">
        <f t="shared" si="528"/>
        <v/>
      </c>
      <c r="AW272" s="161" t="str">
        <f t="shared" si="528"/>
        <v/>
      </c>
      <c r="AX272" t="s">
        <v>1</v>
      </c>
      <c r="AY272" s="105" t="str">
        <f t="shared" si="507"/>
        <v/>
      </c>
      <c r="AZ272" s="134" t="str">
        <f t="shared" si="487"/>
        <v/>
      </c>
      <c r="BA272" s="73" t="str">
        <f t="shared" si="508"/>
        <v/>
      </c>
      <c r="BB272" s="73" t="str">
        <f t="shared" si="509"/>
        <v/>
      </c>
      <c r="BC272" s="134" t="str">
        <f t="shared" si="510"/>
        <v/>
      </c>
      <c r="BD272" s="134" t="str">
        <f t="shared" si="511"/>
        <v/>
      </c>
      <c r="BE272" s="134" t="str">
        <f t="shared" si="512"/>
        <v/>
      </c>
      <c r="BF272" s="134" t="str">
        <f t="shared" si="433"/>
        <v/>
      </c>
      <c r="BG272" s="134" t="str">
        <f t="shared" si="488"/>
        <v/>
      </c>
      <c r="BH272" s="73" t="str">
        <f t="shared" si="489"/>
        <v/>
      </c>
      <c r="BI272" s="73" t="str">
        <f t="shared" si="429"/>
        <v/>
      </c>
      <c r="BJ272" s="134" t="str">
        <f t="shared" si="513"/>
        <v/>
      </c>
      <c r="BK272" s="73" t="str" cm="1">
        <f t="array" ref="BK272">IF(BJ272="",""&amp;BI272,IF(BJ272="NEMA",BI272,INDEX(klub_naziv,MATCH(INDEX(klubAlias_klubid,BJ272),klub_id,0))))</f>
        <v/>
      </c>
      <c r="BL272" s="73" t="str" cm="1">
        <f t="array" ref="BL272">IFERROR(INDEX(registarNatjecatelji,CE272,4),"")</f>
        <v/>
      </c>
      <c r="BM272" s="179" t="str">
        <f t="shared" si="457"/>
        <v/>
      </c>
      <c r="BN272" s="73" t="str">
        <f t="shared" si="514"/>
        <v/>
      </c>
      <c r="BO272" s="73" t="str">
        <f t="shared" si="527"/>
        <v/>
      </c>
      <c r="BP272" s="134" t="str">
        <f t="shared" si="490"/>
        <v/>
      </c>
      <c r="BQ272" s="73" t="str">
        <f t="shared" si="491"/>
        <v/>
      </c>
      <c r="BR272" s="73" t="str">
        <f t="shared" si="492"/>
        <v/>
      </c>
      <c r="BS272" s="134" t="str">
        <f t="shared" si="493"/>
        <v/>
      </c>
      <c r="BT272" s="74" t="str">
        <f t="shared" si="494"/>
        <v/>
      </c>
      <c r="BU272" s="74" t="str">
        <f t="shared" si="495"/>
        <v/>
      </c>
      <c r="BV272" s="75" t="str">
        <f t="shared" si="496"/>
        <v/>
      </c>
      <c r="BW272" t="s">
        <v>1</v>
      </c>
      <c r="BX272" s="105" t="str">
        <f t="shared" si="497"/>
        <v/>
      </c>
      <c r="BY272" s="106" t="str">
        <f t="shared" si="498"/>
        <v/>
      </c>
      <c r="BZ272" t="s">
        <v>1</v>
      </c>
      <c r="CA272" s="105" t="str">
        <f t="shared" si="499"/>
        <v/>
      </c>
      <c r="CB272" s="106" t="str">
        <f t="shared" si="500"/>
        <v/>
      </c>
      <c r="CC272" t="s">
        <v>1</v>
      </c>
      <c r="CD272" s="105" t="str">
        <f t="shared" si="501"/>
        <v/>
      </c>
      <c r="CE272" s="106" t="str">
        <f t="shared" si="515"/>
        <v/>
      </c>
      <c r="CF272" t="s">
        <v>1</v>
      </c>
      <c r="CG272" s="111" t="str">
        <f t="shared" si="516"/>
        <v/>
      </c>
      <c r="CH272" s="134" t="str" cm="1">
        <f t="array" ref="CH272">IF(CG272="","",INDEX(imePrezime_id,CG272,0))</f>
        <v/>
      </c>
      <c r="CI272" s="106" t="str">
        <f>IF(OR(CD272="",CE272&lt;&gt;"NEMA"),"",IFERROR(INDEX(imeprezimealias_imeprezimeid,MATCH(BA272&amp;" "&amp;BB272,imeprezimealias_alias,0)),""))</f>
        <v/>
      </c>
      <c r="CJ272" t="s">
        <v>1</v>
      </c>
      <c r="CK272" s="29" t="str">
        <f t="shared" si="517"/>
        <v/>
      </c>
      <c r="CL272" t="s">
        <v>1</v>
      </c>
      <c r="CM272" s="90"/>
      <c r="CN272" t="s">
        <v>1</v>
      </c>
      <c r="CO272" s="111" t="str">
        <f>IF(CM272="","",MAX(CO$10:CO271)+1)</f>
        <v/>
      </c>
      <c r="CP272" s="106" t="str">
        <f>IF(CM272="","",INDEX(imePrezime_id,MATCH(IF(IFERROR(SEARCH("–",CM272),0)&lt;&gt;0,CM272,SUBSTITUTE(CM272," "," – ",1)),imePrezime,0)))</f>
        <v/>
      </c>
      <c r="CR272" s="29" t="str">
        <f t="shared" si="518"/>
        <v/>
      </c>
      <c r="CS272" t="s">
        <v>1</v>
      </c>
      <c r="CT272" s="115" t="str">
        <f>IF(AND(CE272="NEMA",CI272=""),MAX(CT$10:CT271)+1,"")</f>
        <v/>
      </c>
      <c r="CU272" t="s">
        <v>1</v>
      </c>
      <c r="CV272" s="120" t="str">
        <f t="shared" si="427"/>
        <v/>
      </c>
      <c r="CW272" t="s">
        <v>1</v>
      </c>
      <c r="CX272" s="105" t="str">
        <f>IF(CT272="","",IF(BO272&lt;&gt;"CRO","","INSERT INTO osoba (id,reg_broj,oib,spol_id,dat_rodjenja) VALUES ("&amp;CT272&amp;",(SELECT max(reg_broj)+1 FROM osoba),Null,'"&amp;CV272&amp;"',Null); INSERT INTO osoba_log (id,reg_broj,oib,spol_id,dat_rodjenja,dnevnik_id) SELECT id,reg_broj,oib,spol_id,dat_rodjenja,"&amp;CT$2&amp;" FROM osoba WHERE id = "&amp;CT272&amp;";"))</f>
        <v/>
      </c>
      <c r="CY272" s="125" t="str">
        <f>IF(CT272="","","INSERT INTO imeprezime (id,osoba_id,rbr,ime,prezime,klub_id,identitet_id,sintaksa_id,info,aktivno,dnevnik_id) VALUES ("&amp;CT272&amp;","&amp;IF(CX272="","Null",CT272)&amp;",1,'"&amp;BA272&amp;"','"&amp;BB272&amp;"',(SELECT id FROM klub WHERE naziv = '"&amp;BI272&amp;"'),Null,1,'',1,"&amp;CT$2&amp;");")</f>
        <v/>
      </c>
      <c r="CZ272" t="s">
        <v>1</v>
      </c>
      <c r="DA272" s="29" t="str">
        <f t="shared" si="519"/>
        <v/>
      </c>
      <c r="DB272" t="s">
        <v>1</v>
      </c>
      <c r="DC272" s="105" t="str">
        <f>IF(OR(BP272="",BP272&lt;&gt;"NEMA"),"",BO272)</f>
        <v/>
      </c>
      <c r="DD272" s="125" t="str">
        <f>IF(DC272="","",MAX(DD$10:DD271)+1)</f>
        <v/>
      </c>
      <c r="DE272" t="s">
        <v>1</v>
      </c>
      <c r="DF272" s="90"/>
      <c r="DG272" t="s">
        <v>1</v>
      </c>
      <c r="DH272" s="29" t="str">
        <f t="shared" si="502"/>
        <v/>
      </c>
      <c r="DI272" t="s">
        <v>1</v>
      </c>
      <c r="DJ272" s="166" t="str">
        <f>IF(BJ272&lt;&gt;"NEMA","",IF(IFERROR(MATCH(BI272,BI$10:BI271,0),0)&lt;&gt;0,"",BI272))</f>
        <v/>
      </c>
      <c r="DK272" t="s">
        <v>1</v>
      </c>
      <c r="DL272" s="90"/>
      <c r="DM272" t="s">
        <v>1</v>
      </c>
      <c r="DN272" s="105" t="str">
        <f t="shared" si="520"/>
        <v/>
      </c>
      <c r="DO272" s="73" t="str">
        <f>IF(DN272="","",MAX(DO$10:DO271)+1)</f>
        <v/>
      </c>
      <c r="DP272" s="73" t="str">
        <f>IF(DN272="","",IF(BP272="","",IF(BP272="NEMA",DD272,BP272)))</f>
        <v/>
      </c>
      <c r="DQ272" s="73" t="str">
        <f t="shared" si="521"/>
        <v/>
      </c>
      <c r="DR272" s="73" t="str">
        <f>IF(DL272="","",MAX(DR$10:DR271)+1)</f>
        <v/>
      </c>
      <c r="DS272" s="177" t="str">
        <f t="shared" si="503"/>
        <v/>
      </c>
      <c r="DT272" s="125" t="str">
        <f t="shared" si="522"/>
        <v/>
      </c>
      <c r="DU272" t="s">
        <v>1</v>
      </c>
      <c r="DV272" s="29" t="str">
        <f t="shared" si="523"/>
        <v/>
      </c>
      <c r="DW272" t="s">
        <v>1</v>
      </c>
      <c r="DX272" s="166" t="str">
        <f>IF(BX272="","",IF(BY272&lt;&gt;"NEMA","ime-pre-klu"&amp;IF(BJ272="","","(ali)")&amp;"-kat",IF(CB272&lt;&gt;"NEMA","ime-pre-klu"&amp;IF(BJ272="","","(ali)"),IF(CE272&lt;&gt;"NEMA","ime-pre",IF(CT272&lt;&gt;"","novo",""))))&amp;IF(AND(BE272="0",BD272&gt;max_minuta*60),"-ot",""))</f>
        <v/>
      </c>
      <c r="DY272" t="s">
        <v>1</v>
      </c>
      <c r="DZ272" s="111"/>
      <c r="EA272" s="134"/>
      <c r="EB272" s="134"/>
      <c r="EC272" s="134"/>
      <c r="ED272" s="134"/>
      <c r="EE272" s="134"/>
      <c r="EF272" s="134"/>
      <c r="EG272" s="134"/>
      <c r="EH272" s="134"/>
      <c r="EI272" s="134"/>
      <c r="EJ272" s="106" t="str">
        <f t="shared" si="504"/>
        <v/>
      </c>
      <c r="EK272" t="s">
        <v>1</v>
      </c>
    </row>
    <row r="273" spans="2:141" x14ac:dyDescent="0.25">
      <c r="B273" s="148"/>
      <c r="C273" t="s">
        <v>1</v>
      </c>
      <c r="D273" s="159" t="str">
        <f t="shared" si="505"/>
        <v/>
      </c>
      <c r="E273" s="160" t="str">
        <f t="shared" ref="E273:AW273" si="529">IF($B273="","",FIND(";",$B273,D273+1))</f>
        <v/>
      </c>
      <c r="F273" s="160" t="str">
        <f t="shared" si="529"/>
        <v/>
      </c>
      <c r="G273" s="160" t="str">
        <f t="shared" si="529"/>
        <v/>
      </c>
      <c r="H273" s="160" t="str">
        <f t="shared" si="529"/>
        <v/>
      </c>
      <c r="I273" s="160" t="str">
        <f t="shared" si="529"/>
        <v/>
      </c>
      <c r="J273" s="160" t="str">
        <f t="shared" si="529"/>
        <v/>
      </c>
      <c r="K273" s="160" t="str">
        <f t="shared" si="529"/>
        <v/>
      </c>
      <c r="L273" s="160" t="str">
        <f t="shared" si="529"/>
        <v/>
      </c>
      <c r="M273" s="160" t="str">
        <f t="shared" si="529"/>
        <v/>
      </c>
      <c r="N273" s="160" t="str">
        <f t="shared" si="529"/>
        <v/>
      </c>
      <c r="O273" s="160" t="str">
        <f t="shared" si="529"/>
        <v/>
      </c>
      <c r="P273" s="160" t="str">
        <f t="shared" si="529"/>
        <v/>
      </c>
      <c r="Q273" s="160" t="str">
        <f t="shared" si="529"/>
        <v/>
      </c>
      <c r="R273" s="160" t="str">
        <f t="shared" si="529"/>
        <v/>
      </c>
      <c r="S273" s="160" t="str">
        <f t="shared" si="529"/>
        <v/>
      </c>
      <c r="T273" s="160" t="str">
        <f t="shared" si="529"/>
        <v/>
      </c>
      <c r="U273" s="160" t="str">
        <f t="shared" si="529"/>
        <v/>
      </c>
      <c r="V273" s="160" t="str">
        <f t="shared" si="529"/>
        <v/>
      </c>
      <c r="W273" s="160" t="str">
        <f t="shared" si="529"/>
        <v/>
      </c>
      <c r="X273" s="160" t="str">
        <f t="shared" si="529"/>
        <v/>
      </c>
      <c r="Y273" s="160" t="str">
        <f t="shared" si="529"/>
        <v/>
      </c>
      <c r="Z273" s="160" t="str">
        <f t="shared" si="529"/>
        <v/>
      </c>
      <c r="AA273" s="160" t="str">
        <f t="shared" si="529"/>
        <v/>
      </c>
      <c r="AB273" s="160" t="str">
        <f t="shared" si="529"/>
        <v/>
      </c>
      <c r="AC273" s="160" t="str">
        <f t="shared" si="529"/>
        <v/>
      </c>
      <c r="AD273" s="160" t="str">
        <f t="shared" si="529"/>
        <v/>
      </c>
      <c r="AE273" s="160" t="str">
        <f t="shared" si="529"/>
        <v/>
      </c>
      <c r="AF273" s="160" t="str">
        <f t="shared" si="529"/>
        <v/>
      </c>
      <c r="AG273" s="160" t="str">
        <f t="shared" si="529"/>
        <v/>
      </c>
      <c r="AH273" s="160" t="str">
        <f t="shared" si="529"/>
        <v/>
      </c>
      <c r="AI273" s="160" t="str">
        <f t="shared" si="529"/>
        <v/>
      </c>
      <c r="AJ273" s="160" t="str">
        <f t="shared" si="529"/>
        <v/>
      </c>
      <c r="AK273" s="160" t="str">
        <f t="shared" si="529"/>
        <v/>
      </c>
      <c r="AL273" s="160" t="str">
        <f t="shared" si="529"/>
        <v/>
      </c>
      <c r="AM273" s="160" t="str">
        <f t="shared" si="529"/>
        <v/>
      </c>
      <c r="AN273" s="160" t="str">
        <f t="shared" si="529"/>
        <v/>
      </c>
      <c r="AO273" s="160" t="str">
        <f t="shared" si="529"/>
        <v/>
      </c>
      <c r="AP273" s="160" t="str">
        <f t="shared" si="529"/>
        <v/>
      </c>
      <c r="AQ273" s="160" t="str">
        <f t="shared" si="529"/>
        <v/>
      </c>
      <c r="AR273" s="160" t="str">
        <f t="shared" si="529"/>
        <v/>
      </c>
      <c r="AS273" s="160" t="str">
        <f t="shared" si="529"/>
        <v/>
      </c>
      <c r="AT273" s="160" t="str">
        <f t="shared" si="529"/>
        <v/>
      </c>
      <c r="AU273" s="160" t="str">
        <f t="shared" si="529"/>
        <v/>
      </c>
      <c r="AV273" s="160" t="str">
        <f t="shared" si="529"/>
        <v/>
      </c>
      <c r="AW273" s="161" t="str">
        <f t="shared" si="529"/>
        <v/>
      </c>
      <c r="AX273" t="s">
        <v>1</v>
      </c>
      <c r="AY273" s="105" t="str">
        <f t="shared" si="507"/>
        <v/>
      </c>
      <c r="AZ273" s="134" t="str">
        <f t="shared" si="487"/>
        <v/>
      </c>
      <c r="BA273" s="73" t="str">
        <f t="shared" si="508"/>
        <v/>
      </c>
      <c r="BB273" s="73" t="str">
        <f t="shared" si="509"/>
        <v/>
      </c>
      <c r="BC273" s="134" t="str">
        <f t="shared" si="510"/>
        <v/>
      </c>
      <c r="BD273" s="134" t="str">
        <f t="shared" si="511"/>
        <v/>
      </c>
      <c r="BE273" s="134" t="str">
        <f t="shared" si="512"/>
        <v/>
      </c>
      <c r="BF273" s="134" t="str">
        <f t="shared" si="433"/>
        <v/>
      </c>
      <c r="BG273" s="134" t="str">
        <f t="shared" si="488"/>
        <v/>
      </c>
      <c r="BH273" s="73" t="str">
        <f t="shared" si="489"/>
        <v/>
      </c>
      <c r="BI273" s="73" t="str">
        <f t="shared" si="429"/>
        <v/>
      </c>
      <c r="BJ273" s="134" t="str">
        <f t="shared" si="513"/>
        <v/>
      </c>
      <c r="BK273" s="73" t="str" cm="1">
        <f t="array" ref="BK273">IF(BJ273="",""&amp;BI273,IF(BJ273="NEMA",BI273,INDEX(klub_naziv,MATCH(INDEX(klubAlias_klubid,BJ273),klub_id,0))))</f>
        <v/>
      </c>
      <c r="BL273" s="73" t="str" cm="1">
        <f t="array" ref="BL273">IFERROR(INDEX(registarNatjecatelji,CE273,4),"")</f>
        <v/>
      </c>
      <c r="BM273" s="179" t="str">
        <f t="shared" si="457"/>
        <v/>
      </c>
      <c r="BN273" s="73" t="str">
        <f t="shared" si="514"/>
        <v/>
      </c>
      <c r="BO273" s="73" t="str">
        <f t="shared" si="527"/>
        <v/>
      </c>
      <c r="BP273" s="134" t="str">
        <f t="shared" si="490"/>
        <v/>
      </c>
      <c r="BQ273" s="73" t="str">
        <f t="shared" si="491"/>
        <v/>
      </c>
      <c r="BR273" s="73" t="str">
        <f t="shared" si="492"/>
        <v/>
      </c>
      <c r="BS273" s="134" t="str">
        <f t="shared" si="493"/>
        <v/>
      </c>
      <c r="BT273" s="74" t="str">
        <f t="shared" si="494"/>
        <v/>
      </c>
      <c r="BU273" s="74" t="str">
        <f t="shared" si="495"/>
        <v/>
      </c>
      <c r="BV273" s="75" t="str">
        <f t="shared" si="496"/>
        <v/>
      </c>
      <c r="BW273" t="s">
        <v>1</v>
      </c>
      <c r="BX273" s="105" t="str">
        <f t="shared" si="497"/>
        <v/>
      </c>
      <c r="BY273" s="106" t="str">
        <f t="shared" si="498"/>
        <v/>
      </c>
      <c r="BZ273" t="s">
        <v>1</v>
      </c>
      <c r="CA273" s="105" t="str">
        <f t="shared" si="499"/>
        <v/>
      </c>
      <c r="CB273" s="106" t="str">
        <f t="shared" si="500"/>
        <v/>
      </c>
      <c r="CC273" t="s">
        <v>1</v>
      </c>
      <c r="CD273" s="105" t="str">
        <f t="shared" si="501"/>
        <v/>
      </c>
      <c r="CE273" s="106" t="str">
        <f t="shared" si="515"/>
        <v/>
      </c>
      <c r="CF273" t="s">
        <v>1</v>
      </c>
      <c r="CG273" s="111" t="str">
        <f t="shared" si="516"/>
        <v/>
      </c>
      <c r="CH273" s="134" t="str" cm="1">
        <f t="array" ref="CH273">IF(CG273="","",INDEX(imePrezime_id,CG273,0))</f>
        <v/>
      </c>
      <c r="CI273" s="106" t="str">
        <f>IF(OR(CD273="",CE273&lt;&gt;"NEMA"),"",IFERROR(INDEX(imeprezimealias_imeprezimeid,MATCH(BA273&amp;" "&amp;BB273,imeprezimealias_alias,0)),""))</f>
        <v/>
      </c>
      <c r="CJ273" t="s">
        <v>1</v>
      </c>
      <c r="CK273" s="29" t="str">
        <f t="shared" si="517"/>
        <v/>
      </c>
      <c r="CL273" t="s">
        <v>1</v>
      </c>
      <c r="CM273" s="90"/>
      <c r="CN273" t="s">
        <v>1</v>
      </c>
      <c r="CO273" s="111" t="str">
        <f>IF(CM273="","",MAX(CO$10:CO272)+1)</f>
        <v/>
      </c>
      <c r="CP273" s="106" t="str">
        <f>IF(CM273="","",INDEX(imePrezime_id,MATCH(IF(IFERROR(SEARCH("–",CM273),0)&lt;&gt;0,CM273,SUBSTITUTE(CM273," "," – ",1)),imePrezime,0)))</f>
        <v/>
      </c>
      <c r="CR273" s="29" t="str">
        <f t="shared" si="518"/>
        <v/>
      </c>
      <c r="CS273" t="s">
        <v>1</v>
      </c>
      <c r="CT273" s="115" t="str">
        <f>IF(AND(CE273="NEMA",CI273=""),MAX(CT$10:CT272)+1,"")</f>
        <v/>
      </c>
      <c r="CU273" t="s">
        <v>1</v>
      </c>
      <c r="CV273" s="120" t="str">
        <f t="shared" si="427"/>
        <v/>
      </c>
      <c r="CW273" t="s">
        <v>1</v>
      </c>
      <c r="CX273" s="105" t="str">
        <f>IF(CT273="","",IF(BO273&lt;&gt;"CRO","","INSERT INTO osoba (id,reg_broj,oib,spol_id,dat_rodjenja) VALUES ("&amp;CT273&amp;",(SELECT max(reg_broj)+1 FROM osoba),Null,'"&amp;CV273&amp;"',Null); INSERT INTO osoba_log (id,reg_broj,oib,spol_id,dat_rodjenja,dnevnik_id) SELECT id,reg_broj,oib,spol_id,dat_rodjenja,"&amp;CT$2&amp;" FROM osoba WHERE id = "&amp;CT273&amp;";"))</f>
        <v/>
      </c>
      <c r="CY273" s="125" t="str">
        <f>IF(CT273="","","INSERT INTO imeprezime (id,osoba_id,rbr,ime,prezime,klub_id,identitet_id,sintaksa_id,info,aktivno,dnevnik_id) VALUES ("&amp;CT273&amp;","&amp;IF(CX273="","Null",CT273)&amp;",1,'"&amp;BA273&amp;"','"&amp;BB273&amp;"',(SELECT id FROM klub WHERE naziv = '"&amp;BI273&amp;"'),Null,1,'',1,"&amp;CT$2&amp;");")</f>
        <v/>
      </c>
      <c r="CZ273" t="s">
        <v>1</v>
      </c>
      <c r="DA273" s="29" t="str">
        <f t="shared" si="519"/>
        <v/>
      </c>
      <c r="DB273" t="s">
        <v>1</v>
      </c>
      <c r="DC273" s="105" t="str">
        <f>IF(OR(BP273="",BP273&lt;&gt;"NEMA"),"",BO273)</f>
        <v/>
      </c>
      <c r="DD273" s="125" t="str">
        <f>IF(DC273="","",MAX(DD$10:DD272)+1)</f>
        <v/>
      </c>
      <c r="DE273" t="s">
        <v>1</v>
      </c>
      <c r="DF273" s="90"/>
      <c r="DG273" t="s">
        <v>1</v>
      </c>
      <c r="DH273" s="29" t="str">
        <f t="shared" si="502"/>
        <v/>
      </c>
      <c r="DI273" t="s">
        <v>1</v>
      </c>
      <c r="DJ273" s="166" t="str">
        <f>IF(BJ273&lt;&gt;"NEMA","",IF(IFERROR(MATCH(BI273,BI$10:BI272,0),0)&lt;&gt;0,"",BI273))</f>
        <v/>
      </c>
      <c r="DK273" t="s">
        <v>1</v>
      </c>
      <c r="DL273" s="90"/>
      <c r="DM273" t="s">
        <v>1</v>
      </c>
      <c r="DN273" s="105" t="str">
        <f t="shared" si="520"/>
        <v/>
      </c>
      <c r="DO273" s="73" t="str">
        <f>IF(DN273="","",MAX(DO$10:DO272)+1)</f>
        <v/>
      </c>
      <c r="DP273" s="73" t="str">
        <f>IF(DN273="","",IF(BP273="","",IF(BP273="NEMA",DD273,BP273)))</f>
        <v/>
      </c>
      <c r="DQ273" s="73" t="str">
        <f t="shared" si="521"/>
        <v/>
      </c>
      <c r="DR273" s="73" t="str">
        <f>IF(DL273="","",MAX(DR$10:DR272)+1)</f>
        <v/>
      </c>
      <c r="DS273" s="177" t="str">
        <f t="shared" si="503"/>
        <v/>
      </c>
      <c r="DT273" s="125" t="str">
        <f t="shared" si="522"/>
        <v/>
      </c>
      <c r="DU273" t="s">
        <v>1</v>
      </c>
      <c r="DV273" s="29" t="str">
        <f t="shared" si="523"/>
        <v/>
      </c>
      <c r="DW273" t="s">
        <v>1</v>
      </c>
      <c r="DX273" s="166" t="str">
        <f>IF(BX273="","",IF(BY273&lt;&gt;"NEMA","ime-pre-klu"&amp;IF(BJ273="","","(ali)")&amp;"-kat",IF(CB273&lt;&gt;"NEMA","ime-pre-klu"&amp;IF(BJ273="","","(ali)"),IF(CE273&lt;&gt;"NEMA","ime-pre",IF(CT273&lt;&gt;"","novo",""))))&amp;IF(AND(BE273="0",BD273&gt;max_minuta*60),"-ot",""))</f>
        <v/>
      </c>
      <c r="DY273" t="s">
        <v>1</v>
      </c>
      <c r="DZ273" s="111"/>
      <c r="EA273" s="134"/>
      <c r="EB273" s="134"/>
      <c r="EC273" s="134"/>
      <c r="ED273" s="134"/>
      <c r="EE273" s="134"/>
      <c r="EF273" s="134"/>
      <c r="EG273" s="134"/>
      <c r="EH273" s="134"/>
      <c r="EI273" s="134"/>
      <c r="EJ273" s="106" t="str">
        <f t="shared" si="504"/>
        <v/>
      </c>
      <c r="EK273" t="s">
        <v>1</v>
      </c>
    </row>
    <row r="274" spans="2:141" x14ac:dyDescent="0.25">
      <c r="B274" s="148"/>
      <c r="C274" t="s">
        <v>1</v>
      </c>
      <c r="D274" s="159" t="str">
        <f t="shared" si="505"/>
        <v/>
      </c>
      <c r="E274" s="160" t="str">
        <f t="shared" ref="E274:AW274" si="530">IF($B274="","",FIND(";",$B274,D274+1))</f>
        <v/>
      </c>
      <c r="F274" s="160" t="str">
        <f t="shared" si="530"/>
        <v/>
      </c>
      <c r="G274" s="160" t="str">
        <f t="shared" si="530"/>
        <v/>
      </c>
      <c r="H274" s="160" t="str">
        <f t="shared" si="530"/>
        <v/>
      </c>
      <c r="I274" s="160" t="str">
        <f t="shared" si="530"/>
        <v/>
      </c>
      <c r="J274" s="160" t="str">
        <f t="shared" si="530"/>
        <v/>
      </c>
      <c r="K274" s="160" t="str">
        <f t="shared" si="530"/>
        <v/>
      </c>
      <c r="L274" s="160" t="str">
        <f t="shared" si="530"/>
        <v/>
      </c>
      <c r="M274" s="160" t="str">
        <f t="shared" si="530"/>
        <v/>
      </c>
      <c r="N274" s="160" t="str">
        <f t="shared" si="530"/>
        <v/>
      </c>
      <c r="O274" s="160" t="str">
        <f t="shared" si="530"/>
        <v/>
      </c>
      <c r="P274" s="160" t="str">
        <f t="shared" si="530"/>
        <v/>
      </c>
      <c r="Q274" s="160" t="str">
        <f t="shared" si="530"/>
        <v/>
      </c>
      <c r="R274" s="160" t="str">
        <f t="shared" si="530"/>
        <v/>
      </c>
      <c r="S274" s="160" t="str">
        <f t="shared" si="530"/>
        <v/>
      </c>
      <c r="T274" s="160" t="str">
        <f t="shared" si="530"/>
        <v/>
      </c>
      <c r="U274" s="160" t="str">
        <f t="shared" si="530"/>
        <v/>
      </c>
      <c r="V274" s="160" t="str">
        <f t="shared" si="530"/>
        <v/>
      </c>
      <c r="W274" s="160" t="str">
        <f t="shared" si="530"/>
        <v/>
      </c>
      <c r="X274" s="160" t="str">
        <f t="shared" si="530"/>
        <v/>
      </c>
      <c r="Y274" s="160" t="str">
        <f t="shared" si="530"/>
        <v/>
      </c>
      <c r="Z274" s="160" t="str">
        <f t="shared" si="530"/>
        <v/>
      </c>
      <c r="AA274" s="160" t="str">
        <f t="shared" si="530"/>
        <v/>
      </c>
      <c r="AB274" s="160" t="str">
        <f t="shared" si="530"/>
        <v/>
      </c>
      <c r="AC274" s="160" t="str">
        <f t="shared" si="530"/>
        <v/>
      </c>
      <c r="AD274" s="160" t="str">
        <f t="shared" si="530"/>
        <v/>
      </c>
      <c r="AE274" s="160" t="str">
        <f t="shared" si="530"/>
        <v/>
      </c>
      <c r="AF274" s="160" t="str">
        <f t="shared" si="530"/>
        <v/>
      </c>
      <c r="AG274" s="160" t="str">
        <f t="shared" si="530"/>
        <v/>
      </c>
      <c r="AH274" s="160" t="str">
        <f t="shared" si="530"/>
        <v/>
      </c>
      <c r="AI274" s="160" t="str">
        <f t="shared" si="530"/>
        <v/>
      </c>
      <c r="AJ274" s="160" t="str">
        <f t="shared" si="530"/>
        <v/>
      </c>
      <c r="AK274" s="160" t="str">
        <f t="shared" si="530"/>
        <v/>
      </c>
      <c r="AL274" s="160" t="str">
        <f t="shared" si="530"/>
        <v/>
      </c>
      <c r="AM274" s="160" t="str">
        <f t="shared" si="530"/>
        <v/>
      </c>
      <c r="AN274" s="160" t="str">
        <f t="shared" si="530"/>
        <v/>
      </c>
      <c r="AO274" s="160" t="str">
        <f t="shared" si="530"/>
        <v/>
      </c>
      <c r="AP274" s="160" t="str">
        <f t="shared" si="530"/>
        <v/>
      </c>
      <c r="AQ274" s="160" t="str">
        <f t="shared" si="530"/>
        <v/>
      </c>
      <c r="AR274" s="160" t="str">
        <f t="shared" si="530"/>
        <v/>
      </c>
      <c r="AS274" s="160" t="str">
        <f t="shared" si="530"/>
        <v/>
      </c>
      <c r="AT274" s="160" t="str">
        <f t="shared" si="530"/>
        <v/>
      </c>
      <c r="AU274" s="160" t="str">
        <f t="shared" si="530"/>
        <v/>
      </c>
      <c r="AV274" s="160" t="str">
        <f t="shared" si="530"/>
        <v/>
      </c>
      <c r="AW274" s="161" t="str">
        <f t="shared" si="530"/>
        <v/>
      </c>
      <c r="AX274" t="s">
        <v>1</v>
      </c>
      <c r="AY274" s="105" t="str">
        <f t="shared" si="507"/>
        <v/>
      </c>
      <c r="AZ274" s="134" t="str">
        <f t="shared" si="487"/>
        <v/>
      </c>
      <c r="BA274" s="73" t="str">
        <f t="shared" si="508"/>
        <v/>
      </c>
      <c r="BB274" s="73" t="str">
        <f t="shared" si="509"/>
        <v/>
      </c>
      <c r="BC274" s="134" t="str">
        <f t="shared" si="510"/>
        <v/>
      </c>
      <c r="BD274" s="134" t="str">
        <f t="shared" si="511"/>
        <v/>
      </c>
      <c r="BE274" s="134" t="str">
        <f t="shared" si="512"/>
        <v/>
      </c>
      <c r="BF274" s="134" t="str">
        <f t="shared" si="433"/>
        <v/>
      </c>
      <c r="BG274" s="134" t="str">
        <f t="shared" si="488"/>
        <v/>
      </c>
      <c r="BH274" s="73" t="str">
        <f t="shared" si="489"/>
        <v/>
      </c>
      <c r="BI274" s="73" t="str">
        <f t="shared" si="429"/>
        <v/>
      </c>
      <c r="BJ274" s="134" t="str">
        <f t="shared" si="513"/>
        <v/>
      </c>
      <c r="BK274" s="73" t="str" cm="1">
        <f t="array" ref="BK274">IF(BJ274="",""&amp;BI274,IF(BJ274="NEMA",BI274,INDEX(klub_naziv,MATCH(INDEX(klubAlias_klubid,BJ274),klub_id,0))))</f>
        <v/>
      </c>
      <c r="BL274" s="73" t="str" cm="1">
        <f t="array" ref="BL274">IFERROR(INDEX(registarNatjecatelji,CE274,4),"")</f>
        <v/>
      </c>
      <c r="BM274" s="179" t="str">
        <f t="shared" si="457"/>
        <v/>
      </c>
      <c r="BN274" s="73" t="str">
        <f t="shared" si="514"/>
        <v/>
      </c>
      <c r="BO274" s="73" t="str">
        <f t="shared" si="527"/>
        <v/>
      </c>
      <c r="BP274" s="134" t="str">
        <f t="shared" si="490"/>
        <v/>
      </c>
      <c r="BQ274" s="73" t="str">
        <f t="shared" si="491"/>
        <v/>
      </c>
      <c r="BR274" s="73" t="str">
        <f t="shared" si="492"/>
        <v/>
      </c>
      <c r="BS274" s="134" t="str">
        <f t="shared" si="493"/>
        <v/>
      </c>
      <c r="BT274" s="74" t="str">
        <f t="shared" si="494"/>
        <v/>
      </c>
      <c r="BU274" s="74" t="str">
        <f t="shared" si="495"/>
        <v/>
      </c>
      <c r="BV274" s="75" t="str">
        <f t="shared" si="496"/>
        <v/>
      </c>
      <c r="BW274" t="s">
        <v>1</v>
      </c>
      <c r="BX274" s="105" t="str">
        <f t="shared" si="497"/>
        <v/>
      </c>
      <c r="BY274" s="106" t="str">
        <f t="shared" si="498"/>
        <v/>
      </c>
      <c r="BZ274" t="s">
        <v>1</v>
      </c>
      <c r="CA274" s="105" t="str">
        <f t="shared" si="499"/>
        <v/>
      </c>
      <c r="CB274" s="106" t="str">
        <f t="shared" si="500"/>
        <v/>
      </c>
      <c r="CC274" t="s">
        <v>1</v>
      </c>
      <c r="CD274" s="105" t="str">
        <f t="shared" si="501"/>
        <v/>
      </c>
      <c r="CE274" s="106" t="str">
        <f t="shared" si="515"/>
        <v/>
      </c>
      <c r="CF274" t="s">
        <v>1</v>
      </c>
      <c r="CG274" s="111" t="str">
        <f t="shared" si="516"/>
        <v/>
      </c>
      <c r="CH274" s="134" t="str" cm="1">
        <f t="array" ref="CH274">IF(CG274="","",INDEX(imePrezime_id,CG274,0))</f>
        <v/>
      </c>
      <c r="CI274" s="106" t="str">
        <f>IF(OR(CD274="",CE274&lt;&gt;"NEMA"),"",IFERROR(INDEX(imeprezimealias_imeprezimeid,MATCH(BA274&amp;" "&amp;BB274,imeprezimealias_alias,0)),""))</f>
        <v/>
      </c>
      <c r="CJ274" t="s">
        <v>1</v>
      </c>
      <c r="CK274" s="29" t="str">
        <f t="shared" si="517"/>
        <v/>
      </c>
      <c r="CL274" t="s">
        <v>1</v>
      </c>
      <c r="CM274" s="90"/>
      <c r="CN274" t="s">
        <v>1</v>
      </c>
      <c r="CO274" s="111" t="str">
        <f>IF(CM274="","",MAX(CO$10:CO273)+1)</f>
        <v/>
      </c>
      <c r="CP274" s="106" t="str">
        <f>IF(CM274="","",INDEX(imePrezime_id,MATCH(IF(IFERROR(SEARCH("–",CM274),0)&lt;&gt;0,CM274,SUBSTITUTE(CM274," "," – ",1)),imePrezime,0)))</f>
        <v/>
      </c>
      <c r="CR274" s="29" t="str">
        <f t="shared" si="518"/>
        <v/>
      </c>
      <c r="CS274" t="s">
        <v>1</v>
      </c>
      <c r="CT274" s="115" t="str">
        <f>IF(AND(CE274="NEMA",CI274=""),MAX(CT$10:CT273)+1,"")</f>
        <v/>
      </c>
      <c r="CU274" t="s">
        <v>1</v>
      </c>
      <c r="CV274" s="120" t="str">
        <f t="shared" si="427"/>
        <v/>
      </c>
      <c r="CW274" t="s">
        <v>1</v>
      </c>
      <c r="CX274" s="105" t="str">
        <f>IF(CT274="","",IF(BO274&lt;&gt;"CRO","","INSERT INTO osoba (id,reg_broj,oib,spol_id,dat_rodjenja) VALUES ("&amp;CT274&amp;",(SELECT max(reg_broj)+1 FROM osoba),Null,'"&amp;CV274&amp;"',Null); INSERT INTO osoba_log (id,reg_broj,oib,spol_id,dat_rodjenja,dnevnik_id) SELECT id,reg_broj,oib,spol_id,dat_rodjenja,"&amp;CT$2&amp;" FROM osoba WHERE id = "&amp;CT274&amp;";"))</f>
        <v/>
      </c>
      <c r="CY274" s="125" t="str">
        <f>IF(CT274="","","INSERT INTO imeprezime (id,osoba_id,rbr,ime,prezime,klub_id,identitet_id,sintaksa_id,info,aktivno,dnevnik_id) VALUES ("&amp;CT274&amp;","&amp;IF(CX274="","Null",CT274)&amp;",1,'"&amp;BA274&amp;"','"&amp;BB274&amp;"',(SELECT id FROM klub WHERE naziv = '"&amp;BI274&amp;"'),Null,1,'',1,"&amp;CT$2&amp;");")</f>
        <v/>
      </c>
      <c r="CZ274" t="s">
        <v>1</v>
      </c>
      <c r="DA274" s="29" t="str">
        <f t="shared" si="519"/>
        <v/>
      </c>
      <c r="DB274" t="s">
        <v>1</v>
      </c>
      <c r="DC274" s="105" t="str">
        <f>IF(OR(BP274="",BP274&lt;&gt;"NEMA"),"",BO274)</f>
        <v/>
      </c>
      <c r="DD274" s="125" t="str">
        <f>IF(DC274="","",MAX(DD$10:DD273)+1)</f>
        <v/>
      </c>
      <c r="DE274" t="s">
        <v>1</v>
      </c>
      <c r="DF274" s="90"/>
      <c r="DG274" t="s">
        <v>1</v>
      </c>
      <c r="DH274" s="29" t="str">
        <f t="shared" si="502"/>
        <v/>
      </c>
      <c r="DI274" t="s">
        <v>1</v>
      </c>
      <c r="DJ274" s="166" t="str">
        <f>IF(BJ274&lt;&gt;"NEMA","",IF(IFERROR(MATCH(BI274,BI$10:BI273,0),0)&lt;&gt;0,"",BI274))</f>
        <v/>
      </c>
      <c r="DK274" t="s">
        <v>1</v>
      </c>
      <c r="DL274" s="90"/>
      <c r="DM274" t="s">
        <v>1</v>
      </c>
      <c r="DN274" s="105" t="str">
        <f t="shared" si="520"/>
        <v/>
      </c>
      <c r="DO274" s="73" t="str">
        <f>IF(DN274="","",MAX(DO$10:DO273)+1)</f>
        <v/>
      </c>
      <c r="DP274" s="73" t="str">
        <f>IF(DN274="","",IF(BP274="","",IF(BP274="NEMA",DD274,BP274)))</f>
        <v/>
      </c>
      <c r="DQ274" s="73" t="str">
        <f t="shared" si="521"/>
        <v/>
      </c>
      <c r="DR274" s="73" t="str">
        <f>IF(DL274="","",MAX(DR$10:DR273)+1)</f>
        <v/>
      </c>
      <c r="DS274" s="177" t="str">
        <f t="shared" si="503"/>
        <v/>
      </c>
      <c r="DT274" s="125" t="str">
        <f t="shared" si="522"/>
        <v/>
      </c>
      <c r="DU274" t="s">
        <v>1</v>
      </c>
      <c r="DV274" s="29" t="str">
        <f t="shared" si="523"/>
        <v/>
      </c>
      <c r="DW274" t="s">
        <v>1</v>
      </c>
      <c r="DX274" s="166" t="str">
        <f>IF(BX274="","",IF(BY274&lt;&gt;"NEMA","ime-pre-klu"&amp;IF(BJ274="","","(ali)")&amp;"-kat",IF(CB274&lt;&gt;"NEMA","ime-pre-klu"&amp;IF(BJ274="","","(ali)"),IF(CE274&lt;&gt;"NEMA","ime-pre",IF(CT274&lt;&gt;"","novo",""))))&amp;IF(AND(BE274="0",BD274&gt;max_minuta*60),"-ot",""))</f>
        <v/>
      </c>
      <c r="DY274" t="s">
        <v>1</v>
      </c>
      <c r="DZ274" s="111"/>
      <c r="EA274" s="134"/>
      <c r="EB274" s="134"/>
      <c r="EC274" s="134"/>
      <c r="ED274" s="134"/>
      <c r="EE274" s="134"/>
      <c r="EF274" s="134"/>
      <c r="EG274" s="134"/>
      <c r="EH274" s="134"/>
      <c r="EI274" s="134"/>
      <c r="EJ274" s="106" t="str">
        <f t="shared" si="504"/>
        <v/>
      </c>
      <c r="EK274" t="s">
        <v>1</v>
      </c>
    </row>
    <row r="275" spans="2:141" x14ac:dyDescent="0.25">
      <c r="B275" s="148"/>
      <c r="C275" t="s">
        <v>1</v>
      </c>
      <c r="D275" s="159" t="str">
        <f t="shared" si="505"/>
        <v/>
      </c>
      <c r="E275" s="160" t="str">
        <f t="shared" ref="E275:AW275" si="531">IF($B275="","",FIND(";",$B275,D275+1))</f>
        <v/>
      </c>
      <c r="F275" s="160" t="str">
        <f t="shared" si="531"/>
        <v/>
      </c>
      <c r="G275" s="160" t="str">
        <f t="shared" si="531"/>
        <v/>
      </c>
      <c r="H275" s="160" t="str">
        <f t="shared" si="531"/>
        <v/>
      </c>
      <c r="I275" s="160" t="str">
        <f t="shared" si="531"/>
        <v/>
      </c>
      <c r="J275" s="160" t="str">
        <f t="shared" si="531"/>
        <v/>
      </c>
      <c r="K275" s="160" t="str">
        <f t="shared" si="531"/>
        <v/>
      </c>
      <c r="L275" s="160" t="str">
        <f t="shared" si="531"/>
        <v/>
      </c>
      <c r="M275" s="160" t="str">
        <f t="shared" si="531"/>
        <v/>
      </c>
      <c r="N275" s="160" t="str">
        <f t="shared" si="531"/>
        <v/>
      </c>
      <c r="O275" s="160" t="str">
        <f t="shared" si="531"/>
        <v/>
      </c>
      <c r="P275" s="160" t="str">
        <f t="shared" si="531"/>
        <v/>
      </c>
      <c r="Q275" s="160" t="str">
        <f t="shared" si="531"/>
        <v/>
      </c>
      <c r="R275" s="160" t="str">
        <f t="shared" si="531"/>
        <v/>
      </c>
      <c r="S275" s="160" t="str">
        <f t="shared" si="531"/>
        <v/>
      </c>
      <c r="T275" s="160" t="str">
        <f t="shared" si="531"/>
        <v/>
      </c>
      <c r="U275" s="160" t="str">
        <f t="shared" si="531"/>
        <v/>
      </c>
      <c r="V275" s="160" t="str">
        <f t="shared" si="531"/>
        <v/>
      </c>
      <c r="W275" s="160" t="str">
        <f t="shared" si="531"/>
        <v/>
      </c>
      <c r="X275" s="160" t="str">
        <f t="shared" si="531"/>
        <v/>
      </c>
      <c r="Y275" s="160" t="str">
        <f t="shared" si="531"/>
        <v/>
      </c>
      <c r="Z275" s="160" t="str">
        <f t="shared" si="531"/>
        <v/>
      </c>
      <c r="AA275" s="160" t="str">
        <f t="shared" si="531"/>
        <v/>
      </c>
      <c r="AB275" s="160" t="str">
        <f t="shared" si="531"/>
        <v/>
      </c>
      <c r="AC275" s="160" t="str">
        <f t="shared" si="531"/>
        <v/>
      </c>
      <c r="AD275" s="160" t="str">
        <f t="shared" si="531"/>
        <v/>
      </c>
      <c r="AE275" s="160" t="str">
        <f t="shared" si="531"/>
        <v/>
      </c>
      <c r="AF275" s="160" t="str">
        <f t="shared" si="531"/>
        <v/>
      </c>
      <c r="AG275" s="160" t="str">
        <f t="shared" si="531"/>
        <v/>
      </c>
      <c r="AH275" s="160" t="str">
        <f t="shared" si="531"/>
        <v/>
      </c>
      <c r="AI275" s="160" t="str">
        <f t="shared" si="531"/>
        <v/>
      </c>
      <c r="AJ275" s="160" t="str">
        <f t="shared" si="531"/>
        <v/>
      </c>
      <c r="AK275" s="160" t="str">
        <f t="shared" si="531"/>
        <v/>
      </c>
      <c r="AL275" s="160" t="str">
        <f t="shared" si="531"/>
        <v/>
      </c>
      <c r="AM275" s="160" t="str">
        <f t="shared" si="531"/>
        <v/>
      </c>
      <c r="AN275" s="160" t="str">
        <f t="shared" si="531"/>
        <v/>
      </c>
      <c r="AO275" s="160" t="str">
        <f t="shared" si="531"/>
        <v/>
      </c>
      <c r="AP275" s="160" t="str">
        <f t="shared" si="531"/>
        <v/>
      </c>
      <c r="AQ275" s="160" t="str">
        <f t="shared" si="531"/>
        <v/>
      </c>
      <c r="AR275" s="160" t="str">
        <f t="shared" si="531"/>
        <v/>
      </c>
      <c r="AS275" s="160" t="str">
        <f t="shared" si="531"/>
        <v/>
      </c>
      <c r="AT275" s="160" t="str">
        <f t="shared" si="531"/>
        <v/>
      </c>
      <c r="AU275" s="160" t="str">
        <f t="shared" si="531"/>
        <v/>
      </c>
      <c r="AV275" s="160" t="str">
        <f t="shared" si="531"/>
        <v/>
      </c>
      <c r="AW275" s="161" t="str">
        <f t="shared" si="531"/>
        <v/>
      </c>
      <c r="AX275" t="s">
        <v>1</v>
      </c>
      <c r="AY275" s="105" t="str">
        <f t="shared" si="507"/>
        <v/>
      </c>
      <c r="AZ275" s="134" t="str">
        <f t="shared" si="487"/>
        <v/>
      </c>
      <c r="BA275" s="73" t="str">
        <f t="shared" si="508"/>
        <v/>
      </c>
      <c r="BB275" s="73" t="str">
        <f t="shared" si="509"/>
        <v/>
      </c>
      <c r="BC275" s="134" t="str">
        <f t="shared" si="510"/>
        <v/>
      </c>
      <c r="BD275" s="134" t="str">
        <f t="shared" si="511"/>
        <v/>
      </c>
      <c r="BE275" s="134" t="str">
        <f t="shared" si="512"/>
        <v/>
      </c>
      <c r="BF275" s="134" t="str">
        <f t="shared" si="433"/>
        <v/>
      </c>
      <c r="BG275" s="134" t="str">
        <f t="shared" si="488"/>
        <v/>
      </c>
      <c r="BH275" s="73" t="str">
        <f t="shared" si="489"/>
        <v/>
      </c>
      <c r="BI275" s="73" t="str">
        <f t="shared" si="429"/>
        <v/>
      </c>
      <c r="BJ275" s="134" t="str">
        <f t="shared" si="513"/>
        <v/>
      </c>
      <c r="BK275" s="73" t="str" cm="1">
        <f t="array" ref="BK275">IF(BJ275="",""&amp;BI275,IF(BJ275="NEMA",BI275,INDEX(klub_naziv,MATCH(INDEX(klubAlias_klubid,BJ275),klub_id,0))))</f>
        <v/>
      </c>
      <c r="BL275" s="73" t="str" cm="1">
        <f t="array" ref="BL275">IFERROR(INDEX(registarNatjecatelji,CE275,4),"")</f>
        <v/>
      </c>
      <c r="BM275" s="179" t="str">
        <f t="shared" si="457"/>
        <v/>
      </c>
      <c r="BN275" s="73" t="str">
        <f t="shared" si="514"/>
        <v/>
      </c>
      <c r="BO275" s="73" t="str">
        <f t="shared" si="527"/>
        <v/>
      </c>
      <c r="BP275" s="134" t="str">
        <f t="shared" si="490"/>
        <v/>
      </c>
      <c r="BQ275" s="73" t="str">
        <f t="shared" si="491"/>
        <v/>
      </c>
      <c r="BR275" s="73" t="str">
        <f t="shared" si="492"/>
        <v/>
      </c>
      <c r="BS275" s="134" t="str">
        <f t="shared" si="493"/>
        <v/>
      </c>
      <c r="BT275" s="74" t="str">
        <f t="shared" si="494"/>
        <v/>
      </c>
      <c r="BU275" s="74" t="str">
        <f t="shared" si="495"/>
        <v/>
      </c>
      <c r="BV275" s="75" t="str">
        <f t="shared" si="496"/>
        <v/>
      </c>
      <c r="BW275" t="s">
        <v>1</v>
      </c>
      <c r="BX275" s="105" t="str">
        <f t="shared" si="497"/>
        <v/>
      </c>
      <c r="BY275" s="106" t="str">
        <f t="shared" si="498"/>
        <v/>
      </c>
      <c r="BZ275" t="s">
        <v>1</v>
      </c>
      <c r="CA275" s="105" t="str">
        <f t="shared" si="499"/>
        <v/>
      </c>
      <c r="CB275" s="106" t="str">
        <f t="shared" si="500"/>
        <v/>
      </c>
      <c r="CC275" t="s">
        <v>1</v>
      </c>
      <c r="CD275" s="105" t="str">
        <f t="shared" si="501"/>
        <v/>
      </c>
      <c r="CE275" s="106" t="str">
        <f t="shared" si="515"/>
        <v/>
      </c>
      <c r="CF275" t="s">
        <v>1</v>
      </c>
      <c r="CG275" s="111" t="str">
        <f t="shared" si="516"/>
        <v/>
      </c>
      <c r="CH275" s="134" t="str" cm="1">
        <f t="array" ref="CH275">IF(CG275="","",INDEX(imePrezime_id,CG275,0))</f>
        <v/>
      </c>
      <c r="CI275" s="106" t="str">
        <f>IF(OR(CD275="",CE275&lt;&gt;"NEMA"),"",IFERROR(INDEX(imeprezimealias_imeprezimeid,MATCH(BA275&amp;" "&amp;BB275,imeprezimealias_alias,0)),""))</f>
        <v/>
      </c>
      <c r="CJ275" t="s">
        <v>1</v>
      </c>
      <c r="CK275" s="29" t="str">
        <f t="shared" si="517"/>
        <v/>
      </c>
      <c r="CL275" t="s">
        <v>1</v>
      </c>
      <c r="CM275" s="90"/>
      <c r="CN275" t="s">
        <v>1</v>
      </c>
      <c r="CO275" s="111" t="str">
        <f>IF(CM275="","",MAX(CO$10:CO274)+1)</f>
        <v/>
      </c>
      <c r="CP275" s="106" t="str">
        <f>IF(CM275="","",INDEX(imePrezime_id,MATCH(IF(IFERROR(SEARCH("–",CM275),0)&lt;&gt;0,CM275,SUBSTITUTE(CM275," "," – ",1)),imePrezime,0)))</f>
        <v/>
      </c>
      <c r="CR275" s="29" t="str">
        <f t="shared" si="518"/>
        <v/>
      </c>
      <c r="CS275" t="s">
        <v>1</v>
      </c>
      <c r="CT275" s="115" t="str">
        <f>IF(AND(CE275="NEMA",CI275=""),MAX(CT$10:CT274)+1,"")</f>
        <v/>
      </c>
      <c r="CU275" t="s">
        <v>1</v>
      </c>
      <c r="CV275" s="120" t="str">
        <f t="shared" ref="CV275:CV338" si="532">LEFT(BQ275,1)</f>
        <v/>
      </c>
      <c r="CW275" t="s">
        <v>1</v>
      </c>
      <c r="CX275" s="105" t="str">
        <f>IF(CT275="","",IF(BO275&lt;&gt;"CRO","","INSERT INTO osoba (id,reg_broj,oib,spol_id,dat_rodjenja) VALUES ("&amp;CT275&amp;",(SELECT max(reg_broj)+1 FROM osoba),Null,'"&amp;CV275&amp;"',Null); INSERT INTO osoba_log (id,reg_broj,oib,spol_id,dat_rodjenja,dnevnik_id) SELECT id,reg_broj,oib,spol_id,dat_rodjenja,"&amp;CT$2&amp;" FROM osoba WHERE id = "&amp;CT275&amp;";"))</f>
        <v/>
      </c>
      <c r="CY275" s="125" t="str">
        <f>IF(CT275="","","INSERT INTO imeprezime (id,osoba_id,rbr,ime,prezime,klub_id,identitet_id,sintaksa_id,info,aktivno,dnevnik_id) VALUES ("&amp;CT275&amp;","&amp;IF(CX275="","Null",CT275)&amp;",1,'"&amp;BA275&amp;"','"&amp;BB275&amp;"',(SELECT id FROM klub WHERE naziv = '"&amp;BI275&amp;"'),Null,1,'',1,"&amp;CT$2&amp;");")</f>
        <v/>
      </c>
      <c r="CZ275" t="s">
        <v>1</v>
      </c>
      <c r="DA275" s="29" t="str">
        <f t="shared" si="519"/>
        <v/>
      </c>
      <c r="DB275" t="s">
        <v>1</v>
      </c>
      <c r="DC275" s="105" t="str">
        <f>IF(OR(BP275="",BP275&lt;&gt;"NEMA"),"",BO275)</f>
        <v/>
      </c>
      <c r="DD275" s="125" t="str">
        <f>IF(DC275="","",MAX(DD$10:DD274)+1)</f>
        <v/>
      </c>
      <c r="DE275" t="s">
        <v>1</v>
      </c>
      <c r="DF275" s="90"/>
      <c r="DG275" t="s">
        <v>1</v>
      </c>
      <c r="DH275" s="29" t="str">
        <f t="shared" si="502"/>
        <v/>
      </c>
      <c r="DI275" t="s">
        <v>1</v>
      </c>
      <c r="DJ275" s="166" t="str">
        <f>IF(BJ275&lt;&gt;"NEMA","",IF(IFERROR(MATCH(BI275,BI$10:BI274,0),0)&lt;&gt;0,"",BI275))</f>
        <v/>
      </c>
      <c r="DK275" t="s">
        <v>1</v>
      </c>
      <c r="DL275" s="90"/>
      <c r="DM275" t="s">
        <v>1</v>
      </c>
      <c r="DN275" s="105" t="str">
        <f t="shared" si="520"/>
        <v/>
      </c>
      <c r="DO275" s="73" t="str">
        <f>IF(DN275="","",MAX(DO$10:DO274)+1)</f>
        <v/>
      </c>
      <c r="DP275" s="73" t="str">
        <f>IF(DN275="","",IF(BP275="","",IF(BP275="NEMA",DD275,BP275)))</f>
        <v/>
      </c>
      <c r="DQ275" s="73" t="str">
        <f t="shared" si="521"/>
        <v/>
      </c>
      <c r="DR275" s="73" t="str">
        <f>IF(DL275="","",MAX(DR$10:DR274)+1)</f>
        <v/>
      </c>
      <c r="DS275" s="177" t="str">
        <f t="shared" si="503"/>
        <v/>
      </c>
      <c r="DT275" s="125" t="str">
        <f t="shared" si="522"/>
        <v/>
      </c>
      <c r="DU275" t="s">
        <v>1</v>
      </c>
      <c r="DV275" s="29" t="str">
        <f t="shared" si="523"/>
        <v/>
      </c>
      <c r="DW275" t="s">
        <v>1</v>
      </c>
      <c r="DX275" s="166" t="str">
        <f>IF(BX275="","",IF(BY275&lt;&gt;"NEMA","ime-pre-klu"&amp;IF(BJ275="","","(ali)")&amp;"-kat",IF(CB275&lt;&gt;"NEMA","ime-pre-klu"&amp;IF(BJ275="","","(ali)"),IF(CE275&lt;&gt;"NEMA","ime-pre",IF(CT275&lt;&gt;"","novo",""))))&amp;IF(AND(BE275="0",BD275&gt;max_minuta*60),"-ot",""))</f>
        <v/>
      </c>
      <c r="DY275" t="s">
        <v>1</v>
      </c>
      <c r="DZ275" s="111"/>
      <c r="EA275" s="134"/>
      <c r="EB275" s="134"/>
      <c r="EC275" s="134"/>
      <c r="ED275" s="134"/>
      <c r="EE275" s="134"/>
      <c r="EF275" s="134"/>
      <c r="EG275" s="134"/>
      <c r="EH275" s="134"/>
      <c r="EI275" s="134"/>
      <c r="EJ275" s="106" t="str">
        <f t="shared" si="504"/>
        <v/>
      </c>
      <c r="EK275" t="s">
        <v>1</v>
      </c>
    </row>
    <row r="276" spans="2:141" x14ac:dyDescent="0.25">
      <c r="B276" s="148"/>
      <c r="C276" t="s">
        <v>1</v>
      </c>
      <c r="D276" s="159" t="str">
        <f t="shared" si="505"/>
        <v/>
      </c>
      <c r="E276" s="160" t="str">
        <f t="shared" ref="E276:AW276" si="533">IF($B276="","",FIND(";",$B276,D276+1))</f>
        <v/>
      </c>
      <c r="F276" s="160" t="str">
        <f t="shared" si="533"/>
        <v/>
      </c>
      <c r="G276" s="160" t="str">
        <f t="shared" si="533"/>
        <v/>
      </c>
      <c r="H276" s="160" t="str">
        <f t="shared" si="533"/>
        <v/>
      </c>
      <c r="I276" s="160" t="str">
        <f t="shared" si="533"/>
        <v/>
      </c>
      <c r="J276" s="160" t="str">
        <f t="shared" si="533"/>
        <v/>
      </c>
      <c r="K276" s="160" t="str">
        <f t="shared" si="533"/>
        <v/>
      </c>
      <c r="L276" s="160" t="str">
        <f t="shared" si="533"/>
        <v/>
      </c>
      <c r="M276" s="160" t="str">
        <f t="shared" si="533"/>
        <v/>
      </c>
      <c r="N276" s="160" t="str">
        <f t="shared" si="533"/>
        <v/>
      </c>
      <c r="O276" s="160" t="str">
        <f t="shared" si="533"/>
        <v/>
      </c>
      <c r="P276" s="160" t="str">
        <f t="shared" si="533"/>
        <v/>
      </c>
      <c r="Q276" s="160" t="str">
        <f t="shared" si="533"/>
        <v/>
      </c>
      <c r="R276" s="160" t="str">
        <f t="shared" si="533"/>
        <v/>
      </c>
      <c r="S276" s="160" t="str">
        <f t="shared" si="533"/>
        <v/>
      </c>
      <c r="T276" s="160" t="str">
        <f t="shared" si="533"/>
        <v/>
      </c>
      <c r="U276" s="160" t="str">
        <f t="shared" si="533"/>
        <v/>
      </c>
      <c r="V276" s="160" t="str">
        <f t="shared" si="533"/>
        <v/>
      </c>
      <c r="W276" s="160" t="str">
        <f t="shared" si="533"/>
        <v/>
      </c>
      <c r="X276" s="160" t="str">
        <f t="shared" si="533"/>
        <v/>
      </c>
      <c r="Y276" s="160" t="str">
        <f t="shared" si="533"/>
        <v/>
      </c>
      <c r="Z276" s="160" t="str">
        <f t="shared" si="533"/>
        <v/>
      </c>
      <c r="AA276" s="160" t="str">
        <f t="shared" si="533"/>
        <v/>
      </c>
      <c r="AB276" s="160" t="str">
        <f t="shared" si="533"/>
        <v/>
      </c>
      <c r="AC276" s="160" t="str">
        <f t="shared" si="533"/>
        <v/>
      </c>
      <c r="AD276" s="160" t="str">
        <f t="shared" si="533"/>
        <v/>
      </c>
      <c r="AE276" s="160" t="str">
        <f t="shared" si="533"/>
        <v/>
      </c>
      <c r="AF276" s="160" t="str">
        <f t="shared" si="533"/>
        <v/>
      </c>
      <c r="AG276" s="160" t="str">
        <f t="shared" si="533"/>
        <v/>
      </c>
      <c r="AH276" s="160" t="str">
        <f t="shared" si="533"/>
        <v/>
      </c>
      <c r="AI276" s="160" t="str">
        <f t="shared" si="533"/>
        <v/>
      </c>
      <c r="AJ276" s="160" t="str">
        <f t="shared" si="533"/>
        <v/>
      </c>
      <c r="AK276" s="160" t="str">
        <f t="shared" si="533"/>
        <v/>
      </c>
      <c r="AL276" s="160" t="str">
        <f t="shared" si="533"/>
        <v/>
      </c>
      <c r="AM276" s="160" t="str">
        <f t="shared" si="533"/>
        <v/>
      </c>
      <c r="AN276" s="160" t="str">
        <f t="shared" si="533"/>
        <v/>
      </c>
      <c r="AO276" s="160" t="str">
        <f t="shared" si="533"/>
        <v/>
      </c>
      <c r="AP276" s="160" t="str">
        <f t="shared" si="533"/>
        <v/>
      </c>
      <c r="AQ276" s="160" t="str">
        <f t="shared" si="533"/>
        <v/>
      </c>
      <c r="AR276" s="160" t="str">
        <f t="shared" si="533"/>
        <v/>
      </c>
      <c r="AS276" s="160" t="str">
        <f t="shared" si="533"/>
        <v/>
      </c>
      <c r="AT276" s="160" t="str">
        <f t="shared" si="533"/>
        <v/>
      </c>
      <c r="AU276" s="160" t="str">
        <f t="shared" si="533"/>
        <v/>
      </c>
      <c r="AV276" s="160" t="str">
        <f t="shared" si="533"/>
        <v/>
      </c>
      <c r="AW276" s="161" t="str">
        <f t="shared" si="533"/>
        <v/>
      </c>
      <c r="AX276" t="s">
        <v>1</v>
      </c>
      <c r="AY276" s="105" t="str">
        <f t="shared" si="507"/>
        <v/>
      </c>
      <c r="AZ276" s="134" t="str">
        <f t="shared" si="487"/>
        <v/>
      </c>
      <c r="BA276" s="73" t="str">
        <f t="shared" si="508"/>
        <v/>
      </c>
      <c r="BB276" s="73" t="str">
        <f t="shared" si="509"/>
        <v/>
      </c>
      <c r="BC276" s="134" t="str">
        <f t="shared" si="510"/>
        <v/>
      </c>
      <c r="BD276" s="134" t="str">
        <f t="shared" si="511"/>
        <v/>
      </c>
      <c r="BE276" s="134" t="str">
        <f t="shared" si="512"/>
        <v/>
      </c>
      <c r="BF276" s="134" t="str">
        <f t="shared" si="433"/>
        <v/>
      </c>
      <c r="BG276" s="134" t="str">
        <f t="shared" si="488"/>
        <v/>
      </c>
      <c r="BH276" s="73" t="str">
        <f t="shared" si="489"/>
        <v/>
      </c>
      <c r="BI276" s="73" t="str">
        <f t="shared" ref="BI276:BI339" si="534">IF(B276="","",SUBSTITUTE(MID($B276,S276+1,T276-S276-1),"""",""))</f>
        <v/>
      </c>
      <c r="BJ276" s="134" t="str">
        <f t="shared" si="513"/>
        <v/>
      </c>
      <c r="BK276" s="73" t="str" cm="1">
        <f t="array" ref="BK276">IF(BJ276="",""&amp;BI276,IF(BJ276="NEMA",BI276,INDEX(klub_naziv,MATCH(INDEX(klubAlias_klubid,BJ276),klub_id,0))))</f>
        <v/>
      </c>
      <c r="BL276" s="73" t="str" cm="1">
        <f t="array" ref="BL276">IFERROR(INDEX(registarNatjecatelji,CE276,4),"")</f>
        <v/>
      </c>
      <c r="BM276" s="179" t="str">
        <f t="shared" si="457"/>
        <v/>
      </c>
      <c r="BN276" s="73" t="str">
        <f t="shared" si="514"/>
        <v/>
      </c>
      <c r="BO276" s="73" t="str">
        <f t="shared" si="527"/>
        <v/>
      </c>
      <c r="BP276" s="134" t="str">
        <f t="shared" si="490"/>
        <v/>
      </c>
      <c r="BQ276" s="73" t="str">
        <f t="shared" si="491"/>
        <v/>
      </c>
      <c r="BR276" s="73" t="str">
        <f t="shared" si="492"/>
        <v/>
      </c>
      <c r="BS276" s="134" t="str">
        <f t="shared" si="493"/>
        <v/>
      </c>
      <c r="BT276" s="74" t="str">
        <f t="shared" si="494"/>
        <v/>
      </c>
      <c r="BU276" s="74" t="str">
        <f t="shared" si="495"/>
        <v/>
      </c>
      <c r="BV276" s="75" t="str">
        <f t="shared" si="496"/>
        <v/>
      </c>
      <c r="BW276" t="s">
        <v>1</v>
      </c>
      <c r="BX276" s="105" t="str">
        <f t="shared" si="497"/>
        <v/>
      </c>
      <c r="BY276" s="106" t="str">
        <f t="shared" si="498"/>
        <v/>
      </c>
      <c r="BZ276" t="s">
        <v>1</v>
      </c>
      <c r="CA276" s="105" t="str">
        <f t="shared" si="499"/>
        <v/>
      </c>
      <c r="CB276" s="106" t="str">
        <f t="shared" si="500"/>
        <v/>
      </c>
      <c r="CC276" t="s">
        <v>1</v>
      </c>
      <c r="CD276" s="105" t="str">
        <f t="shared" si="501"/>
        <v/>
      </c>
      <c r="CE276" s="106" t="str">
        <f t="shared" si="515"/>
        <v/>
      </c>
      <c r="CF276" t="s">
        <v>1</v>
      </c>
      <c r="CG276" s="111" t="str">
        <f t="shared" si="516"/>
        <v/>
      </c>
      <c r="CH276" s="134" t="str" cm="1">
        <f t="array" ref="CH276">IF(CG276="","",INDEX(imePrezime_id,CG276,0))</f>
        <v/>
      </c>
      <c r="CI276" s="106" t="str">
        <f>IF(OR(CD276="",CE276&lt;&gt;"NEMA"),"",IFERROR(INDEX(imeprezimealias_imeprezimeid,MATCH(BA276&amp;" "&amp;BB276,imeprezimealias_alias,0)),""))</f>
        <v/>
      </c>
      <c r="CJ276" t="s">
        <v>1</v>
      </c>
      <c r="CK276" s="29" t="str">
        <f t="shared" si="517"/>
        <v/>
      </c>
      <c r="CL276" t="s">
        <v>1</v>
      </c>
      <c r="CM276" s="90"/>
      <c r="CN276" t="s">
        <v>1</v>
      </c>
      <c r="CO276" s="111" t="str">
        <f>IF(CM276="","",MAX(CO$10:CO275)+1)</f>
        <v/>
      </c>
      <c r="CP276" s="106" t="str">
        <f>IF(CM276="","",INDEX(imePrezime_id,MATCH(IF(IFERROR(SEARCH("–",CM276),0)&lt;&gt;0,CM276,SUBSTITUTE(CM276," "," – ",1)),imePrezime,0)))</f>
        <v/>
      </c>
      <c r="CR276" s="29" t="str">
        <f t="shared" si="518"/>
        <v/>
      </c>
      <c r="CS276" t="s">
        <v>1</v>
      </c>
      <c r="CT276" s="115" t="str">
        <f>IF(AND(CE276="NEMA",CI276=""),MAX(CT$10:CT275)+1,"")</f>
        <v/>
      </c>
      <c r="CU276" t="s">
        <v>1</v>
      </c>
      <c r="CV276" s="120" t="str">
        <f t="shared" si="532"/>
        <v/>
      </c>
      <c r="CW276" t="s">
        <v>1</v>
      </c>
      <c r="CX276" s="105" t="str">
        <f>IF(CT276="","",IF(BO276&lt;&gt;"CRO","","INSERT INTO osoba (id,reg_broj,oib,spol_id,dat_rodjenja) VALUES ("&amp;CT276&amp;",(SELECT max(reg_broj)+1 FROM osoba),Null,'"&amp;CV276&amp;"',Null); INSERT INTO osoba_log (id,reg_broj,oib,spol_id,dat_rodjenja,dnevnik_id) SELECT id,reg_broj,oib,spol_id,dat_rodjenja,"&amp;CT$2&amp;" FROM osoba WHERE id = "&amp;CT276&amp;";"))</f>
        <v/>
      </c>
      <c r="CY276" s="125" t="str">
        <f>IF(CT276="","","INSERT INTO imeprezime (id,osoba_id,rbr,ime,prezime,klub_id,identitet_id,sintaksa_id,info,aktivno,dnevnik_id) VALUES ("&amp;CT276&amp;","&amp;IF(CX276="","Null",CT276)&amp;",1,'"&amp;BA276&amp;"','"&amp;BB276&amp;"',(SELECT id FROM klub WHERE naziv = '"&amp;BI276&amp;"'),Null,1,'',1,"&amp;CT$2&amp;");")</f>
        <v/>
      </c>
      <c r="CZ276" t="s">
        <v>1</v>
      </c>
      <c r="DA276" s="29" t="str">
        <f t="shared" si="519"/>
        <v/>
      </c>
      <c r="DB276" t="s">
        <v>1</v>
      </c>
      <c r="DC276" s="105" t="str">
        <f>IF(OR(BP276="",BP276&lt;&gt;"NEMA"),"",BO276)</f>
        <v/>
      </c>
      <c r="DD276" s="125" t="str">
        <f>IF(DC276="","",MAX(DD$10:DD275)+1)</f>
        <v/>
      </c>
      <c r="DE276" t="s">
        <v>1</v>
      </c>
      <c r="DF276" s="90"/>
      <c r="DG276" t="s">
        <v>1</v>
      </c>
      <c r="DH276" s="29" t="str">
        <f t="shared" si="502"/>
        <v/>
      </c>
      <c r="DI276" t="s">
        <v>1</v>
      </c>
      <c r="DJ276" s="166" t="str">
        <f>IF(BJ276&lt;&gt;"NEMA","",IF(IFERROR(MATCH(BI276,BI$10:BI275,0),0)&lt;&gt;0,"",BI276))</f>
        <v/>
      </c>
      <c r="DK276" t="s">
        <v>1</v>
      </c>
      <c r="DL276" s="90"/>
      <c r="DM276" t="s">
        <v>1</v>
      </c>
      <c r="DN276" s="105" t="str">
        <f t="shared" si="520"/>
        <v/>
      </c>
      <c r="DO276" s="73" t="str">
        <f>IF(DN276="","",MAX(DO$10:DO275)+1)</f>
        <v/>
      </c>
      <c r="DP276" s="73" t="str">
        <f>IF(DN276="","",IF(BP276="","",IF(BP276="NEMA",DD276,BP276)))</f>
        <v/>
      </c>
      <c r="DQ276" s="73" t="str">
        <f t="shared" si="521"/>
        <v/>
      </c>
      <c r="DR276" s="73" t="str">
        <f>IF(DL276="","",MAX(DR$10:DR275)+1)</f>
        <v/>
      </c>
      <c r="DS276" s="177" t="str">
        <f t="shared" si="503"/>
        <v/>
      </c>
      <c r="DT276" s="125" t="str">
        <f t="shared" si="522"/>
        <v/>
      </c>
      <c r="DU276" t="s">
        <v>1</v>
      </c>
      <c r="DV276" s="29" t="str">
        <f t="shared" si="523"/>
        <v/>
      </c>
      <c r="DW276" t="s">
        <v>1</v>
      </c>
      <c r="DX276" s="166" t="str">
        <f>IF(BX276="","",IF(BY276&lt;&gt;"NEMA","ime-pre-klu"&amp;IF(BJ276="","","(ali)")&amp;"-kat",IF(CB276&lt;&gt;"NEMA","ime-pre-klu"&amp;IF(BJ276="","","(ali)"),IF(CE276&lt;&gt;"NEMA","ime-pre",IF(CT276&lt;&gt;"","novo",""))))&amp;IF(AND(BE276="0",BD276&gt;max_minuta*60),"-ot",""))</f>
        <v/>
      </c>
      <c r="DY276" t="s">
        <v>1</v>
      </c>
      <c r="DZ276" s="111"/>
      <c r="EA276" s="134"/>
      <c r="EB276" s="134"/>
      <c r="EC276" s="134"/>
      <c r="ED276" s="134"/>
      <c r="EE276" s="134"/>
      <c r="EF276" s="134"/>
      <c r="EG276" s="134"/>
      <c r="EH276" s="134"/>
      <c r="EI276" s="134"/>
      <c r="EJ276" s="106" t="str">
        <f t="shared" si="504"/>
        <v/>
      </c>
      <c r="EK276" t="s">
        <v>1</v>
      </c>
    </row>
    <row r="277" spans="2:141" x14ac:dyDescent="0.25">
      <c r="B277" s="148"/>
      <c r="C277" t="s">
        <v>1</v>
      </c>
      <c r="D277" s="159" t="str">
        <f t="shared" si="505"/>
        <v/>
      </c>
      <c r="E277" s="160" t="str">
        <f t="shared" ref="E277:AW277" si="535">IF($B277="","",FIND(";",$B277,D277+1))</f>
        <v/>
      </c>
      <c r="F277" s="160" t="str">
        <f t="shared" si="535"/>
        <v/>
      </c>
      <c r="G277" s="160" t="str">
        <f t="shared" si="535"/>
        <v/>
      </c>
      <c r="H277" s="160" t="str">
        <f t="shared" si="535"/>
        <v/>
      </c>
      <c r="I277" s="160" t="str">
        <f t="shared" si="535"/>
        <v/>
      </c>
      <c r="J277" s="160" t="str">
        <f t="shared" si="535"/>
        <v/>
      </c>
      <c r="K277" s="160" t="str">
        <f t="shared" si="535"/>
        <v/>
      </c>
      <c r="L277" s="160" t="str">
        <f t="shared" si="535"/>
        <v/>
      </c>
      <c r="M277" s="160" t="str">
        <f t="shared" si="535"/>
        <v/>
      </c>
      <c r="N277" s="160" t="str">
        <f t="shared" si="535"/>
        <v/>
      </c>
      <c r="O277" s="160" t="str">
        <f t="shared" si="535"/>
        <v/>
      </c>
      <c r="P277" s="160" t="str">
        <f t="shared" si="535"/>
        <v/>
      </c>
      <c r="Q277" s="160" t="str">
        <f t="shared" si="535"/>
        <v/>
      </c>
      <c r="R277" s="160" t="str">
        <f t="shared" si="535"/>
        <v/>
      </c>
      <c r="S277" s="160" t="str">
        <f t="shared" si="535"/>
        <v/>
      </c>
      <c r="T277" s="160" t="str">
        <f t="shared" si="535"/>
        <v/>
      </c>
      <c r="U277" s="160" t="str">
        <f t="shared" si="535"/>
        <v/>
      </c>
      <c r="V277" s="160" t="str">
        <f t="shared" si="535"/>
        <v/>
      </c>
      <c r="W277" s="160" t="str">
        <f t="shared" si="535"/>
        <v/>
      </c>
      <c r="X277" s="160" t="str">
        <f t="shared" si="535"/>
        <v/>
      </c>
      <c r="Y277" s="160" t="str">
        <f t="shared" si="535"/>
        <v/>
      </c>
      <c r="Z277" s="160" t="str">
        <f t="shared" si="535"/>
        <v/>
      </c>
      <c r="AA277" s="160" t="str">
        <f t="shared" si="535"/>
        <v/>
      </c>
      <c r="AB277" s="160" t="str">
        <f t="shared" si="535"/>
        <v/>
      </c>
      <c r="AC277" s="160" t="str">
        <f t="shared" si="535"/>
        <v/>
      </c>
      <c r="AD277" s="160" t="str">
        <f t="shared" si="535"/>
        <v/>
      </c>
      <c r="AE277" s="160" t="str">
        <f t="shared" si="535"/>
        <v/>
      </c>
      <c r="AF277" s="160" t="str">
        <f t="shared" si="535"/>
        <v/>
      </c>
      <c r="AG277" s="160" t="str">
        <f t="shared" si="535"/>
        <v/>
      </c>
      <c r="AH277" s="160" t="str">
        <f t="shared" si="535"/>
        <v/>
      </c>
      <c r="AI277" s="160" t="str">
        <f t="shared" si="535"/>
        <v/>
      </c>
      <c r="AJ277" s="160" t="str">
        <f t="shared" si="535"/>
        <v/>
      </c>
      <c r="AK277" s="160" t="str">
        <f t="shared" si="535"/>
        <v/>
      </c>
      <c r="AL277" s="160" t="str">
        <f t="shared" si="535"/>
        <v/>
      </c>
      <c r="AM277" s="160" t="str">
        <f t="shared" si="535"/>
        <v/>
      </c>
      <c r="AN277" s="160" t="str">
        <f t="shared" si="535"/>
        <v/>
      </c>
      <c r="AO277" s="160" t="str">
        <f t="shared" si="535"/>
        <v/>
      </c>
      <c r="AP277" s="160" t="str">
        <f t="shared" si="535"/>
        <v/>
      </c>
      <c r="AQ277" s="160" t="str">
        <f t="shared" si="535"/>
        <v/>
      </c>
      <c r="AR277" s="160" t="str">
        <f t="shared" si="535"/>
        <v/>
      </c>
      <c r="AS277" s="160" t="str">
        <f t="shared" si="535"/>
        <v/>
      </c>
      <c r="AT277" s="160" t="str">
        <f t="shared" si="535"/>
        <v/>
      </c>
      <c r="AU277" s="160" t="str">
        <f t="shared" si="535"/>
        <v/>
      </c>
      <c r="AV277" s="160" t="str">
        <f t="shared" si="535"/>
        <v/>
      </c>
      <c r="AW277" s="161" t="str">
        <f t="shared" si="535"/>
        <v/>
      </c>
      <c r="AX277" t="s">
        <v>1</v>
      </c>
      <c r="AY277" s="105" t="str">
        <f t="shared" si="507"/>
        <v/>
      </c>
      <c r="AZ277" s="134" t="str">
        <f t="shared" si="487"/>
        <v/>
      </c>
      <c r="BA277" s="73" t="str">
        <f t="shared" si="508"/>
        <v/>
      </c>
      <c r="BB277" s="73" t="str">
        <f t="shared" si="509"/>
        <v/>
      </c>
      <c r="BC277" s="134" t="str">
        <f t="shared" si="510"/>
        <v/>
      </c>
      <c r="BD277" s="134" t="str">
        <f t="shared" si="511"/>
        <v/>
      </c>
      <c r="BE277" s="134" t="str">
        <f t="shared" si="512"/>
        <v/>
      </c>
      <c r="BF277" s="134" t="str">
        <f t="shared" si="433"/>
        <v/>
      </c>
      <c r="BG277" s="134" t="str">
        <f t="shared" si="488"/>
        <v/>
      </c>
      <c r="BH277" s="73" t="str">
        <f t="shared" si="489"/>
        <v/>
      </c>
      <c r="BI277" s="73" t="str">
        <f t="shared" si="534"/>
        <v/>
      </c>
      <c r="BJ277" s="134" t="str">
        <f t="shared" si="513"/>
        <v/>
      </c>
      <c r="BK277" s="73" t="str" cm="1">
        <f t="array" ref="BK277">IF(BJ277="",""&amp;BI277,IF(BJ277="NEMA",BI277,INDEX(klub_naziv,MATCH(INDEX(klubAlias_klubid,BJ277),klub_id,0))))</f>
        <v/>
      </c>
      <c r="BL277" s="73" t="str" cm="1">
        <f t="array" ref="BL277">IFERROR(INDEX(registarNatjecatelji,CE277,4),"")</f>
        <v/>
      </c>
      <c r="BM277" s="179" t="str">
        <f t="shared" si="457"/>
        <v/>
      </c>
      <c r="BN277" s="73" t="str">
        <f t="shared" si="514"/>
        <v/>
      </c>
      <c r="BO277" s="73" t="str">
        <f t="shared" si="527"/>
        <v/>
      </c>
      <c r="BP277" s="134" t="str">
        <f t="shared" si="490"/>
        <v/>
      </c>
      <c r="BQ277" s="73" t="str">
        <f t="shared" si="491"/>
        <v/>
      </c>
      <c r="BR277" s="73" t="str">
        <f t="shared" si="492"/>
        <v/>
      </c>
      <c r="BS277" s="134" t="str">
        <f t="shared" si="493"/>
        <v/>
      </c>
      <c r="BT277" s="74" t="str">
        <f t="shared" si="494"/>
        <v/>
      </c>
      <c r="BU277" s="74" t="str">
        <f t="shared" si="495"/>
        <v/>
      </c>
      <c r="BV277" s="75" t="str">
        <f t="shared" si="496"/>
        <v/>
      </c>
      <c r="BW277" t="s">
        <v>1</v>
      </c>
      <c r="BX277" s="105" t="str">
        <f t="shared" si="497"/>
        <v/>
      </c>
      <c r="BY277" s="106" t="str">
        <f t="shared" si="498"/>
        <v/>
      </c>
      <c r="BZ277" t="s">
        <v>1</v>
      </c>
      <c r="CA277" s="105" t="str">
        <f t="shared" si="499"/>
        <v/>
      </c>
      <c r="CB277" s="106" t="str">
        <f t="shared" si="500"/>
        <v/>
      </c>
      <c r="CC277" t="s">
        <v>1</v>
      </c>
      <c r="CD277" s="105" t="str">
        <f t="shared" si="501"/>
        <v/>
      </c>
      <c r="CE277" s="106" t="str">
        <f t="shared" si="515"/>
        <v/>
      </c>
      <c r="CF277" t="s">
        <v>1</v>
      </c>
      <c r="CG277" s="111" t="str">
        <f t="shared" si="516"/>
        <v/>
      </c>
      <c r="CH277" s="134" t="str" cm="1">
        <f t="array" ref="CH277">IF(CG277="","",INDEX(imePrezime_id,CG277,0))</f>
        <v/>
      </c>
      <c r="CI277" s="106" t="str">
        <f>IF(OR(CD277="",CE277&lt;&gt;"NEMA"),"",IFERROR(INDEX(imeprezimealias_imeprezimeid,MATCH(BA277&amp;" "&amp;BB277,imeprezimealias_alias,0)),""))</f>
        <v/>
      </c>
      <c r="CJ277" t="s">
        <v>1</v>
      </c>
      <c r="CK277" s="29" t="str">
        <f t="shared" si="517"/>
        <v/>
      </c>
      <c r="CL277" t="s">
        <v>1</v>
      </c>
      <c r="CM277" s="90"/>
      <c r="CN277" t="s">
        <v>1</v>
      </c>
      <c r="CO277" s="111" t="str">
        <f>IF(CM277="","",MAX(CO$10:CO276)+1)</f>
        <v/>
      </c>
      <c r="CP277" s="106" t="str">
        <f>IF(CM277="","",INDEX(imePrezime_id,MATCH(IF(IFERROR(SEARCH("–",CM277),0)&lt;&gt;0,CM277,SUBSTITUTE(CM277," "," – ",1)),imePrezime,0)))</f>
        <v/>
      </c>
      <c r="CR277" s="29" t="str">
        <f t="shared" si="518"/>
        <v/>
      </c>
      <c r="CS277" t="s">
        <v>1</v>
      </c>
      <c r="CT277" s="115" t="str">
        <f>IF(AND(CE277="NEMA",CI277=""),MAX(CT$10:CT276)+1,"")</f>
        <v/>
      </c>
      <c r="CU277" t="s">
        <v>1</v>
      </c>
      <c r="CV277" s="120" t="str">
        <f t="shared" si="532"/>
        <v/>
      </c>
      <c r="CW277" t="s">
        <v>1</v>
      </c>
      <c r="CX277" s="105" t="str">
        <f>IF(CT277="","",IF(BO277&lt;&gt;"CRO","","INSERT INTO osoba (id,reg_broj,oib,spol_id,dat_rodjenja) VALUES ("&amp;CT277&amp;",(SELECT max(reg_broj)+1 FROM osoba),Null,'"&amp;CV277&amp;"',Null); INSERT INTO osoba_log (id,reg_broj,oib,spol_id,dat_rodjenja,dnevnik_id) SELECT id,reg_broj,oib,spol_id,dat_rodjenja,"&amp;CT$2&amp;" FROM osoba WHERE id = "&amp;CT277&amp;";"))</f>
        <v/>
      </c>
      <c r="CY277" s="125" t="str">
        <f>IF(CT277="","","INSERT INTO imeprezime (id,osoba_id,rbr,ime,prezime,klub_id,identitet_id,sintaksa_id,info,aktivno,dnevnik_id) VALUES ("&amp;CT277&amp;","&amp;IF(CX277="","Null",CT277)&amp;",1,'"&amp;BA277&amp;"','"&amp;BB277&amp;"',(SELECT id FROM klub WHERE naziv = '"&amp;BI277&amp;"'),Null,1,'',1,"&amp;CT$2&amp;");")</f>
        <v/>
      </c>
      <c r="CZ277" t="s">
        <v>1</v>
      </c>
      <c r="DA277" s="29" t="str">
        <f t="shared" si="519"/>
        <v/>
      </c>
      <c r="DB277" t="s">
        <v>1</v>
      </c>
      <c r="DC277" s="105" t="str">
        <f>IF(OR(BP277="",BP277&lt;&gt;"NEMA"),"",BO277)</f>
        <v/>
      </c>
      <c r="DD277" s="125" t="str">
        <f>IF(DC277="","",MAX(DD$10:DD276)+1)</f>
        <v/>
      </c>
      <c r="DE277" t="s">
        <v>1</v>
      </c>
      <c r="DF277" s="90"/>
      <c r="DG277" t="s">
        <v>1</v>
      </c>
      <c r="DH277" s="29" t="str">
        <f t="shared" si="502"/>
        <v/>
      </c>
      <c r="DI277" t="s">
        <v>1</v>
      </c>
      <c r="DJ277" s="166" t="str">
        <f>IF(BJ277&lt;&gt;"NEMA","",IF(IFERROR(MATCH(BI277,BI$10:BI276,0),0)&lt;&gt;0,"",BI277))</f>
        <v/>
      </c>
      <c r="DK277" t="s">
        <v>1</v>
      </c>
      <c r="DL277" s="90"/>
      <c r="DM277" t="s">
        <v>1</v>
      </c>
      <c r="DN277" s="105" t="str">
        <f t="shared" si="520"/>
        <v/>
      </c>
      <c r="DO277" s="73" t="str">
        <f>IF(DN277="","",MAX(DO$10:DO276)+1)</f>
        <v/>
      </c>
      <c r="DP277" s="73" t="str">
        <f>IF(DN277="","",IF(BP277="","",IF(BP277="NEMA",DD277,BP277)))</f>
        <v/>
      </c>
      <c r="DQ277" s="73" t="str">
        <f t="shared" si="521"/>
        <v/>
      </c>
      <c r="DR277" s="73" t="str">
        <f>IF(DL277="","",MAX(DR$10:DR276)+1)</f>
        <v/>
      </c>
      <c r="DS277" s="177" t="str">
        <f t="shared" si="503"/>
        <v/>
      </c>
      <c r="DT277" s="125" t="str">
        <f t="shared" si="522"/>
        <v/>
      </c>
      <c r="DU277" t="s">
        <v>1</v>
      </c>
      <c r="DV277" s="29" t="str">
        <f t="shared" si="523"/>
        <v/>
      </c>
      <c r="DW277" t="s">
        <v>1</v>
      </c>
      <c r="DX277" s="166" t="str">
        <f>IF(BX277="","",IF(BY277&lt;&gt;"NEMA","ime-pre-klu"&amp;IF(BJ277="","","(ali)")&amp;"-kat",IF(CB277&lt;&gt;"NEMA","ime-pre-klu"&amp;IF(BJ277="","","(ali)"),IF(CE277&lt;&gt;"NEMA","ime-pre",IF(CT277&lt;&gt;"","novo",""))))&amp;IF(AND(BE277="0",BD277&gt;max_minuta*60),"-ot",""))</f>
        <v/>
      </c>
      <c r="DY277" t="s">
        <v>1</v>
      </c>
      <c r="DZ277" s="111"/>
      <c r="EA277" s="134"/>
      <c r="EB277" s="134"/>
      <c r="EC277" s="134"/>
      <c r="ED277" s="134"/>
      <c r="EE277" s="134"/>
      <c r="EF277" s="134"/>
      <c r="EG277" s="134"/>
      <c r="EH277" s="134"/>
      <c r="EI277" s="134"/>
      <c r="EJ277" s="106" t="str">
        <f t="shared" si="504"/>
        <v/>
      </c>
      <c r="EK277" t="s">
        <v>1</v>
      </c>
    </row>
    <row r="278" spans="2:141" x14ac:dyDescent="0.25">
      <c r="B278" s="148"/>
      <c r="C278" t="s">
        <v>1</v>
      </c>
      <c r="D278" s="159" t="str">
        <f t="shared" si="505"/>
        <v/>
      </c>
      <c r="E278" s="160" t="str">
        <f t="shared" ref="E278:AW278" si="536">IF($B278="","",FIND(";",$B278,D278+1))</f>
        <v/>
      </c>
      <c r="F278" s="160" t="str">
        <f t="shared" si="536"/>
        <v/>
      </c>
      <c r="G278" s="160" t="str">
        <f t="shared" si="536"/>
        <v/>
      </c>
      <c r="H278" s="160" t="str">
        <f t="shared" si="536"/>
        <v/>
      </c>
      <c r="I278" s="160" t="str">
        <f t="shared" si="536"/>
        <v/>
      </c>
      <c r="J278" s="160" t="str">
        <f t="shared" si="536"/>
        <v/>
      </c>
      <c r="K278" s="160" t="str">
        <f t="shared" si="536"/>
        <v/>
      </c>
      <c r="L278" s="160" t="str">
        <f t="shared" si="536"/>
        <v/>
      </c>
      <c r="M278" s="160" t="str">
        <f t="shared" si="536"/>
        <v/>
      </c>
      <c r="N278" s="160" t="str">
        <f t="shared" si="536"/>
        <v/>
      </c>
      <c r="O278" s="160" t="str">
        <f t="shared" si="536"/>
        <v/>
      </c>
      <c r="P278" s="160" t="str">
        <f t="shared" si="536"/>
        <v/>
      </c>
      <c r="Q278" s="160" t="str">
        <f t="shared" si="536"/>
        <v/>
      </c>
      <c r="R278" s="160" t="str">
        <f t="shared" si="536"/>
        <v/>
      </c>
      <c r="S278" s="160" t="str">
        <f t="shared" si="536"/>
        <v/>
      </c>
      <c r="T278" s="160" t="str">
        <f t="shared" si="536"/>
        <v/>
      </c>
      <c r="U278" s="160" t="str">
        <f t="shared" si="536"/>
        <v/>
      </c>
      <c r="V278" s="160" t="str">
        <f t="shared" si="536"/>
        <v/>
      </c>
      <c r="W278" s="160" t="str">
        <f t="shared" si="536"/>
        <v/>
      </c>
      <c r="X278" s="160" t="str">
        <f t="shared" si="536"/>
        <v/>
      </c>
      <c r="Y278" s="160" t="str">
        <f t="shared" si="536"/>
        <v/>
      </c>
      <c r="Z278" s="160" t="str">
        <f t="shared" si="536"/>
        <v/>
      </c>
      <c r="AA278" s="160" t="str">
        <f t="shared" si="536"/>
        <v/>
      </c>
      <c r="AB278" s="160" t="str">
        <f t="shared" si="536"/>
        <v/>
      </c>
      <c r="AC278" s="160" t="str">
        <f t="shared" si="536"/>
        <v/>
      </c>
      <c r="AD278" s="160" t="str">
        <f t="shared" si="536"/>
        <v/>
      </c>
      <c r="AE278" s="160" t="str">
        <f t="shared" si="536"/>
        <v/>
      </c>
      <c r="AF278" s="160" t="str">
        <f t="shared" si="536"/>
        <v/>
      </c>
      <c r="AG278" s="160" t="str">
        <f t="shared" si="536"/>
        <v/>
      </c>
      <c r="AH278" s="160" t="str">
        <f t="shared" si="536"/>
        <v/>
      </c>
      <c r="AI278" s="160" t="str">
        <f t="shared" si="536"/>
        <v/>
      </c>
      <c r="AJ278" s="160" t="str">
        <f t="shared" si="536"/>
        <v/>
      </c>
      <c r="AK278" s="160" t="str">
        <f t="shared" si="536"/>
        <v/>
      </c>
      <c r="AL278" s="160" t="str">
        <f t="shared" si="536"/>
        <v/>
      </c>
      <c r="AM278" s="160" t="str">
        <f t="shared" si="536"/>
        <v/>
      </c>
      <c r="AN278" s="160" t="str">
        <f t="shared" si="536"/>
        <v/>
      </c>
      <c r="AO278" s="160" t="str">
        <f t="shared" si="536"/>
        <v/>
      </c>
      <c r="AP278" s="160" t="str">
        <f t="shared" si="536"/>
        <v/>
      </c>
      <c r="AQ278" s="160" t="str">
        <f t="shared" si="536"/>
        <v/>
      </c>
      <c r="AR278" s="160" t="str">
        <f t="shared" si="536"/>
        <v/>
      </c>
      <c r="AS278" s="160" t="str">
        <f t="shared" si="536"/>
        <v/>
      </c>
      <c r="AT278" s="160" t="str">
        <f t="shared" si="536"/>
        <v/>
      </c>
      <c r="AU278" s="160" t="str">
        <f t="shared" si="536"/>
        <v/>
      </c>
      <c r="AV278" s="160" t="str">
        <f t="shared" si="536"/>
        <v/>
      </c>
      <c r="AW278" s="161" t="str">
        <f t="shared" si="536"/>
        <v/>
      </c>
      <c r="AX278" t="s">
        <v>1</v>
      </c>
      <c r="AY278" s="105" t="str">
        <f t="shared" si="507"/>
        <v/>
      </c>
      <c r="AZ278" s="134" t="str">
        <f t="shared" si="487"/>
        <v/>
      </c>
      <c r="BA278" s="73" t="str">
        <f t="shared" si="508"/>
        <v/>
      </c>
      <c r="BB278" s="73" t="str">
        <f t="shared" si="509"/>
        <v/>
      </c>
      <c r="BC278" s="134" t="str">
        <f t="shared" si="510"/>
        <v/>
      </c>
      <c r="BD278" s="134" t="str">
        <f t="shared" si="511"/>
        <v/>
      </c>
      <c r="BE278" s="134" t="str">
        <f t="shared" si="512"/>
        <v/>
      </c>
      <c r="BF278" s="134" t="str">
        <f t="shared" si="433"/>
        <v/>
      </c>
      <c r="BG278" s="134" t="str">
        <f t="shared" si="488"/>
        <v/>
      </c>
      <c r="BH278" s="73" t="str">
        <f t="shared" si="489"/>
        <v/>
      </c>
      <c r="BI278" s="73" t="str">
        <f t="shared" si="534"/>
        <v/>
      </c>
      <c r="BJ278" s="134" t="str">
        <f t="shared" si="513"/>
        <v/>
      </c>
      <c r="BK278" s="73" t="str" cm="1">
        <f t="array" ref="BK278">IF(BJ278="",""&amp;BI278,IF(BJ278="NEMA",BI278,INDEX(klub_naziv,MATCH(INDEX(klubAlias_klubid,BJ278),klub_id,0))))</f>
        <v/>
      </c>
      <c r="BL278" s="73" t="str" cm="1">
        <f t="array" ref="BL278">IFERROR(INDEX(registarNatjecatelji,CE278,4),"")</f>
        <v/>
      </c>
      <c r="BM278" s="179" t="str">
        <f t="shared" si="457"/>
        <v/>
      </c>
      <c r="BN278" s="73" t="str">
        <f t="shared" si="514"/>
        <v/>
      </c>
      <c r="BO278" s="73" t="str">
        <f t="shared" si="527"/>
        <v/>
      </c>
      <c r="BP278" s="134" t="str">
        <f t="shared" si="490"/>
        <v/>
      </c>
      <c r="BQ278" s="73" t="str">
        <f t="shared" si="491"/>
        <v/>
      </c>
      <c r="BR278" s="73" t="str">
        <f t="shared" si="492"/>
        <v/>
      </c>
      <c r="BS278" s="134" t="str">
        <f t="shared" si="493"/>
        <v/>
      </c>
      <c r="BT278" s="74" t="str">
        <f t="shared" si="494"/>
        <v/>
      </c>
      <c r="BU278" s="74" t="str">
        <f t="shared" si="495"/>
        <v/>
      </c>
      <c r="BV278" s="75" t="str">
        <f t="shared" si="496"/>
        <v/>
      </c>
      <c r="BW278" t="s">
        <v>1</v>
      </c>
      <c r="BX278" s="105" t="str">
        <f t="shared" si="497"/>
        <v/>
      </c>
      <c r="BY278" s="106" t="str">
        <f t="shared" si="498"/>
        <v/>
      </c>
      <c r="BZ278" t="s">
        <v>1</v>
      </c>
      <c r="CA278" s="105" t="str">
        <f t="shared" si="499"/>
        <v/>
      </c>
      <c r="CB278" s="106" t="str">
        <f t="shared" si="500"/>
        <v/>
      </c>
      <c r="CC278" t="s">
        <v>1</v>
      </c>
      <c r="CD278" s="105" t="str">
        <f t="shared" si="501"/>
        <v/>
      </c>
      <c r="CE278" s="106" t="str">
        <f t="shared" si="515"/>
        <v/>
      </c>
      <c r="CF278" t="s">
        <v>1</v>
      </c>
      <c r="CG278" s="111" t="str">
        <f t="shared" si="516"/>
        <v/>
      </c>
      <c r="CH278" s="134" t="str" cm="1">
        <f t="array" ref="CH278">IF(CG278="","",INDEX(imePrezime_id,CG278,0))</f>
        <v/>
      </c>
      <c r="CI278" s="106" t="str">
        <f>IF(OR(CD278="",CE278&lt;&gt;"NEMA"),"",IFERROR(INDEX(imeprezimealias_imeprezimeid,MATCH(BA278&amp;" "&amp;BB278,imeprezimealias_alias,0)),""))</f>
        <v/>
      </c>
      <c r="CJ278" t="s">
        <v>1</v>
      </c>
      <c r="CK278" s="29" t="str">
        <f t="shared" si="517"/>
        <v/>
      </c>
      <c r="CL278" t="s">
        <v>1</v>
      </c>
      <c r="CM278" s="90"/>
      <c r="CN278" t="s">
        <v>1</v>
      </c>
      <c r="CO278" s="111" t="str">
        <f>IF(CM278="","",MAX(CO$10:CO277)+1)</f>
        <v/>
      </c>
      <c r="CP278" s="106" t="str">
        <f>IF(CM278="","",INDEX(imePrezime_id,MATCH(IF(IFERROR(SEARCH("–",CM278),0)&lt;&gt;0,CM278,SUBSTITUTE(CM278," "," – ",1)),imePrezime,0)))</f>
        <v/>
      </c>
      <c r="CR278" s="29" t="str">
        <f t="shared" si="518"/>
        <v/>
      </c>
      <c r="CS278" t="s">
        <v>1</v>
      </c>
      <c r="CT278" s="115" t="str">
        <f>IF(AND(CE278="NEMA",CI278=""),MAX(CT$10:CT277)+1,"")</f>
        <v/>
      </c>
      <c r="CU278" t="s">
        <v>1</v>
      </c>
      <c r="CV278" s="120" t="str">
        <f t="shared" si="532"/>
        <v/>
      </c>
      <c r="CW278" t="s">
        <v>1</v>
      </c>
      <c r="CX278" s="105" t="str">
        <f>IF(CT278="","",IF(BO278&lt;&gt;"CRO","","INSERT INTO osoba (id,reg_broj,oib,spol_id,dat_rodjenja) VALUES ("&amp;CT278&amp;",(SELECT max(reg_broj)+1 FROM osoba),Null,'"&amp;CV278&amp;"',Null); INSERT INTO osoba_log (id,reg_broj,oib,spol_id,dat_rodjenja,dnevnik_id) SELECT id,reg_broj,oib,spol_id,dat_rodjenja,"&amp;CT$2&amp;" FROM osoba WHERE id = "&amp;CT278&amp;";"))</f>
        <v/>
      </c>
      <c r="CY278" s="125" t="str">
        <f>IF(CT278="","","INSERT INTO imeprezime (id,osoba_id,rbr,ime,prezime,klub_id,identitet_id,sintaksa_id,info,aktivno,dnevnik_id) VALUES ("&amp;CT278&amp;","&amp;IF(CX278="","Null",CT278)&amp;",1,'"&amp;BA278&amp;"','"&amp;BB278&amp;"',(SELECT id FROM klub WHERE naziv = '"&amp;BI278&amp;"'),Null,1,'',1,"&amp;CT$2&amp;");")</f>
        <v/>
      </c>
      <c r="CZ278" t="s">
        <v>1</v>
      </c>
      <c r="DA278" s="29" t="str">
        <f t="shared" si="519"/>
        <v/>
      </c>
      <c r="DB278" t="s">
        <v>1</v>
      </c>
      <c r="DC278" s="105" t="str">
        <f>IF(OR(BP278="",BP278&lt;&gt;"NEMA"),"",BO278)</f>
        <v/>
      </c>
      <c r="DD278" s="125" t="str">
        <f>IF(DC278="","",MAX(DD$10:DD277)+1)</f>
        <v/>
      </c>
      <c r="DE278" t="s">
        <v>1</v>
      </c>
      <c r="DF278" s="90"/>
      <c r="DG278" t="s">
        <v>1</v>
      </c>
      <c r="DH278" s="29" t="str">
        <f t="shared" si="502"/>
        <v/>
      </c>
      <c r="DI278" t="s">
        <v>1</v>
      </c>
      <c r="DJ278" s="166" t="str">
        <f>IF(BJ278&lt;&gt;"NEMA","",IF(IFERROR(MATCH(BI278,BI$10:BI277,0),0)&lt;&gt;0,"",BI278))</f>
        <v/>
      </c>
      <c r="DK278" t="s">
        <v>1</v>
      </c>
      <c r="DL278" s="90"/>
      <c r="DM278" t="s">
        <v>1</v>
      </c>
      <c r="DN278" s="105" t="str">
        <f t="shared" si="520"/>
        <v/>
      </c>
      <c r="DO278" s="73" t="str">
        <f>IF(DN278="","",MAX(DO$10:DO277)+1)</f>
        <v/>
      </c>
      <c r="DP278" s="73" t="str">
        <f>IF(DN278="","",IF(BP278="","",IF(BP278="NEMA",DD278,BP278)))</f>
        <v/>
      </c>
      <c r="DQ278" s="73" t="str">
        <f t="shared" si="521"/>
        <v/>
      </c>
      <c r="DR278" s="73" t="str">
        <f>IF(DL278="","",MAX(DR$10:DR277)+1)</f>
        <v/>
      </c>
      <c r="DS278" s="177" t="str">
        <f t="shared" si="503"/>
        <v/>
      </c>
      <c r="DT278" s="125" t="str">
        <f t="shared" si="522"/>
        <v/>
      </c>
      <c r="DU278" t="s">
        <v>1</v>
      </c>
      <c r="DV278" s="29" t="str">
        <f t="shared" si="523"/>
        <v/>
      </c>
      <c r="DW278" t="s">
        <v>1</v>
      </c>
      <c r="DX278" s="166" t="str">
        <f>IF(BX278="","",IF(BY278&lt;&gt;"NEMA","ime-pre-klu"&amp;IF(BJ278="","","(ali)")&amp;"-kat",IF(CB278&lt;&gt;"NEMA","ime-pre-klu"&amp;IF(BJ278="","","(ali)"),IF(CE278&lt;&gt;"NEMA","ime-pre",IF(CT278&lt;&gt;"","novo",""))))&amp;IF(AND(BE278="0",BD278&gt;max_minuta*60),"-ot",""))</f>
        <v/>
      </c>
      <c r="DY278" t="s">
        <v>1</v>
      </c>
      <c r="DZ278" s="111"/>
      <c r="EA278" s="134"/>
      <c r="EB278" s="134"/>
      <c r="EC278" s="134"/>
      <c r="ED278" s="134"/>
      <c r="EE278" s="134"/>
      <c r="EF278" s="134"/>
      <c r="EG278" s="134"/>
      <c r="EH278" s="134"/>
      <c r="EI278" s="134"/>
      <c r="EJ278" s="106" t="str">
        <f t="shared" si="504"/>
        <v/>
      </c>
      <c r="EK278" t="s">
        <v>1</v>
      </c>
    </row>
    <row r="279" spans="2:141" x14ac:dyDescent="0.25">
      <c r="B279" s="148"/>
      <c r="C279" t="s">
        <v>1</v>
      </c>
      <c r="D279" s="159" t="str">
        <f t="shared" si="505"/>
        <v/>
      </c>
      <c r="E279" s="160" t="str">
        <f t="shared" ref="E279:AW279" si="537">IF($B279="","",FIND(";",$B279,D279+1))</f>
        <v/>
      </c>
      <c r="F279" s="160" t="str">
        <f t="shared" si="537"/>
        <v/>
      </c>
      <c r="G279" s="160" t="str">
        <f t="shared" si="537"/>
        <v/>
      </c>
      <c r="H279" s="160" t="str">
        <f t="shared" si="537"/>
        <v/>
      </c>
      <c r="I279" s="160" t="str">
        <f t="shared" si="537"/>
        <v/>
      </c>
      <c r="J279" s="160" t="str">
        <f t="shared" si="537"/>
        <v/>
      </c>
      <c r="K279" s="160" t="str">
        <f t="shared" si="537"/>
        <v/>
      </c>
      <c r="L279" s="160" t="str">
        <f t="shared" si="537"/>
        <v/>
      </c>
      <c r="M279" s="160" t="str">
        <f t="shared" si="537"/>
        <v/>
      </c>
      <c r="N279" s="160" t="str">
        <f t="shared" si="537"/>
        <v/>
      </c>
      <c r="O279" s="160" t="str">
        <f t="shared" si="537"/>
        <v/>
      </c>
      <c r="P279" s="160" t="str">
        <f t="shared" si="537"/>
        <v/>
      </c>
      <c r="Q279" s="160" t="str">
        <f t="shared" si="537"/>
        <v/>
      </c>
      <c r="R279" s="160" t="str">
        <f t="shared" si="537"/>
        <v/>
      </c>
      <c r="S279" s="160" t="str">
        <f t="shared" si="537"/>
        <v/>
      </c>
      <c r="T279" s="160" t="str">
        <f t="shared" si="537"/>
        <v/>
      </c>
      <c r="U279" s="160" t="str">
        <f t="shared" si="537"/>
        <v/>
      </c>
      <c r="V279" s="160" t="str">
        <f t="shared" si="537"/>
        <v/>
      </c>
      <c r="W279" s="160" t="str">
        <f t="shared" si="537"/>
        <v/>
      </c>
      <c r="X279" s="160" t="str">
        <f t="shared" si="537"/>
        <v/>
      </c>
      <c r="Y279" s="160" t="str">
        <f t="shared" si="537"/>
        <v/>
      </c>
      <c r="Z279" s="160" t="str">
        <f t="shared" si="537"/>
        <v/>
      </c>
      <c r="AA279" s="160" t="str">
        <f t="shared" si="537"/>
        <v/>
      </c>
      <c r="AB279" s="160" t="str">
        <f t="shared" si="537"/>
        <v/>
      </c>
      <c r="AC279" s="160" t="str">
        <f t="shared" si="537"/>
        <v/>
      </c>
      <c r="AD279" s="160" t="str">
        <f t="shared" si="537"/>
        <v/>
      </c>
      <c r="AE279" s="160" t="str">
        <f t="shared" si="537"/>
        <v/>
      </c>
      <c r="AF279" s="160" t="str">
        <f t="shared" si="537"/>
        <v/>
      </c>
      <c r="AG279" s="160" t="str">
        <f t="shared" si="537"/>
        <v/>
      </c>
      <c r="AH279" s="160" t="str">
        <f t="shared" si="537"/>
        <v/>
      </c>
      <c r="AI279" s="160" t="str">
        <f t="shared" si="537"/>
        <v/>
      </c>
      <c r="AJ279" s="160" t="str">
        <f t="shared" si="537"/>
        <v/>
      </c>
      <c r="AK279" s="160" t="str">
        <f t="shared" si="537"/>
        <v/>
      </c>
      <c r="AL279" s="160" t="str">
        <f t="shared" si="537"/>
        <v/>
      </c>
      <c r="AM279" s="160" t="str">
        <f t="shared" si="537"/>
        <v/>
      </c>
      <c r="AN279" s="160" t="str">
        <f t="shared" si="537"/>
        <v/>
      </c>
      <c r="AO279" s="160" t="str">
        <f t="shared" si="537"/>
        <v/>
      </c>
      <c r="AP279" s="160" t="str">
        <f t="shared" si="537"/>
        <v/>
      </c>
      <c r="AQ279" s="160" t="str">
        <f t="shared" si="537"/>
        <v/>
      </c>
      <c r="AR279" s="160" t="str">
        <f t="shared" si="537"/>
        <v/>
      </c>
      <c r="AS279" s="160" t="str">
        <f t="shared" si="537"/>
        <v/>
      </c>
      <c r="AT279" s="160" t="str">
        <f t="shared" si="537"/>
        <v/>
      </c>
      <c r="AU279" s="160" t="str">
        <f t="shared" si="537"/>
        <v/>
      </c>
      <c r="AV279" s="160" t="str">
        <f t="shared" si="537"/>
        <v/>
      </c>
      <c r="AW279" s="161" t="str">
        <f t="shared" si="537"/>
        <v/>
      </c>
      <c r="AX279" t="s">
        <v>1</v>
      </c>
      <c r="AY279" s="105" t="str">
        <f t="shared" si="507"/>
        <v/>
      </c>
      <c r="AZ279" s="134" t="str">
        <f t="shared" si="487"/>
        <v/>
      </c>
      <c r="BA279" s="73" t="str">
        <f t="shared" si="508"/>
        <v/>
      </c>
      <c r="BB279" s="73" t="str">
        <f t="shared" si="509"/>
        <v/>
      </c>
      <c r="BC279" s="134" t="str">
        <f t="shared" si="510"/>
        <v/>
      </c>
      <c r="BD279" s="134" t="str">
        <f t="shared" si="511"/>
        <v/>
      </c>
      <c r="BE279" s="134" t="str">
        <f t="shared" si="512"/>
        <v/>
      </c>
      <c r="BF279" s="134" t="str">
        <f t="shared" ref="BF279:BF342" si="538">IF(CD279="","",BE279)</f>
        <v/>
      </c>
      <c r="BG279" s="134" t="str">
        <f t="shared" si="488"/>
        <v/>
      </c>
      <c r="BH279" s="73" t="str">
        <f t="shared" si="489"/>
        <v/>
      </c>
      <c r="BI279" s="73" t="str">
        <f t="shared" si="534"/>
        <v/>
      </c>
      <c r="BJ279" s="134" t="str">
        <f t="shared" si="513"/>
        <v/>
      </c>
      <c r="BK279" s="73" t="str" cm="1">
        <f t="array" ref="BK279">IF(BJ279="",""&amp;BI279,IF(BJ279="NEMA",BI279,INDEX(klub_naziv,MATCH(INDEX(klubAlias_klubid,BJ279),klub_id,0))))</f>
        <v/>
      </c>
      <c r="BL279" s="73" t="str" cm="1">
        <f t="array" ref="BL279">IFERROR(INDEX(registarNatjecatelji,CE279,4),"")</f>
        <v/>
      </c>
      <c r="BM279" s="179" t="str">
        <f t="shared" si="457"/>
        <v/>
      </c>
      <c r="BN279" s="73" t="str">
        <f t="shared" si="514"/>
        <v/>
      </c>
      <c r="BO279" s="73" t="str">
        <f t="shared" si="527"/>
        <v/>
      </c>
      <c r="BP279" s="134" t="str">
        <f t="shared" si="490"/>
        <v/>
      </c>
      <c r="BQ279" s="73" t="str">
        <f t="shared" si="491"/>
        <v/>
      </c>
      <c r="BR279" s="73" t="str">
        <f t="shared" si="492"/>
        <v/>
      </c>
      <c r="BS279" s="134" t="str">
        <f t="shared" si="493"/>
        <v/>
      </c>
      <c r="BT279" s="74" t="str">
        <f t="shared" si="494"/>
        <v/>
      </c>
      <c r="BU279" s="74" t="str">
        <f t="shared" si="495"/>
        <v/>
      </c>
      <c r="BV279" s="75" t="str">
        <f t="shared" si="496"/>
        <v/>
      </c>
      <c r="BW279" t="s">
        <v>1</v>
      </c>
      <c r="BX279" s="105" t="str">
        <f t="shared" si="497"/>
        <v/>
      </c>
      <c r="BY279" s="106" t="str">
        <f t="shared" si="498"/>
        <v/>
      </c>
      <c r="BZ279" t="s">
        <v>1</v>
      </c>
      <c r="CA279" s="105" t="str">
        <f t="shared" si="499"/>
        <v/>
      </c>
      <c r="CB279" s="106" t="str">
        <f t="shared" si="500"/>
        <v/>
      </c>
      <c r="CC279" t="s">
        <v>1</v>
      </c>
      <c r="CD279" s="105" t="str">
        <f t="shared" si="501"/>
        <v/>
      </c>
      <c r="CE279" s="106" t="str">
        <f t="shared" si="515"/>
        <v/>
      </c>
      <c r="CF279" t="s">
        <v>1</v>
      </c>
      <c r="CG279" s="111" t="str">
        <f t="shared" si="516"/>
        <v/>
      </c>
      <c r="CH279" s="134" t="str" cm="1">
        <f t="array" ref="CH279">IF(CG279="","",INDEX(imePrezime_id,CG279,0))</f>
        <v/>
      </c>
      <c r="CI279" s="106" t="str">
        <f>IF(OR(CD279="",CE279&lt;&gt;"NEMA"),"",IFERROR(INDEX(imeprezimealias_imeprezimeid,MATCH(BA279&amp;" "&amp;BB279,imeprezimealias_alias,0)),""))</f>
        <v/>
      </c>
      <c r="CJ279" t="s">
        <v>1</v>
      </c>
      <c r="CK279" s="29" t="str">
        <f t="shared" si="517"/>
        <v/>
      </c>
      <c r="CL279" t="s">
        <v>1</v>
      </c>
      <c r="CM279" s="90"/>
      <c r="CN279" t="s">
        <v>1</v>
      </c>
      <c r="CO279" s="111" t="str">
        <f>IF(CM279="","",MAX(CO$10:CO278)+1)</f>
        <v/>
      </c>
      <c r="CP279" s="106" t="str">
        <f>IF(CM279="","",INDEX(imePrezime_id,MATCH(IF(IFERROR(SEARCH("–",CM279),0)&lt;&gt;0,CM279,SUBSTITUTE(CM279," "," – ",1)),imePrezime,0)))</f>
        <v/>
      </c>
      <c r="CR279" s="29" t="str">
        <f t="shared" si="518"/>
        <v/>
      </c>
      <c r="CS279" t="s">
        <v>1</v>
      </c>
      <c r="CT279" s="115" t="str">
        <f>IF(AND(CE279="NEMA",CI279=""),MAX(CT$10:CT278)+1,"")</f>
        <v/>
      </c>
      <c r="CU279" t="s">
        <v>1</v>
      </c>
      <c r="CV279" s="120" t="str">
        <f t="shared" si="532"/>
        <v/>
      </c>
      <c r="CW279" t="s">
        <v>1</v>
      </c>
      <c r="CX279" s="105" t="str">
        <f>IF(CT279="","",IF(BO279&lt;&gt;"CRO","","INSERT INTO osoba (id,reg_broj,oib,spol_id,dat_rodjenja) VALUES ("&amp;CT279&amp;",(SELECT max(reg_broj)+1 FROM osoba),Null,'"&amp;CV279&amp;"',Null); INSERT INTO osoba_log (id,reg_broj,oib,spol_id,dat_rodjenja,dnevnik_id) SELECT id,reg_broj,oib,spol_id,dat_rodjenja,"&amp;CT$2&amp;" FROM osoba WHERE id = "&amp;CT279&amp;";"))</f>
        <v/>
      </c>
      <c r="CY279" s="125" t="str">
        <f>IF(CT279="","","INSERT INTO imeprezime (id,osoba_id,rbr,ime,prezime,klub_id,identitet_id,sintaksa_id,info,aktivno,dnevnik_id) VALUES ("&amp;CT279&amp;","&amp;IF(CX279="","Null",CT279)&amp;",1,'"&amp;BA279&amp;"','"&amp;BB279&amp;"',(SELECT id FROM klub WHERE naziv = '"&amp;BI279&amp;"'),Null,1,'',1,"&amp;CT$2&amp;");")</f>
        <v/>
      </c>
      <c r="CZ279" t="s">
        <v>1</v>
      </c>
      <c r="DA279" s="29" t="str">
        <f t="shared" si="519"/>
        <v/>
      </c>
      <c r="DB279" t="s">
        <v>1</v>
      </c>
      <c r="DC279" s="105" t="str">
        <f>IF(OR(BP279="",BP279&lt;&gt;"NEMA"),"",BO279)</f>
        <v/>
      </c>
      <c r="DD279" s="125" t="str">
        <f>IF(DC279="","",MAX(DD$10:DD278)+1)</f>
        <v/>
      </c>
      <c r="DE279" t="s">
        <v>1</v>
      </c>
      <c r="DF279" s="90"/>
      <c r="DG279" t="s">
        <v>1</v>
      </c>
      <c r="DH279" s="29" t="str">
        <f t="shared" si="502"/>
        <v/>
      </c>
      <c r="DI279" t="s">
        <v>1</v>
      </c>
      <c r="DJ279" s="166" t="str">
        <f>IF(BJ279&lt;&gt;"NEMA","",IF(IFERROR(MATCH(BI279,BI$10:BI278,0),0)&lt;&gt;0,"",BI279))</f>
        <v/>
      </c>
      <c r="DK279" t="s">
        <v>1</v>
      </c>
      <c r="DL279" s="90"/>
      <c r="DM279" t="s">
        <v>1</v>
      </c>
      <c r="DN279" s="105" t="str">
        <f t="shared" si="520"/>
        <v/>
      </c>
      <c r="DO279" s="73" t="str">
        <f>IF(DN279="","",MAX(DO$10:DO278)+1)</f>
        <v/>
      </c>
      <c r="DP279" s="73" t="str">
        <f>IF(DN279="","",IF(BP279="","",IF(BP279="NEMA",DD279,BP279)))</f>
        <v/>
      </c>
      <c r="DQ279" s="73" t="str">
        <f t="shared" si="521"/>
        <v/>
      </c>
      <c r="DR279" s="73" t="str">
        <f>IF(DL279="","",MAX(DR$10:DR278)+1)</f>
        <v/>
      </c>
      <c r="DS279" s="177" t="str">
        <f t="shared" si="503"/>
        <v/>
      </c>
      <c r="DT279" s="125" t="str">
        <f t="shared" si="522"/>
        <v/>
      </c>
      <c r="DU279" t="s">
        <v>1</v>
      </c>
      <c r="DV279" s="29" t="str">
        <f t="shared" si="523"/>
        <v/>
      </c>
      <c r="DW279" t="s">
        <v>1</v>
      </c>
      <c r="DX279" s="166" t="str">
        <f>IF(BX279="","",IF(BY279&lt;&gt;"NEMA","ime-pre-klu"&amp;IF(BJ279="","","(ali)")&amp;"-kat",IF(CB279&lt;&gt;"NEMA","ime-pre-klu"&amp;IF(BJ279="","","(ali)"),IF(CE279&lt;&gt;"NEMA","ime-pre",IF(CT279&lt;&gt;"","novo",""))))&amp;IF(AND(BE279="0",BD279&gt;max_minuta*60),"-ot",""))</f>
        <v/>
      </c>
      <c r="DY279" t="s">
        <v>1</v>
      </c>
      <c r="DZ279" s="111"/>
      <c r="EA279" s="134"/>
      <c r="EB279" s="134"/>
      <c r="EC279" s="134"/>
      <c r="ED279" s="134"/>
      <c r="EE279" s="134"/>
      <c r="EF279" s="134"/>
      <c r="EG279" s="134"/>
      <c r="EH279" s="134"/>
      <c r="EI279" s="134"/>
      <c r="EJ279" s="106" t="str">
        <f t="shared" si="504"/>
        <v/>
      </c>
      <c r="EK279" t="s">
        <v>1</v>
      </c>
    </row>
    <row r="280" spans="2:141" x14ac:dyDescent="0.25">
      <c r="B280" s="148"/>
      <c r="C280" t="s">
        <v>1</v>
      </c>
      <c r="D280" s="159" t="str">
        <f t="shared" si="505"/>
        <v/>
      </c>
      <c r="E280" s="160" t="str">
        <f t="shared" ref="E280:AW280" si="539">IF($B280="","",FIND(";",$B280,D280+1))</f>
        <v/>
      </c>
      <c r="F280" s="160" t="str">
        <f t="shared" si="539"/>
        <v/>
      </c>
      <c r="G280" s="160" t="str">
        <f t="shared" si="539"/>
        <v/>
      </c>
      <c r="H280" s="160" t="str">
        <f t="shared" si="539"/>
        <v/>
      </c>
      <c r="I280" s="160" t="str">
        <f t="shared" si="539"/>
        <v/>
      </c>
      <c r="J280" s="160" t="str">
        <f t="shared" si="539"/>
        <v/>
      </c>
      <c r="K280" s="160" t="str">
        <f t="shared" si="539"/>
        <v/>
      </c>
      <c r="L280" s="160" t="str">
        <f t="shared" si="539"/>
        <v/>
      </c>
      <c r="M280" s="160" t="str">
        <f t="shared" si="539"/>
        <v/>
      </c>
      <c r="N280" s="160" t="str">
        <f t="shared" si="539"/>
        <v/>
      </c>
      <c r="O280" s="160" t="str">
        <f t="shared" si="539"/>
        <v/>
      </c>
      <c r="P280" s="160" t="str">
        <f t="shared" si="539"/>
        <v/>
      </c>
      <c r="Q280" s="160" t="str">
        <f t="shared" si="539"/>
        <v/>
      </c>
      <c r="R280" s="160" t="str">
        <f t="shared" si="539"/>
        <v/>
      </c>
      <c r="S280" s="160" t="str">
        <f t="shared" si="539"/>
        <v/>
      </c>
      <c r="T280" s="160" t="str">
        <f t="shared" si="539"/>
        <v/>
      </c>
      <c r="U280" s="160" t="str">
        <f t="shared" si="539"/>
        <v/>
      </c>
      <c r="V280" s="160" t="str">
        <f t="shared" si="539"/>
        <v/>
      </c>
      <c r="W280" s="160" t="str">
        <f t="shared" si="539"/>
        <v/>
      </c>
      <c r="X280" s="160" t="str">
        <f t="shared" si="539"/>
        <v/>
      </c>
      <c r="Y280" s="160" t="str">
        <f t="shared" si="539"/>
        <v/>
      </c>
      <c r="Z280" s="160" t="str">
        <f t="shared" si="539"/>
        <v/>
      </c>
      <c r="AA280" s="160" t="str">
        <f t="shared" si="539"/>
        <v/>
      </c>
      <c r="AB280" s="160" t="str">
        <f t="shared" si="539"/>
        <v/>
      </c>
      <c r="AC280" s="160" t="str">
        <f t="shared" si="539"/>
        <v/>
      </c>
      <c r="AD280" s="160" t="str">
        <f t="shared" si="539"/>
        <v/>
      </c>
      <c r="AE280" s="160" t="str">
        <f t="shared" si="539"/>
        <v/>
      </c>
      <c r="AF280" s="160" t="str">
        <f t="shared" si="539"/>
        <v/>
      </c>
      <c r="AG280" s="160" t="str">
        <f t="shared" si="539"/>
        <v/>
      </c>
      <c r="AH280" s="160" t="str">
        <f t="shared" si="539"/>
        <v/>
      </c>
      <c r="AI280" s="160" t="str">
        <f t="shared" si="539"/>
        <v/>
      </c>
      <c r="AJ280" s="160" t="str">
        <f t="shared" si="539"/>
        <v/>
      </c>
      <c r="AK280" s="160" t="str">
        <f t="shared" si="539"/>
        <v/>
      </c>
      <c r="AL280" s="160" t="str">
        <f t="shared" si="539"/>
        <v/>
      </c>
      <c r="AM280" s="160" t="str">
        <f t="shared" si="539"/>
        <v/>
      </c>
      <c r="AN280" s="160" t="str">
        <f t="shared" si="539"/>
        <v/>
      </c>
      <c r="AO280" s="160" t="str">
        <f t="shared" si="539"/>
        <v/>
      </c>
      <c r="AP280" s="160" t="str">
        <f t="shared" si="539"/>
        <v/>
      </c>
      <c r="AQ280" s="160" t="str">
        <f t="shared" si="539"/>
        <v/>
      </c>
      <c r="AR280" s="160" t="str">
        <f t="shared" si="539"/>
        <v/>
      </c>
      <c r="AS280" s="160" t="str">
        <f t="shared" si="539"/>
        <v/>
      </c>
      <c r="AT280" s="160" t="str">
        <f t="shared" si="539"/>
        <v/>
      </c>
      <c r="AU280" s="160" t="str">
        <f t="shared" si="539"/>
        <v/>
      </c>
      <c r="AV280" s="160" t="str">
        <f t="shared" si="539"/>
        <v/>
      </c>
      <c r="AW280" s="161" t="str">
        <f t="shared" si="539"/>
        <v/>
      </c>
      <c r="AX280" t="s">
        <v>1</v>
      </c>
      <c r="AY280" s="105" t="str">
        <f t="shared" si="507"/>
        <v/>
      </c>
      <c r="AZ280" s="134" t="str">
        <f t="shared" si="487"/>
        <v/>
      </c>
      <c r="BA280" s="73" t="str">
        <f t="shared" si="508"/>
        <v/>
      </c>
      <c r="BB280" s="73" t="str">
        <f t="shared" si="509"/>
        <v/>
      </c>
      <c r="BC280" s="134" t="str">
        <f t="shared" si="510"/>
        <v/>
      </c>
      <c r="BD280" s="134" t="str">
        <f t="shared" si="511"/>
        <v/>
      </c>
      <c r="BE280" s="134" t="str">
        <f t="shared" si="512"/>
        <v/>
      </c>
      <c r="BF280" s="134" t="str">
        <f t="shared" si="538"/>
        <v/>
      </c>
      <c r="BG280" s="134" t="str">
        <f t="shared" si="488"/>
        <v/>
      </c>
      <c r="BH280" s="73" t="str">
        <f t="shared" si="489"/>
        <v/>
      </c>
      <c r="BI280" s="73" t="str">
        <f t="shared" si="534"/>
        <v/>
      </c>
      <c r="BJ280" s="134" t="str">
        <f t="shared" si="513"/>
        <v/>
      </c>
      <c r="BK280" s="73" t="str" cm="1">
        <f t="array" ref="BK280">IF(BJ280="",""&amp;BI280,IF(BJ280="NEMA",BI280,INDEX(klub_naziv,MATCH(INDEX(klubAlias_klubid,BJ280),klub_id,0))))</f>
        <v/>
      </c>
      <c r="BL280" s="73" t="str" cm="1">
        <f t="array" ref="BL280">IFERROR(INDEX(registarNatjecatelji,CE280,4),"")</f>
        <v/>
      </c>
      <c r="BM280" s="179" t="str">
        <f t="shared" si="457"/>
        <v/>
      </c>
      <c r="BN280" s="73" t="str">
        <f t="shared" si="514"/>
        <v/>
      </c>
      <c r="BO280" s="73" t="str">
        <f t="shared" si="527"/>
        <v/>
      </c>
      <c r="BP280" s="134" t="str">
        <f t="shared" si="490"/>
        <v/>
      </c>
      <c r="BQ280" s="73" t="str">
        <f t="shared" si="491"/>
        <v/>
      </c>
      <c r="BR280" s="73" t="str">
        <f t="shared" si="492"/>
        <v/>
      </c>
      <c r="BS280" s="134" t="str">
        <f t="shared" si="493"/>
        <v/>
      </c>
      <c r="BT280" s="74" t="str">
        <f t="shared" si="494"/>
        <v/>
      </c>
      <c r="BU280" s="74" t="str">
        <f t="shared" si="495"/>
        <v/>
      </c>
      <c r="BV280" s="75" t="str">
        <f t="shared" si="496"/>
        <v/>
      </c>
      <c r="BW280" t="s">
        <v>1</v>
      </c>
      <c r="BX280" s="105" t="str">
        <f t="shared" si="497"/>
        <v/>
      </c>
      <c r="BY280" s="106" t="str">
        <f t="shared" si="498"/>
        <v/>
      </c>
      <c r="BZ280" t="s">
        <v>1</v>
      </c>
      <c r="CA280" s="105" t="str">
        <f t="shared" si="499"/>
        <v/>
      </c>
      <c r="CB280" s="106" t="str">
        <f t="shared" si="500"/>
        <v/>
      </c>
      <c r="CC280" t="s">
        <v>1</v>
      </c>
      <c r="CD280" s="105" t="str">
        <f t="shared" si="501"/>
        <v/>
      </c>
      <c r="CE280" s="106" t="str">
        <f t="shared" si="515"/>
        <v/>
      </c>
      <c r="CF280" t="s">
        <v>1</v>
      </c>
      <c r="CG280" s="111" t="str">
        <f t="shared" si="516"/>
        <v/>
      </c>
      <c r="CH280" s="134" t="str" cm="1">
        <f t="array" ref="CH280">IF(CG280="","",INDEX(imePrezime_id,CG280,0))</f>
        <v/>
      </c>
      <c r="CI280" s="106" t="str">
        <f>IF(OR(CD280="",CE280&lt;&gt;"NEMA"),"",IFERROR(INDEX(imeprezimealias_imeprezimeid,MATCH(BA280&amp;" "&amp;BB280,imeprezimealias_alias,0)),""))</f>
        <v/>
      </c>
      <c r="CJ280" t="s">
        <v>1</v>
      </c>
      <c r="CK280" s="29" t="str">
        <f t="shared" si="517"/>
        <v/>
      </c>
      <c r="CL280" t="s">
        <v>1</v>
      </c>
      <c r="CM280" s="90"/>
      <c r="CN280" t="s">
        <v>1</v>
      </c>
      <c r="CO280" s="111" t="str">
        <f>IF(CM280="","",MAX(CO$10:CO279)+1)</f>
        <v/>
      </c>
      <c r="CP280" s="106" t="str">
        <f>IF(CM280="","",INDEX(imePrezime_id,MATCH(IF(IFERROR(SEARCH("–",CM280),0)&lt;&gt;0,CM280,SUBSTITUTE(CM280," "," – ",1)),imePrezime,0)))</f>
        <v/>
      </c>
      <c r="CR280" s="29" t="str">
        <f t="shared" si="518"/>
        <v/>
      </c>
      <c r="CS280" t="s">
        <v>1</v>
      </c>
      <c r="CT280" s="115" t="str">
        <f>IF(AND(CE280="NEMA",CI280=""),MAX(CT$10:CT279)+1,"")</f>
        <v/>
      </c>
      <c r="CU280" t="s">
        <v>1</v>
      </c>
      <c r="CV280" s="120" t="str">
        <f t="shared" si="532"/>
        <v/>
      </c>
      <c r="CW280" t="s">
        <v>1</v>
      </c>
      <c r="CX280" s="105" t="str">
        <f>IF(CT280="","",IF(BO280&lt;&gt;"CRO","","INSERT INTO osoba (id,reg_broj,oib,spol_id,dat_rodjenja) VALUES ("&amp;CT280&amp;",(SELECT max(reg_broj)+1 FROM osoba),Null,'"&amp;CV280&amp;"',Null); INSERT INTO osoba_log (id,reg_broj,oib,spol_id,dat_rodjenja,dnevnik_id) SELECT id,reg_broj,oib,spol_id,dat_rodjenja,"&amp;CT$2&amp;" FROM osoba WHERE id = "&amp;CT280&amp;";"))</f>
        <v/>
      </c>
      <c r="CY280" s="125" t="str">
        <f>IF(CT280="","","INSERT INTO imeprezime (id,osoba_id,rbr,ime,prezime,klub_id,identitet_id,sintaksa_id,info,aktivno,dnevnik_id) VALUES ("&amp;CT280&amp;","&amp;IF(CX280="","Null",CT280)&amp;",1,'"&amp;BA280&amp;"','"&amp;BB280&amp;"',(SELECT id FROM klub WHERE naziv = '"&amp;BI280&amp;"'),Null,1,'',1,"&amp;CT$2&amp;");")</f>
        <v/>
      </c>
      <c r="CZ280" t="s">
        <v>1</v>
      </c>
      <c r="DA280" s="29" t="str">
        <f t="shared" si="519"/>
        <v/>
      </c>
      <c r="DB280" t="s">
        <v>1</v>
      </c>
      <c r="DC280" s="105" t="str">
        <f>IF(OR(BP280="",BP280&lt;&gt;"NEMA"),"",BO280)</f>
        <v/>
      </c>
      <c r="DD280" s="125" t="str">
        <f>IF(DC280="","",MAX(DD$10:DD279)+1)</f>
        <v/>
      </c>
      <c r="DE280" t="s">
        <v>1</v>
      </c>
      <c r="DF280" s="90"/>
      <c r="DG280" t="s">
        <v>1</v>
      </c>
      <c r="DH280" s="29" t="str">
        <f t="shared" si="502"/>
        <v/>
      </c>
      <c r="DI280" t="s">
        <v>1</v>
      </c>
      <c r="DJ280" s="166" t="str">
        <f>IF(BJ280&lt;&gt;"NEMA","",IF(IFERROR(MATCH(BI280,BI$10:BI279,0),0)&lt;&gt;0,"",BI280))</f>
        <v/>
      </c>
      <c r="DK280" t="s">
        <v>1</v>
      </c>
      <c r="DL280" s="90"/>
      <c r="DM280" t="s">
        <v>1</v>
      </c>
      <c r="DN280" s="105" t="str">
        <f t="shared" si="520"/>
        <v/>
      </c>
      <c r="DO280" s="73" t="str">
        <f>IF(DN280="","",MAX(DO$10:DO279)+1)</f>
        <v/>
      </c>
      <c r="DP280" s="73" t="str">
        <f>IF(DN280="","",IF(BP280="","",IF(BP280="NEMA",DD280,BP280)))</f>
        <v/>
      </c>
      <c r="DQ280" s="73" t="str">
        <f t="shared" si="521"/>
        <v/>
      </c>
      <c r="DR280" s="73" t="str">
        <f>IF(DL280="","",MAX(DR$10:DR279)+1)</f>
        <v/>
      </c>
      <c r="DS280" s="177" t="str">
        <f t="shared" si="503"/>
        <v/>
      </c>
      <c r="DT280" s="125" t="str">
        <f t="shared" si="522"/>
        <v/>
      </c>
      <c r="DU280" t="s">
        <v>1</v>
      </c>
      <c r="DV280" s="29" t="str">
        <f t="shared" si="523"/>
        <v/>
      </c>
      <c r="DW280" t="s">
        <v>1</v>
      </c>
      <c r="DX280" s="166" t="str">
        <f>IF(BX280="","",IF(BY280&lt;&gt;"NEMA","ime-pre-klu"&amp;IF(BJ280="","","(ali)")&amp;"-kat",IF(CB280&lt;&gt;"NEMA","ime-pre-klu"&amp;IF(BJ280="","","(ali)"),IF(CE280&lt;&gt;"NEMA","ime-pre",IF(CT280&lt;&gt;"","novo",""))))&amp;IF(AND(BE280="0",BD280&gt;max_minuta*60),"-ot",""))</f>
        <v/>
      </c>
      <c r="DY280" t="s">
        <v>1</v>
      </c>
      <c r="DZ280" s="111"/>
      <c r="EA280" s="134"/>
      <c r="EB280" s="134"/>
      <c r="EC280" s="134"/>
      <c r="ED280" s="134"/>
      <c r="EE280" s="134"/>
      <c r="EF280" s="134"/>
      <c r="EG280" s="134"/>
      <c r="EH280" s="134"/>
      <c r="EI280" s="134"/>
      <c r="EJ280" s="106" t="str">
        <f t="shared" si="504"/>
        <v/>
      </c>
      <c r="EK280" t="s">
        <v>1</v>
      </c>
    </row>
    <row r="281" spans="2:141" x14ac:dyDescent="0.25">
      <c r="B281" s="148"/>
      <c r="C281" t="s">
        <v>1</v>
      </c>
      <c r="D281" s="159" t="str">
        <f t="shared" si="505"/>
        <v/>
      </c>
      <c r="E281" s="160" t="str">
        <f t="shared" ref="E281:AW281" si="540">IF($B281="","",FIND(";",$B281,D281+1))</f>
        <v/>
      </c>
      <c r="F281" s="160" t="str">
        <f t="shared" si="540"/>
        <v/>
      </c>
      <c r="G281" s="160" t="str">
        <f t="shared" si="540"/>
        <v/>
      </c>
      <c r="H281" s="160" t="str">
        <f t="shared" si="540"/>
        <v/>
      </c>
      <c r="I281" s="160" t="str">
        <f t="shared" si="540"/>
        <v/>
      </c>
      <c r="J281" s="160" t="str">
        <f t="shared" si="540"/>
        <v/>
      </c>
      <c r="K281" s="160" t="str">
        <f t="shared" si="540"/>
        <v/>
      </c>
      <c r="L281" s="160" t="str">
        <f t="shared" si="540"/>
        <v/>
      </c>
      <c r="M281" s="160" t="str">
        <f t="shared" si="540"/>
        <v/>
      </c>
      <c r="N281" s="160" t="str">
        <f t="shared" si="540"/>
        <v/>
      </c>
      <c r="O281" s="160" t="str">
        <f t="shared" si="540"/>
        <v/>
      </c>
      <c r="P281" s="160" t="str">
        <f t="shared" si="540"/>
        <v/>
      </c>
      <c r="Q281" s="160" t="str">
        <f t="shared" si="540"/>
        <v/>
      </c>
      <c r="R281" s="160" t="str">
        <f t="shared" si="540"/>
        <v/>
      </c>
      <c r="S281" s="160" t="str">
        <f t="shared" si="540"/>
        <v/>
      </c>
      <c r="T281" s="160" t="str">
        <f t="shared" si="540"/>
        <v/>
      </c>
      <c r="U281" s="160" t="str">
        <f t="shared" si="540"/>
        <v/>
      </c>
      <c r="V281" s="160" t="str">
        <f t="shared" si="540"/>
        <v/>
      </c>
      <c r="W281" s="160" t="str">
        <f t="shared" si="540"/>
        <v/>
      </c>
      <c r="X281" s="160" t="str">
        <f t="shared" si="540"/>
        <v/>
      </c>
      <c r="Y281" s="160" t="str">
        <f t="shared" si="540"/>
        <v/>
      </c>
      <c r="Z281" s="160" t="str">
        <f t="shared" si="540"/>
        <v/>
      </c>
      <c r="AA281" s="160" t="str">
        <f t="shared" si="540"/>
        <v/>
      </c>
      <c r="AB281" s="160" t="str">
        <f t="shared" si="540"/>
        <v/>
      </c>
      <c r="AC281" s="160" t="str">
        <f t="shared" si="540"/>
        <v/>
      </c>
      <c r="AD281" s="160" t="str">
        <f t="shared" si="540"/>
        <v/>
      </c>
      <c r="AE281" s="160" t="str">
        <f t="shared" si="540"/>
        <v/>
      </c>
      <c r="AF281" s="160" t="str">
        <f t="shared" si="540"/>
        <v/>
      </c>
      <c r="AG281" s="160" t="str">
        <f t="shared" si="540"/>
        <v/>
      </c>
      <c r="AH281" s="160" t="str">
        <f t="shared" si="540"/>
        <v/>
      </c>
      <c r="AI281" s="160" t="str">
        <f t="shared" si="540"/>
        <v/>
      </c>
      <c r="AJ281" s="160" t="str">
        <f t="shared" si="540"/>
        <v/>
      </c>
      <c r="AK281" s="160" t="str">
        <f t="shared" si="540"/>
        <v/>
      </c>
      <c r="AL281" s="160" t="str">
        <f t="shared" si="540"/>
        <v/>
      </c>
      <c r="AM281" s="160" t="str">
        <f t="shared" si="540"/>
        <v/>
      </c>
      <c r="AN281" s="160" t="str">
        <f t="shared" si="540"/>
        <v/>
      </c>
      <c r="AO281" s="160" t="str">
        <f t="shared" si="540"/>
        <v/>
      </c>
      <c r="AP281" s="160" t="str">
        <f t="shared" si="540"/>
        <v/>
      </c>
      <c r="AQ281" s="160" t="str">
        <f t="shared" si="540"/>
        <v/>
      </c>
      <c r="AR281" s="160" t="str">
        <f t="shared" si="540"/>
        <v/>
      </c>
      <c r="AS281" s="160" t="str">
        <f t="shared" si="540"/>
        <v/>
      </c>
      <c r="AT281" s="160" t="str">
        <f t="shared" si="540"/>
        <v/>
      </c>
      <c r="AU281" s="160" t="str">
        <f t="shared" si="540"/>
        <v/>
      </c>
      <c r="AV281" s="160" t="str">
        <f t="shared" si="540"/>
        <v/>
      </c>
      <c r="AW281" s="161" t="str">
        <f t="shared" si="540"/>
        <v/>
      </c>
      <c r="AX281" t="s">
        <v>1</v>
      </c>
      <c r="AY281" s="105" t="str">
        <f t="shared" si="507"/>
        <v/>
      </c>
      <c r="AZ281" s="134" t="str">
        <f t="shared" si="487"/>
        <v/>
      </c>
      <c r="BA281" s="73" t="str">
        <f t="shared" si="508"/>
        <v/>
      </c>
      <c r="BB281" s="73" t="str">
        <f t="shared" si="509"/>
        <v/>
      </c>
      <c r="BC281" s="134" t="str">
        <f t="shared" si="510"/>
        <v/>
      </c>
      <c r="BD281" s="134" t="str">
        <f t="shared" si="511"/>
        <v/>
      </c>
      <c r="BE281" s="134" t="str">
        <f t="shared" si="512"/>
        <v/>
      </c>
      <c r="BF281" s="134" t="str">
        <f t="shared" si="538"/>
        <v/>
      </c>
      <c r="BG281" s="134" t="str">
        <f t="shared" si="488"/>
        <v/>
      </c>
      <c r="BH281" s="73" t="str">
        <f t="shared" si="489"/>
        <v/>
      </c>
      <c r="BI281" s="73" t="str">
        <f t="shared" si="534"/>
        <v/>
      </c>
      <c r="BJ281" s="134" t="str">
        <f t="shared" si="513"/>
        <v/>
      </c>
      <c r="BK281" s="73" t="str" cm="1">
        <f t="array" ref="BK281">IF(BJ281="",""&amp;BI281,IF(BJ281="NEMA",BI281,INDEX(klub_naziv,MATCH(INDEX(klubAlias_klubid,BJ281),klub_id,0))))</f>
        <v/>
      </c>
      <c r="BL281" s="73" t="str" cm="1">
        <f t="array" ref="BL281">IFERROR(INDEX(registarNatjecatelji,CE281,4),"")</f>
        <v/>
      </c>
      <c r="BM281" s="179" t="str">
        <f t="shared" si="457"/>
        <v/>
      </c>
      <c r="BN281" s="73" t="str">
        <f t="shared" si="514"/>
        <v/>
      </c>
      <c r="BO281" s="73" t="str">
        <f t="shared" si="527"/>
        <v/>
      </c>
      <c r="BP281" s="134" t="str">
        <f t="shared" si="490"/>
        <v/>
      </c>
      <c r="BQ281" s="73" t="str">
        <f t="shared" si="491"/>
        <v/>
      </c>
      <c r="BR281" s="73" t="str">
        <f t="shared" si="492"/>
        <v/>
      </c>
      <c r="BS281" s="134" t="str">
        <f t="shared" si="493"/>
        <v/>
      </c>
      <c r="BT281" s="74" t="str">
        <f t="shared" si="494"/>
        <v/>
      </c>
      <c r="BU281" s="74" t="str">
        <f t="shared" si="495"/>
        <v/>
      </c>
      <c r="BV281" s="75" t="str">
        <f t="shared" si="496"/>
        <v/>
      </c>
      <c r="BW281" t="s">
        <v>1</v>
      </c>
      <c r="BX281" s="105" t="str">
        <f t="shared" si="497"/>
        <v/>
      </c>
      <c r="BY281" s="106" t="str">
        <f t="shared" si="498"/>
        <v/>
      </c>
      <c r="BZ281" t="s">
        <v>1</v>
      </c>
      <c r="CA281" s="105" t="str">
        <f t="shared" si="499"/>
        <v/>
      </c>
      <c r="CB281" s="106" t="str">
        <f t="shared" si="500"/>
        <v/>
      </c>
      <c r="CC281" t="s">
        <v>1</v>
      </c>
      <c r="CD281" s="105" t="str">
        <f t="shared" si="501"/>
        <v/>
      </c>
      <c r="CE281" s="106" t="str">
        <f t="shared" si="515"/>
        <v/>
      </c>
      <c r="CF281" t="s">
        <v>1</v>
      </c>
      <c r="CG281" s="111" t="str">
        <f t="shared" si="516"/>
        <v/>
      </c>
      <c r="CH281" s="134" t="str" cm="1">
        <f t="array" ref="CH281">IF(CG281="","",INDEX(imePrezime_id,CG281,0))</f>
        <v/>
      </c>
      <c r="CI281" s="106" t="str">
        <f>IF(OR(CD281="",CE281&lt;&gt;"NEMA"),"",IFERROR(INDEX(imeprezimealias_imeprezimeid,MATCH(BA281&amp;" "&amp;BB281,imeprezimealias_alias,0)),""))</f>
        <v/>
      </c>
      <c r="CJ281" t="s">
        <v>1</v>
      </c>
      <c r="CK281" s="29" t="str">
        <f t="shared" si="517"/>
        <v/>
      </c>
      <c r="CL281" t="s">
        <v>1</v>
      </c>
      <c r="CM281" s="90"/>
      <c r="CN281" t="s">
        <v>1</v>
      </c>
      <c r="CO281" s="111" t="str">
        <f>IF(CM281="","",MAX(CO$10:CO280)+1)</f>
        <v/>
      </c>
      <c r="CP281" s="106" t="str">
        <f>IF(CM281="","",INDEX(imePrezime_id,MATCH(IF(IFERROR(SEARCH("–",CM281),0)&lt;&gt;0,CM281,SUBSTITUTE(CM281," "," – ",1)),imePrezime,0)))</f>
        <v/>
      </c>
      <c r="CR281" s="29" t="str">
        <f t="shared" si="518"/>
        <v/>
      </c>
      <c r="CS281" t="s">
        <v>1</v>
      </c>
      <c r="CT281" s="115" t="str">
        <f>IF(AND(CE281="NEMA",CI281=""),MAX(CT$10:CT280)+1,"")</f>
        <v/>
      </c>
      <c r="CU281" t="s">
        <v>1</v>
      </c>
      <c r="CV281" s="120" t="str">
        <f t="shared" si="532"/>
        <v/>
      </c>
      <c r="CW281" t="s">
        <v>1</v>
      </c>
      <c r="CX281" s="105" t="str">
        <f>IF(CT281="","",IF(BO281&lt;&gt;"CRO","","INSERT INTO osoba (id,reg_broj,oib,spol_id,dat_rodjenja) VALUES ("&amp;CT281&amp;",(SELECT max(reg_broj)+1 FROM osoba),Null,'"&amp;CV281&amp;"',Null); INSERT INTO osoba_log (id,reg_broj,oib,spol_id,dat_rodjenja,dnevnik_id) SELECT id,reg_broj,oib,spol_id,dat_rodjenja,"&amp;CT$2&amp;" FROM osoba WHERE id = "&amp;CT281&amp;";"))</f>
        <v/>
      </c>
      <c r="CY281" s="125" t="str">
        <f>IF(CT281="","","INSERT INTO imeprezime (id,osoba_id,rbr,ime,prezime,klub_id,identitet_id,sintaksa_id,info,aktivno,dnevnik_id) VALUES ("&amp;CT281&amp;","&amp;IF(CX281="","Null",CT281)&amp;",1,'"&amp;BA281&amp;"','"&amp;BB281&amp;"',(SELECT id FROM klub WHERE naziv = '"&amp;BI281&amp;"'),Null,1,'',1,"&amp;CT$2&amp;");")</f>
        <v/>
      </c>
      <c r="CZ281" t="s">
        <v>1</v>
      </c>
      <c r="DA281" s="29" t="str">
        <f t="shared" si="519"/>
        <v/>
      </c>
      <c r="DB281" t="s">
        <v>1</v>
      </c>
      <c r="DC281" s="105" t="str">
        <f>IF(OR(BP281="",BP281&lt;&gt;"NEMA"),"",BO281)</f>
        <v/>
      </c>
      <c r="DD281" s="125" t="str">
        <f>IF(DC281="","",MAX(DD$10:DD280)+1)</f>
        <v/>
      </c>
      <c r="DE281" t="s">
        <v>1</v>
      </c>
      <c r="DF281" s="90"/>
      <c r="DG281" t="s">
        <v>1</v>
      </c>
      <c r="DH281" s="29" t="str">
        <f t="shared" si="502"/>
        <v/>
      </c>
      <c r="DI281" t="s">
        <v>1</v>
      </c>
      <c r="DJ281" s="166" t="str">
        <f>IF(BJ281&lt;&gt;"NEMA","",IF(IFERROR(MATCH(BI281,BI$10:BI280,0),0)&lt;&gt;0,"",BI281))</f>
        <v/>
      </c>
      <c r="DK281" t="s">
        <v>1</v>
      </c>
      <c r="DL281" s="90"/>
      <c r="DM281" t="s">
        <v>1</v>
      </c>
      <c r="DN281" s="105" t="str">
        <f t="shared" si="520"/>
        <v/>
      </c>
      <c r="DO281" s="73" t="str">
        <f>IF(DN281="","",MAX(DO$10:DO280)+1)</f>
        <v/>
      </c>
      <c r="DP281" s="73" t="str">
        <f>IF(DN281="","",IF(BP281="","",IF(BP281="NEMA",DD281,BP281)))</f>
        <v/>
      </c>
      <c r="DQ281" s="73" t="str">
        <f t="shared" si="521"/>
        <v/>
      </c>
      <c r="DR281" s="73" t="str">
        <f>IF(DL281="","",MAX(DR$10:DR280)+1)</f>
        <v/>
      </c>
      <c r="DS281" s="177" t="str">
        <f t="shared" si="503"/>
        <v/>
      </c>
      <c r="DT281" s="125" t="str">
        <f t="shared" si="522"/>
        <v/>
      </c>
      <c r="DU281" t="s">
        <v>1</v>
      </c>
      <c r="DV281" s="29" t="str">
        <f t="shared" si="523"/>
        <v/>
      </c>
      <c r="DW281" t="s">
        <v>1</v>
      </c>
      <c r="DX281" s="166" t="str">
        <f>IF(BX281="","",IF(BY281&lt;&gt;"NEMA","ime-pre-klu"&amp;IF(BJ281="","","(ali)")&amp;"-kat",IF(CB281&lt;&gt;"NEMA","ime-pre-klu"&amp;IF(BJ281="","","(ali)"),IF(CE281&lt;&gt;"NEMA","ime-pre",IF(CT281&lt;&gt;"","novo",""))))&amp;IF(AND(BE281="0",BD281&gt;max_minuta*60),"-ot",""))</f>
        <v/>
      </c>
      <c r="DY281" t="s">
        <v>1</v>
      </c>
      <c r="DZ281" s="111"/>
      <c r="EA281" s="134"/>
      <c r="EB281" s="134"/>
      <c r="EC281" s="134"/>
      <c r="ED281" s="134"/>
      <c r="EE281" s="134"/>
      <c r="EF281" s="134"/>
      <c r="EG281" s="134"/>
      <c r="EH281" s="134"/>
      <c r="EI281" s="134"/>
      <c r="EJ281" s="106" t="str">
        <f t="shared" si="504"/>
        <v/>
      </c>
      <c r="EK281" t="s">
        <v>1</v>
      </c>
    </row>
    <row r="282" spans="2:141" x14ac:dyDescent="0.25">
      <c r="B282" s="148"/>
      <c r="C282" t="s">
        <v>1</v>
      </c>
      <c r="D282" s="159" t="str">
        <f t="shared" si="505"/>
        <v/>
      </c>
      <c r="E282" s="160" t="str">
        <f t="shared" ref="E282:AW282" si="541">IF($B282="","",FIND(";",$B282,D282+1))</f>
        <v/>
      </c>
      <c r="F282" s="160" t="str">
        <f t="shared" si="541"/>
        <v/>
      </c>
      <c r="G282" s="160" t="str">
        <f t="shared" si="541"/>
        <v/>
      </c>
      <c r="H282" s="160" t="str">
        <f t="shared" si="541"/>
        <v/>
      </c>
      <c r="I282" s="160" t="str">
        <f t="shared" si="541"/>
        <v/>
      </c>
      <c r="J282" s="160" t="str">
        <f t="shared" si="541"/>
        <v/>
      </c>
      <c r="K282" s="160" t="str">
        <f t="shared" si="541"/>
        <v/>
      </c>
      <c r="L282" s="160" t="str">
        <f t="shared" si="541"/>
        <v/>
      </c>
      <c r="M282" s="160" t="str">
        <f t="shared" si="541"/>
        <v/>
      </c>
      <c r="N282" s="160" t="str">
        <f t="shared" si="541"/>
        <v/>
      </c>
      <c r="O282" s="160" t="str">
        <f t="shared" si="541"/>
        <v/>
      </c>
      <c r="P282" s="160" t="str">
        <f t="shared" si="541"/>
        <v/>
      </c>
      <c r="Q282" s="160" t="str">
        <f t="shared" si="541"/>
        <v/>
      </c>
      <c r="R282" s="160" t="str">
        <f t="shared" si="541"/>
        <v/>
      </c>
      <c r="S282" s="160" t="str">
        <f t="shared" si="541"/>
        <v/>
      </c>
      <c r="T282" s="160" t="str">
        <f t="shared" si="541"/>
        <v/>
      </c>
      <c r="U282" s="160" t="str">
        <f t="shared" si="541"/>
        <v/>
      </c>
      <c r="V282" s="160" t="str">
        <f t="shared" si="541"/>
        <v/>
      </c>
      <c r="W282" s="160" t="str">
        <f t="shared" si="541"/>
        <v/>
      </c>
      <c r="X282" s="160" t="str">
        <f t="shared" si="541"/>
        <v/>
      </c>
      <c r="Y282" s="160" t="str">
        <f t="shared" si="541"/>
        <v/>
      </c>
      <c r="Z282" s="160" t="str">
        <f t="shared" si="541"/>
        <v/>
      </c>
      <c r="AA282" s="160" t="str">
        <f t="shared" si="541"/>
        <v/>
      </c>
      <c r="AB282" s="160" t="str">
        <f t="shared" si="541"/>
        <v/>
      </c>
      <c r="AC282" s="160" t="str">
        <f t="shared" si="541"/>
        <v/>
      </c>
      <c r="AD282" s="160" t="str">
        <f t="shared" si="541"/>
        <v/>
      </c>
      <c r="AE282" s="160" t="str">
        <f t="shared" si="541"/>
        <v/>
      </c>
      <c r="AF282" s="160" t="str">
        <f t="shared" si="541"/>
        <v/>
      </c>
      <c r="AG282" s="160" t="str">
        <f t="shared" si="541"/>
        <v/>
      </c>
      <c r="AH282" s="160" t="str">
        <f t="shared" si="541"/>
        <v/>
      </c>
      <c r="AI282" s="160" t="str">
        <f t="shared" si="541"/>
        <v/>
      </c>
      <c r="AJ282" s="160" t="str">
        <f t="shared" si="541"/>
        <v/>
      </c>
      <c r="AK282" s="160" t="str">
        <f t="shared" si="541"/>
        <v/>
      </c>
      <c r="AL282" s="160" t="str">
        <f t="shared" si="541"/>
        <v/>
      </c>
      <c r="AM282" s="160" t="str">
        <f t="shared" si="541"/>
        <v/>
      </c>
      <c r="AN282" s="160" t="str">
        <f t="shared" si="541"/>
        <v/>
      </c>
      <c r="AO282" s="160" t="str">
        <f t="shared" si="541"/>
        <v/>
      </c>
      <c r="AP282" s="160" t="str">
        <f t="shared" si="541"/>
        <v/>
      </c>
      <c r="AQ282" s="160" t="str">
        <f t="shared" si="541"/>
        <v/>
      </c>
      <c r="AR282" s="160" t="str">
        <f t="shared" si="541"/>
        <v/>
      </c>
      <c r="AS282" s="160" t="str">
        <f t="shared" si="541"/>
        <v/>
      </c>
      <c r="AT282" s="160" t="str">
        <f t="shared" si="541"/>
        <v/>
      </c>
      <c r="AU282" s="160" t="str">
        <f t="shared" si="541"/>
        <v/>
      </c>
      <c r="AV282" s="160" t="str">
        <f t="shared" si="541"/>
        <v/>
      </c>
      <c r="AW282" s="161" t="str">
        <f t="shared" si="541"/>
        <v/>
      </c>
      <c r="AX282" t="s">
        <v>1</v>
      </c>
      <c r="AY282" s="105" t="str">
        <f t="shared" si="507"/>
        <v/>
      </c>
      <c r="AZ282" s="134" t="str">
        <f t="shared" si="487"/>
        <v/>
      </c>
      <c r="BA282" s="73" t="str">
        <f t="shared" si="508"/>
        <v/>
      </c>
      <c r="BB282" s="73" t="str">
        <f t="shared" si="509"/>
        <v/>
      </c>
      <c r="BC282" s="134" t="str">
        <f t="shared" si="510"/>
        <v/>
      </c>
      <c r="BD282" s="134" t="str">
        <f t="shared" si="511"/>
        <v/>
      </c>
      <c r="BE282" s="134" t="str">
        <f t="shared" si="512"/>
        <v/>
      </c>
      <c r="BF282" s="134" t="str">
        <f t="shared" si="538"/>
        <v/>
      </c>
      <c r="BG282" s="134" t="str">
        <f t="shared" si="488"/>
        <v/>
      </c>
      <c r="BH282" s="73" t="str">
        <f t="shared" si="489"/>
        <v/>
      </c>
      <c r="BI282" s="73" t="str">
        <f t="shared" si="534"/>
        <v/>
      </c>
      <c r="BJ282" s="134" t="str">
        <f t="shared" si="513"/>
        <v/>
      </c>
      <c r="BK282" s="73" t="str" cm="1">
        <f t="array" ref="BK282">IF(BJ282="",""&amp;BI282,IF(BJ282="NEMA",BI282,INDEX(klub_naziv,MATCH(INDEX(klubAlias_klubid,BJ282),klub_id,0))))</f>
        <v/>
      </c>
      <c r="BL282" s="73" t="str" cm="1">
        <f t="array" ref="BL282">IFERROR(INDEX(registarNatjecatelji,CE282,4),"")</f>
        <v/>
      </c>
      <c r="BM282" s="179" t="str">
        <f t="shared" si="457"/>
        <v/>
      </c>
      <c r="BN282" s="73" t="str">
        <f t="shared" si="514"/>
        <v/>
      </c>
      <c r="BO282" s="73" t="str">
        <f t="shared" si="527"/>
        <v/>
      </c>
      <c r="BP282" s="134" t="str">
        <f t="shared" si="490"/>
        <v/>
      </c>
      <c r="BQ282" s="73" t="str">
        <f t="shared" si="491"/>
        <v/>
      </c>
      <c r="BR282" s="73" t="str">
        <f t="shared" si="492"/>
        <v/>
      </c>
      <c r="BS282" s="134" t="str">
        <f t="shared" si="493"/>
        <v/>
      </c>
      <c r="BT282" s="74" t="str">
        <f t="shared" si="494"/>
        <v/>
      </c>
      <c r="BU282" s="74" t="str">
        <f t="shared" si="495"/>
        <v/>
      </c>
      <c r="BV282" s="75" t="str">
        <f t="shared" si="496"/>
        <v/>
      </c>
      <c r="BW282" t="s">
        <v>1</v>
      </c>
      <c r="BX282" s="105" t="str">
        <f t="shared" si="497"/>
        <v/>
      </c>
      <c r="BY282" s="106" t="str">
        <f t="shared" si="498"/>
        <v/>
      </c>
      <c r="BZ282" t="s">
        <v>1</v>
      </c>
      <c r="CA282" s="105" t="str">
        <f t="shared" si="499"/>
        <v/>
      </c>
      <c r="CB282" s="106" t="str">
        <f t="shared" si="500"/>
        <v/>
      </c>
      <c r="CC282" t="s">
        <v>1</v>
      </c>
      <c r="CD282" s="105" t="str">
        <f t="shared" si="501"/>
        <v/>
      </c>
      <c r="CE282" s="106" t="str">
        <f t="shared" si="515"/>
        <v/>
      </c>
      <c r="CF282" t="s">
        <v>1</v>
      </c>
      <c r="CG282" s="111" t="str">
        <f t="shared" si="516"/>
        <v/>
      </c>
      <c r="CH282" s="134" t="str" cm="1">
        <f t="array" ref="CH282">IF(CG282="","",INDEX(imePrezime_id,CG282,0))</f>
        <v/>
      </c>
      <c r="CI282" s="106" t="str">
        <f>IF(OR(CD282="",CE282&lt;&gt;"NEMA"),"",IFERROR(INDEX(imeprezimealias_imeprezimeid,MATCH(BA282&amp;" "&amp;BB282,imeprezimealias_alias,0)),""))</f>
        <v/>
      </c>
      <c r="CJ282" t="s">
        <v>1</v>
      </c>
      <c r="CK282" s="29" t="str">
        <f t="shared" si="517"/>
        <v/>
      </c>
      <c r="CL282" t="s">
        <v>1</v>
      </c>
      <c r="CM282" s="90"/>
      <c r="CN282" t="s">
        <v>1</v>
      </c>
      <c r="CO282" s="111" t="str">
        <f>IF(CM282="","",MAX(CO$10:CO281)+1)</f>
        <v/>
      </c>
      <c r="CP282" s="106" t="str">
        <f>IF(CM282="","",INDEX(imePrezime_id,MATCH(IF(IFERROR(SEARCH("–",CM282),0)&lt;&gt;0,CM282,SUBSTITUTE(CM282," "," – ",1)),imePrezime,0)))</f>
        <v/>
      </c>
      <c r="CR282" s="29" t="str">
        <f t="shared" si="518"/>
        <v/>
      </c>
      <c r="CS282" t="s">
        <v>1</v>
      </c>
      <c r="CT282" s="115" t="str">
        <f>IF(AND(CE282="NEMA",CI282=""),MAX(CT$10:CT281)+1,"")</f>
        <v/>
      </c>
      <c r="CU282" t="s">
        <v>1</v>
      </c>
      <c r="CV282" s="120" t="str">
        <f t="shared" si="532"/>
        <v/>
      </c>
      <c r="CW282" t="s">
        <v>1</v>
      </c>
      <c r="CX282" s="105" t="str">
        <f>IF(CT282="","",IF(BO282&lt;&gt;"CRO","","INSERT INTO osoba (id,reg_broj,oib,spol_id,dat_rodjenja) VALUES ("&amp;CT282&amp;",(SELECT max(reg_broj)+1 FROM osoba),Null,'"&amp;CV282&amp;"',Null); INSERT INTO osoba_log (id,reg_broj,oib,spol_id,dat_rodjenja,dnevnik_id) SELECT id,reg_broj,oib,spol_id,dat_rodjenja,"&amp;CT$2&amp;" FROM osoba WHERE id = "&amp;CT282&amp;";"))</f>
        <v/>
      </c>
      <c r="CY282" s="125" t="str">
        <f>IF(CT282="","","INSERT INTO imeprezime (id,osoba_id,rbr,ime,prezime,klub_id,identitet_id,sintaksa_id,info,aktivno,dnevnik_id) VALUES ("&amp;CT282&amp;","&amp;IF(CX282="","Null",CT282)&amp;",1,'"&amp;BA282&amp;"','"&amp;BB282&amp;"',(SELECT id FROM klub WHERE naziv = '"&amp;BI282&amp;"'),Null,1,'',1,"&amp;CT$2&amp;");")</f>
        <v/>
      </c>
      <c r="CZ282" t="s">
        <v>1</v>
      </c>
      <c r="DA282" s="29" t="str">
        <f t="shared" si="519"/>
        <v/>
      </c>
      <c r="DB282" t="s">
        <v>1</v>
      </c>
      <c r="DC282" s="105" t="str">
        <f>IF(OR(BP282="",BP282&lt;&gt;"NEMA"),"",BO282)</f>
        <v/>
      </c>
      <c r="DD282" s="125" t="str">
        <f>IF(DC282="","",MAX(DD$10:DD281)+1)</f>
        <v/>
      </c>
      <c r="DE282" t="s">
        <v>1</v>
      </c>
      <c r="DF282" s="90"/>
      <c r="DG282" t="s">
        <v>1</v>
      </c>
      <c r="DH282" s="29" t="str">
        <f t="shared" si="502"/>
        <v/>
      </c>
      <c r="DI282" t="s">
        <v>1</v>
      </c>
      <c r="DJ282" s="166" t="str">
        <f>IF(BJ282&lt;&gt;"NEMA","",IF(IFERROR(MATCH(BI282,BI$10:BI281,0),0)&lt;&gt;0,"",BI282))</f>
        <v/>
      </c>
      <c r="DK282" t="s">
        <v>1</v>
      </c>
      <c r="DL282" s="90"/>
      <c r="DM282" t="s">
        <v>1</v>
      </c>
      <c r="DN282" s="105" t="str">
        <f t="shared" si="520"/>
        <v/>
      </c>
      <c r="DO282" s="73" t="str">
        <f>IF(DN282="","",MAX(DO$10:DO281)+1)</f>
        <v/>
      </c>
      <c r="DP282" s="73" t="str">
        <f>IF(DN282="","",IF(BP282="","",IF(BP282="NEMA",DD282,BP282)))</f>
        <v/>
      </c>
      <c r="DQ282" s="73" t="str">
        <f t="shared" si="521"/>
        <v/>
      </c>
      <c r="DR282" s="73" t="str">
        <f>IF(DL282="","",MAX(DR$10:DR281)+1)</f>
        <v/>
      </c>
      <c r="DS282" s="177" t="str">
        <f t="shared" si="503"/>
        <v/>
      </c>
      <c r="DT282" s="125" t="str">
        <f t="shared" si="522"/>
        <v/>
      </c>
      <c r="DU282" t="s">
        <v>1</v>
      </c>
      <c r="DV282" s="29" t="str">
        <f t="shared" si="523"/>
        <v/>
      </c>
      <c r="DW282" t="s">
        <v>1</v>
      </c>
      <c r="DX282" s="166" t="str">
        <f>IF(BX282="","",IF(BY282&lt;&gt;"NEMA","ime-pre-klu"&amp;IF(BJ282="","","(ali)")&amp;"-kat",IF(CB282&lt;&gt;"NEMA","ime-pre-klu"&amp;IF(BJ282="","","(ali)"),IF(CE282&lt;&gt;"NEMA","ime-pre",IF(CT282&lt;&gt;"","novo",""))))&amp;IF(AND(BE282="0",BD282&gt;max_minuta*60),"-ot",""))</f>
        <v/>
      </c>
      <c r="DY282" t="s">
        <v>1</v>
      </c>
      <c r="DZ282" s="111"/>
      <c r="EA282" s="134"/>
      <c r="EB282" s="134"/>
      <c r="EC282" s="134"/>
      <c r="ED282" s="134"/>
      <c r="EE282" s="134"/>
      <c r="EF282" s="134"/>
      <c r="EG282" s="134"/>
      <c r="EH282" s="134"/>
      <c r="EI282" s="134"/>
      <c r="EJ282" s="106" t="str">
        <f t="shared" si="504"/>
        <v/>
      </c>
      <c r="EK282" t="s">
        <v>1</v>
      </c>
    </row>
    <row r="283" spans="2:141" x14ac:dyDescent="0.25">
      <c r="B283" s="148"/>
      <c r="C283" t="s">
        <v>1</v>
      </c>
      <c r="D283" s="159" t="str">
        <f t="shared" si="505"/>
        <v/>
      </c>
      <c r="E283" s="160" t="str">
        <f t="shared" ref="E283:AW283" si="542">IF($B283="","",FIND(";",$B283,D283+1))</f>
        <v/>
      </c>
      <c r="F283" s="160" t="str">
        <f t="shared" si="542"/>
        <v/>
      </c>
      <c r="G283" s="160" t="str">
        <f t="shared" si="542"/>
        <v/>
      </c>
      <c r="H283" s="160" t="str">
        <f t="shared" si="542"/>
        <v/>
      </c>
      <c r="I283" s="160" t="str">
        <f t="shared" si="542"/>
        <v/>
      </c>
      <c r="J283" s="160" t="str">
        <f t="shared" si="542"/>
        <v/>
      </c>
      <c r="K283" s="160" t="str">
        <f t="shared" si="542"/>
        <v/>
      </c>
      <c r="L283" s="160" t="str">
        <f t="shared" si="542"/>
        <v/>
      </c>
      <c r="M283" s="160" t="str">
        <f t="shared" si="542"/>
        <v/>
      </c>
      <c r="N283" s="160" t="str">
        <f t="shared" si="542"/>
        <v/>
      </c>
      <c r="O283" s="160" t="str">
        <f t="shared" si="542"/>
        <v/>
      </c>
      <c r="P283" s="160" t="str">
        <f t="shared" si="542"/>
        <v/>
      </c>
      <c r="Q283" s="160" t="str">
        <f t="shared" si="542"/>
        <v/>
      </c>
      <c r="R283" s="160" t="str">
        <f t="shared" si="542"/>
        <v/>
      </c>
      <c r="S283" s="160" t="str">
        <f t="shared" si="542"/>
        <v/>
      </c>
      <c r="T283" s="160" t="str">
        <f t="shared" si="542"/>
        <v/>
      </c>
      <c r="U283" s="160" t="str">
        <f t="shared" si="542"/>
        <v/>
      </c>
      <c r="V283" s="160" t="str">
        <f t="shared" si="542"/>
        <v/>
      </c>
      <c r="W283" s="160" t="str">
        <f t="shared" si="542"/>
        <v/>
      </c>
      <c r="X283" s="160" t="str">
        <f t="shared" si="542"/>
        <v/>
      </c>
      <c r="Y283" s="160" t="str">
        <f t="shared" si="542"/>
        <v/>
      </c>
      <c r="Z283" s="160" t="str">
        <f t="shared" si="542"/>
        <v/>
      </c>
      <c r="AA283" s="160" t="str">
        <f t="shared" si="542"/>
        <v/>
      </c>
      <c r="AB283" s="160" t="str">
        <f t="shared" si="542"/>
        <v/>
      </c>
      <c r="AC283" s="160" t="str">
        <f t="shared" si="542"/>
        <v/>
      </c>
      <c r="AD283" s="160" t="str">
        <f t="shared" si="542"/>
        <v/>
      </c>
      <c r="AE283" s="160" t="str">
        <f t="shared" si="542"/>
        <v/>
      </c>
      <c r="AF283" s="160" t="str">
        <f t="shared" si="542"/>
        <v/>
      </c>
      <c r="AG283" s="160" t="str">
        <f t="shared" si="542"/>
        <v/>
      </c>
      <c r="AH283" s="160" t="str">
        <f t="shared" si="542"/>
        <v/>
      </c>
      <c r="AI283" s="160" t="str">
        <f t="shared" si="542"/>
        <v/>
      </c>
      <c r="AJ283" s="160" t="str">
        <f t="shared" si="542"/>
        <v/>
      </c>
      <c r="AK283" s="160" t="str">
        <f t="shared" si="542"/>
        <v/>
      </c>
      <c r="AL283" s="160" t="str">
        <f t="shared" si="542"/>
        <v/>
      </c>
      <c r="AM283" s="160" t="str">
        <f t="shared" si="542"/>
        <v/>
      </c>
      <c r="AN283" s="160" t="str">
        <f t="shared" si="542"/>
        <v/>
      </c>
      <c r="AO283" s="160" t="str">
        <f t="shared" si="542"/>
        <v/>
      </c>
      <c r="AP283" s="160" t="str">
        <f t="shared" si="542"/>
        <v/>
      </c>
      <c r="AQ283" s="160" t="str">
        <f t="shared" si="542"/>
        <v/>
      </c>
      <c r="AR283" s="160" t="str">
        <f t="shared" si="542"/>
        <v/>
      </c>
      <c r="AS283" s="160" t="str">
        <f t="shared" si="542"/>
        <v/>
      </c>
      <c r="AT283" s="160" t="str">
        <f t="shared" si="542"/>
        <v/>
      </c>
      <c r="AU283" s="160" t="str">
        <f t="shared" si="542"/>
        <v/>
      </c>
      <c r="AV283" s="160" t="str">
        <f t="shared" si="542"/>
        <v/>
      </c>
      <c r="AW283" s="161" t="str">
        <f t="shared" si="542"/>
        <v/>
      </c>
      <c r="AX283" t="s">
        <v>1</v>
      </c>
      <c r="AY283" s="105" t="str">
        <f t="shared" si="507"/>
        <v/>
      </c>
      <c r="AZ283" s="134" t="str">
        <f t="shared" si="487"/>
        <v/>
      </c>
      <c r="BA283" s="73" t="str">
        <f t="shared" si="508"/>
        <v/>
      </c>
      <c r="BB283" s="73" t="str">
        <f t="shared" si="509"/>
        <v/>
      </c>
      <c r="BC283" s="134" t="str">
        <f t="shared" si="510"/>
        <v/>
      </c>
      <c r="BD283" s="134" t="str">
        <f t="shared" si="511"/>
        <v/>
      </c>
      <c r="BE283" s="134" t="str">
        <f t="shared" si="512"/>
        <v/>
      </c>
      <c r="BF283" s="134" t="str">
        <f t="shared" si="538"/>
        <v/>
      </c>
      <c r="BG283" s="134" t="str">
        <f t="shared" si="488"/>
        <v/>
      </c>
      <c r="BH283" s="73" t="str">
        <f t="shared" si="489"/>
        <v/>
      </c>
      <c r="BI283" s="73" t="str">
        <f t="shared" si="534"/>
        <v/>
      </c>
      <c r="BJ283" s="134" t="str">
        <f t="shared" si="513"/>
        <v/>
      </c>
      <c r="BK283" s="73" t="str" cm="1">
        <f t="array" ref="BK283">IF(BJ283="",""&amp;BI283,IF(BJ283="NEMA",BI283,INDEX(klub_naziv,MATCH(INDEX(klubAlias_klubid,BJ283),klub_id,0))))</f>
        <v/>
      </c>
      <c r="BL283" s="73" t="str" cm="1">
        <f t="array" ref="BL283">IFERROR(INDEX(registarNatjecatelji,CE283,4),"")</f>
        <v/>
      </c>
      <c r="BM283" s="179" t="str">
        <f t="shared" si="457"/>
        <v/>
      </c>
      <c r="BN283" s="73" t="str">
        <f t="shared" si="514"/>
        <v/>
      </c>
      <c r="BO283" s="73" t="str">
        <f t="shared" si="527"/>
        <v/>
      </c>
      <c r="BP283" s="134" t="str">
        <f t="shared" si="490"/>
        <v/>
      </c>
      <c r="BQ283" s="73" t="str">
        <f t="shared" si="491"/>
        <v/>
      </c>
      <c r="BR283" s="73" t="str">
        <f t="shared" si="492"/>
        <v/>
      </c>
      <c r="BS283" s="134" t="str">
        <f t="shared" si="493"/>
        <v/>
      </c>
      <c r="BT283" s="74" t="str">
        <f t="shared" si="494"/>
        <v/>
      </c>
      <c r="BU283" s="74" t="str">
        <f t="shared" si="495"/>
        <v/>
      </c>
      <c r="BV283" s="75" t="str">
        <f t="shared" si="496"/>
        <v/>
      </c>
      <c r="BW283" t="s">
        <v>1</v>
      </c>
      <c r="BX283" s="105" t="str">
        <f t="shared" si="497"/>
        <v/>
      </c>
      <c r="BY283" s="106" t="str">
        <f t="shared" si="498"/>
        <v/>
      </c>
      <c r="BZ283" t="s">
        <v>1</v>
      </c>
      <c r="CA283" s="105" t="str">
        <f t="shared" si="499"/>
        <v/>
      </c>
      <c r="CB283" s="106" t="str">
        <f t="shared" si="500"/>
        <v/>
      </c>
      <c r="CC283" t="s">
        <v>1</v>
      </c>
      <c r="CD283" s="105" t="str">
        <f t="shared" si="501"/>
        <v/>
      </c>
      <c r="CE283" s="106" t="str">
        <f t="shared" si="515"/>
        <v/>
      </c>
      <c r="CF283" t="s">
        <v>1</v>
      </c>
      <c r="CG283" s="111" t="str">
        <f t="shared" si="516"/>
        <v/>
      </c>
      <c r="CH283" s="134" t="str" cm="1">
        <f t="array" ref="CH283">IF(CG283="","",INDEX(imePrezime_id,CG283,0))</f>
        <v/>
      </c>
      <c r="CI283" s="106" t="str">
        <f>IF(OR(CD283="",CE283&lt;&gt;"NEMA"),"",IFERROR(INDEX(imeprezimealias_imeprezimeid,MATCH(BA283&amp;" "&amp;BB283,imeprezimealias_alias,0)),""))</f>
        <v/>
      </c>
      <c r="CJ283" t="s">
        <v>1</v>
      </c>
      <c r="CK283" s="29" t="str">
        <f t="shared" si="517"/>
        <v/>
      </c>
      <c r="CL283" t="s">
        <v>1</v>
      </c>
      <c r="CM283" s="90"/>
      <c r="CN283" t="s">
        <v>1</v>
      </c>
      <c r="CO283" s="111" t="str">
        <f>IF(CM283="","",MAX(CO$10:CO282)+1)</f>
        <v/>
      </c>
      <c r="CP283" s="106" t="str">
        <f>IF(CM283="","",INDEX(imePrezime_id,MATCH(IF(IFERROR(SEARCH("–",CM283),0)&lt;&gt;0,CM283,SUBSTITUTE(CM283," "," – ",1)),imePrezime,0)))</f>
        <v/>
      </c>
      <c r="CR283" s="29" t="str">
        <f t="shared" si="518"/>
        <v/>
      </c>
      <c r="CS283" t="s">
        <v>1</v>
      </c>
      <c r="CT283" s="115" t="str">
        <f>IF(AND(CE283="NEMA",CI283=""),MAX(CT$10:CT282)+1,"")</f>
        <v/>
      </c>
      <c r="CU283" t="s">
        <v>1</v>
      </c>
      <c r="CV283" s="120" t="str">
        <f t="shared" si="532"/>
        <v/>
      </c>
      <c r="CW283" t="s">
        <v>1</v>
      </c>
      <c r="CX283" s="105" t="str">
        <f>IF(CT283="","",IF(BO283&lt;&gt;"CRO","","INSERT INTO osoba (id,reg_broj,oib,spol_id,dat_rodjenja) VALUES ("&amp;CT283&amp;",(SELECT max(reg_broj)+1 FROM osoba),Null,'"&amp;CV283&amp;"',Null); INSERT INTO osoba_log (id,reg_broj,oib,spol_id,dat_rodjenja,dnevnik_id) SELECT id,reg_broj,oib,spol_id,dat_rodjenja,"&amp;CT$2&amp;" FROM osoba WHERE id = "&amp;CT283&amp;";"))</f>
        <v/>
      </c>
      <c r="CY283" s="125" t="str">
        <f>IF(CT283="","","INSERT INTO imeprezime (id,osoba_id,rbr,ime,prezime,klub_id,identitet_id,sintaksa_id,info,aktivno,dnevnik_id) VALUES ("&amp;CT283&amp;","&amp;IF(CX283="","Null",CT283)&amp;",1,'"&amp;BA283&amp;"','"&amp;BB283&amp;"',(SELECT id FROM klub WHERE naziv = '"&amp;BI283&amp;"'),Null,1,'',1,"&amp;CT$2&amp;");")</f>
        <v/>
      </c>
      <c r="CZ283" t="s">
        <v>1</v>
      </c>
      <c r="DA283" s="29" t="str">
        <f t="shared" si="519"/>
        <v/>
      </c>
      <c r="DB283" t="s">
        <v>1</v>
      </c>
      <c r="DC283" s="105" t="str">
        <f>IF(OR(BP283="",BP283&lt;&gt;"NEMA"),"",BO283)</f>
        <v/>
      </c>
      <c r="DD283" s="125" t="str">
        <f>IF(DC283="","",MAX(DD$10:DD282)+1)</f>
        <v/>
      </c>
      <c r="DE283" t="s">
        <v>1</v>
      </c>
      <c r="DF283" s="90"/>
      <c r="DG283" t="s">
        <v>1</v>
      </c>
      <c r="DH283" s="29" t="str">
        <f t="shared" si="502"/>
        <v/>
      </c>
      <c r="DI283" t="s">
        <v>1</v>
      </c>
      <c r="DJ283" s="166" t="str">
        <f>IF(BJ283&lt;&gt;"NEMA","",IF(IFERROR(MATCH(BI283,BI$10:BI282,0),0)&lt;&gt;0,"",BI283))</f>
        <v/>
      </c>
      <c r="DK283" t="s">
        <v>1</v>
      </c>
      <c r="DL283" s="90"/>
      <c r="DM283" t="s">
        <v>1</v>
      </c>
      <c r="DN283" s="105" t="str">
        <f t="shared" si="520"/>
        <v/>
      </c>
      <c r="DO283" s="73" t="str">
        <f>IF(DN283="","",MAX(DO$10:DO282)+1)</f>
        <v/>
      </c>
      <c r="DP283" s="73" t="str">
        <f>IF(DN283="","",IF(BP283="","",IF(BP283="NEMA",DD283,BP283)))</f>
        <v/>
      </c>
      <c r="DQ283" s="73" t="str">
        <f t="shared" si="521"/>
        <v/>
      </c>
      <c r="DR283" s="73" t="str">
        <f>IF(DL283="","",MAX(DR$10:DR282)+1)</f>
        <v/>
      </c>
      <c r="DS283" s="177" t="str">
        <f t="shared" si="503"/>
        <v/>
      </c>
      <c r="DT283" s="125" t="str">
        <f t="shared" si="522"/>
        <v/>
      </c>
      <c r="DU283" t="s">
        <v>1</v>
      </c>
      <c r="DV283" s="29" t="str">
        <f t="shared" si="523"/>
        <v/>
      </c>
      <c r="DW283" t="s">
        <v>1</v>
      </c>
      <c r="DX283" s="166" t="str">
        <f>IF(BX283="","",IF(BY283&lt;&gt;"NEMA","ime-pre-klu"&amp;IF(BJ283="","","(ali)")&amp;"-kat",IF(CB283&lt;&gt;"NEMA","ime-pre-klu"&amp;IF(BJ283="","","(ali)"),IF(CE283&lt;&gt;"NEMA","ime-pre",IF(CT283&lt;&gt;"","novo",""))))&amp;IF(AND(BE283="0",BD283&gt;max_minuta*60),"-ot",""))</f>
        <v/>
      </c>
      <c r="DY283" t="s">
        <v>1</v>
      </c>
      <c r="DZ283" s="111"/>
      <c r="EA283" s="134"/>
      <c r="EB283" s="134"/>
      <c r="EC283" s="134"/>
      <c r="ED283" s="134"/>
      <c r="EE283" s="134"/>
      <c r="EF283" s="134"/>
      <c r="EG283" s="134"/>
      <c r="EH283" s="134"/>
      <c r="EI283" s="134"/>
      <c r="EJ283" s="106" t="str">
        <f t="shared" si="504"/>
        <v/>
      </c>
      <c r="EK283" t="s">
        <v>1</v>
      </c>
    </row>
    <row r="284" spans="2:141" x14ac:dyDescent="0.25">
      <c r="B284" s="148"/>
      <c r="C284" t="s">
        <v>1</v>
      </c>
      <c r="D284" s="159" t="str">
        <f t="shared" si="505"/>
        <v/>
      </c>
      <c r="E284" s="160" t="str">
        <f t="shared" ref="E284:AW284" si="543">IF($B284="","",FIND(";",$B284,D284+1))</f>
        <v/>
      </c>
      <c r="F284" s="160" t="str">
        <f t="shared" si="543"/>
        <v/>
      </c>
      <c r="G284" s="160" t="str">
        <f t="shared" si="543"/>
        <v/>
      </c>
      <c r="H284" s="160" t="str">
        <f t="shared" si="543"/>
        <v/>
      </c>
      <c r="I284" s="160" t="str">
        <f t="shared" si="543"/>
        <v/>
      </c>
      <c r="J284" s="160" t="str">
        <f t="shared" si="543"/>
        <v/>
      </c>
      <c r="K284" s="160" t="str">
        <f t="shared" si="543"/>
        <v/>
      </c>
      <c r="L284" s="160" t="str">
        <f t="shared" si="543"/>
        <v/>
      </c>
      <c r="M284" s="160" t="str">
        <f t="shared" si="543"/>
        <v/>
      </c>
      <c r="N284" s="160" t="str">
        <f t="shared" si="543"/>
        <v/>
      </c>
      <c r="O284" s="160" t="str">
        <f t="shared" si="543"/>
        <v/>
      </c>
      <c r="P284" s="160" t="str">
        <f t="shared" si="543"/>
        <v/>
      </c>
      <c r="Q284" s="160" t="str">
        <f t="shared" si="543"/>
        <v/>
      </c>
      <c r="R284" s="160" t="str">
        <f t="shared" si="543"/>
        <v/>
      </c>
      <c r="S284" s="160" t="str">
        <f t="shared" si="543"/>
        <v/>
      </c>
      <c r="T284" s="160" t="str">
        <f t="shared" si="543"/>
        <v/>
      </c>
      <c r="U284" s="160" t="str">
        <f t="shared" si="543"/>
        <v/>
      </c>
      <c r="V284" s="160" t="str">
        <f t="shared" si="543"/>
        <v/>
      </c>
      <c r="W284" s="160" t="str">
        <f t="shared" si="543"/>
        <v/>
      </c>
      <c r="X284" s="160" t="str">
        <f t="shared" si="543"/>
        <v/>
      </c>
      <c r="Y284" s="160" t="str">
        <f t="shared" si="543"/>
        <v/>
      </c>
      <c r="Z284" s="160" t="str">
        <f t="shared" si="543"/>
        <v/>
      </c>
      <c r="AA284" s="160" t="str">
        <f t="shared" si="543"/>
        <v/>
      </c>
      <c r="AB284" s="160" t="str">
        <f t="shared" si="543"/>
        <v/>
      </c>
      <c r="AC284" s="160" t="str">
        <f t="shared" si="543"/>
        <v/>
      </c>
      <c r="AD284" s="160" t="str">
        <f t="shared" si="543"/>
        <v/>
      </c>
      <c r="AE284" s="160" t="str">
        <f t="shared" si="543"/>
        <v/>
      </c>
      <c r="AF284" s="160" t="str">
        <f t="shared" si="543"/>
        <v/>
      </c>
      <c r="AG284" s="160" t="str">
        <f t="shared" si="543"/>
        <v/>
      </c>
      <c r="AH284" s="160" t="str">
        <f t="shared" si="543"/>
        <v/>
      </c>
      <c r="AI284" s="160" t="str">
        <f t="shared" si="543"/>
        <v/>
      </c>
      <c r="AJ284" s="160" t="str">
        <f t="shared" si="543"/>
        <v/>
      </c>
      <c r="AK284" s="160" t="str">
        <f t="shared" si="543"/>
        <v/>
      </c>
      <c r="AL284" s="160" t="str">
        <f t="shared" si="543"/>
        <v/>
      </c>
      <c r="AM284" s="160" t="str">
        <f t="shared" si="543"/>
        <v/>
      </c>
      <c r="AN284" s="160" t="str">
        <f t="shared" si="543"/>
        <v/>
      </c>
      <c r="AO284" s="160" t="str">
        <f t="shared" si="543"/>
        <v/>
      </c>
      <c r="AP284" s="160" t="str">
        <f t="shared" si="543"/>
        <v/>
      </c>
      <c r="AQ284" s="160" t="str">
        <f t="shared" si="543"/>
        <v/>
      </c>
      <c r="AR284" s="160" t="str">
        <f t="shared" si="543"/>
        <v/>
      </c>
      <c r="AS284" s="160" t="str">
        <f t="shared" si="543"/>
        <v/>
      </c>
      <c r="AT284" s="160" t="str">
        <f t="shared" si="543"/>
        <v/>
      </c>
      <c r="AU284" s="160" t="str">
        <f t="shared" si="543"/>
        <v/>
      </c>
      <c r="AV284" s="160" t="str">
        <f t="shared" si="543"/>
        <v/>
      </c>
      <c r="AW284" s="161" t="str">
        <f t="shared" si="543"/>
        <v/>
      </c>
      <c r="AX284" t="s">
        <v>1</v>
      </c>
      <c r="AY284" s="105" t="str">
        <f t="shared" si="507"/>
        <v/>
      </c>
      <c r="AZ284" s="134" t="str">
        <f t="shared" si="487"/>
        <v/>
      </c>
      <c r="BA284" s="73" t="str">
        <f t="shared" si="508"/>
        <v/>
      </c>
      <c r="BB284" s="73" t="str">
        <f t="shared" si="509"/>
        <v/>
      </c>
      <c r="BC284" s="134" t="str">
        <f t="shared" si="510"/>
        <v/>
      </c>
      <c r="BD284" s="134" t="str">
        <f t="shared" si="511"/>
        <v/>
      </c>
      <c r="BE284" s="134" t="str">
        <f t="shared" si="512"/>
        <v/>
      </c>
      <c r="BF284" s="134" t="str">
        <f t="shared" si="538"/>
        <v/>
      </c>
      <c r="BG284" s="134" t="str">
        <f t="shared" si="488"/>
        <v/>
      </c>
      <c r="BH284" s="73" t="str">
        <f t="shared" si="489"/>
        <v/>
      </c>
      <c r="BI284" s="73" t="str">
        <f t="shared" si="534"/>
        <v/>
      </c>
      <c r="BJ284" s="134" t="str">
        <f t="shared" si="513"/>
        <v/>
      </c>
      <c r="BK284" s="73" t="str" cm="1">
        <f t="array" ref="BK284">IF(BJ284="",""&amp;BI284,IF(BJ284="NEMA",BI284,INDEX(klub_naziv,MATCH(INDEX(klubAlias_klubid,BJ284),klub_id,0))))</f>
        <v/>
      </c>
      <c r="BL284" s="73" t="str" cm="1">
        <f t="array" ref="BL284">IFERROR(INDEX(registarNatjecatelji,CE284,4),"")</f>
        <v/>
      </c>
      <c r="BM284" s="179" t="str">
        <f t="shared" si="457"/>
        <v/>
      </c>
      <c r="BN284" s="73" t="str">
        <f t="shared" si="514"/>
        <v/>
      </c>
      <c r="BO284" s="73" t="str">
        <f t="shared" si="527"/>
        <v/>
      </c>
      <c r="BP284" s="134" t="str">
        <f t="shared" si="490"/>
        <v/>
      </c>
      <c r="BQ284" s="73" t="str">
        <f t="shared" si="491"/>
        <v/>
      </c>
      <c r="BR284" s="73" t="str">
        <f t="shared" si="492"/>
        <v/>
      </c>
      <c r="BS284" s="134" t="str">
        <f t="shared" si="493"/>
        <v/>
      </c>
      <c r="BT284" s="74" t="str">
        <f t="shared" si="494"/>
        <v/>
      </c>
      <c r="BU284" s="74" t="str">
        <f t="shared" si="495"/>
        <v/>
      </c>
      <c r="BV284" s="75" t="str">
        <f t="shared" si="496"/>
        <v/>
      </c>
      <c r="BW284" t="s">
        <v>1</v>
      </c>
      <c r="BX284" s="105" t="str">
        <f t="shared" si="497"/>
        <v/>
      </c>
      <c r="BY284" s="106" t="str">
        <f t="shared" si="498"/>
        <v/>
      </c>
      <c r="BZ284" t="s">
        <v>1</v>
      </c>
      <c r="CA284" s="105" t="str">
        <f t="shared" si="499"/>
        <v/>
      </c>
      <c r="CB284" s="106" t="str">
        <f t="shared" si="500"/>
        <v/>
      </c>
      <c r="CC284" t="s">
        <v>1</v>
      </c>
      <c r="CD284" s="105" t="str">
        <f t="shared" si="501"/>
        <v/>
      </c>
      <c r="CE284" s="106" t="str">
        <f t="shared" si="515"/>
        <v/>
      </c>
      <c r="CF284" t="s">
        <v>1</v>
      </c>
      <c r="CG284" s="111" t="str">
        <f t="shared" si="516"/>
        <v/>
      </c>
      <c r="CH284" s="134" t="str" cm="1">
        <f t="array" ref="CH284">IF(CG284="","",INDEX(imePrezime_id,CG284,0))</f>
        <v/>
      </c>
      <c r="CI284" s="106" t="str">
        <f>IF(OR(CD284="",CE284&lt;&gt;"NEMA"),"",IFERROR(INDEX(imeprezimealias_imeprezimeid,MATCH(BA284&amp;" "&amp;BB284,imeprezimealias_alias,0)),""))</f>
        <v/>
      </c>
      <c r="CJ284" t="s">
        <v>1</v>
      </c>
      <c r="CK284" s="29" t="str">
        <f t="shared" si="517"/>
        <v/>
      </c>
      <c r="CL284" t="s">
        <v>1</v>
      </c>
      <c r="CM284" s="90"/>
      <c r="CN284" t="s">
        <v>1</v>
      </c>
      <c r="CO284" s="111" t="str">
        <f>IF(CM284="","",MAX(CO$10:CO283)+1)</f>
        <v/>
      </c>
      <c r="CP284" s="106" t="str">
        <f>IF(CM284="","",INDEX(imePrezime_id,MATCH(IF(IFERROR(SEARCH("–",CM284),0)&lt;&gt;0,CM284,SUBSTITUTE(CM284," "," – ",1)),imePrezime,0)))</f>
        <v/>
      </c>
      <c r="CR284" s="29" t="str">
        <f t="shared" si="518"/>
        <v/>
      </c>
      <c r="CS284" t="s">
        <v>1</v>
      </c>
      <c r="CT284" s="115" t="str">
        <f>IF(AND(CE284="NEMA",CI284=""),MAX(CT$10:CT283)+1,"")</f>
        <v/>
      </c>
      <c r="CU284" t="s">
        <v>1</v>
      </c>
      <c r="CV284" s="120" t="str">
        <f t="shared" si="532"/>
        <v/>
      </c>
      <c r="CW284" t="s">
        <v>1</v>
      </c>
      <c r="CX284" s="105" t="str">
        <f>IF(CT284="","",IF(BO284&lt;&gt;"CRO","","INSERT INTO osoba (id,reg_broj,oib,spol_id,dat_rodjenja) VALUES ("&amp;CT284&amp;",(SELECT max(reg_broj)+1 FROM osoba),Null,'"&amp;CV284&amp;"',Null); INSERT INTO osoba_log (id,reg_broj,oib,spol_id,dat_rodjenja,dnevnik_id) SELECT id,reg_broj,oib,spol_id,dat_rodjenja,"&amp;CT$2&amp;" FROM osoba WHERE id = "&amp;CT284&amp;";"))</f>
        <v/>
      </c>
      <c r="CY284" s="125" t="str">
        <f>IF(CT284="","","INSERT INTO imeprezime (id,osoba_id,rbr,ime,prezime,klub_id,identitet_id,sintaksa_id,info,aktivno,dnevnik_id) VALUES ("&amp;CT284&amp;","&amp;IF(CX284="","Null",CT284)&amp;",1,'"&amp;BA284&amp;"','"&amp;BB284&amp;"',(SELECT id FROM klub WHERE naziv = '"&amp;BI284&amp;"'),Null,1,'',1,"&amp;CT$2&amp;");")</f>
        <v/>
      </c>
      <c r="CZ284" t="s">
        <v>1</v>
      </c>
      <c r="DA284" s="29" t="str">
        <f t="shared" si="519"/>
        <v/>
      </c>
      <c r="DB284" t="s">
        <v>1</v>
      </c>
      <c r="DC284" s="105" t="str">
        <f>IF(OR(BP284="",BP284&lt;&gt;"NEMA"),"",BO284)</f>
        <v/>
      </c>
      <c r="DD284" s="125" t="str">
        <f>IF(DC284="","",MAX(DD$10:DD283)+1)</f>
        <v/>
      </c>
      <c r="DE284" t="s">
        <v>1</v>
      </c>
      <c r="DF284" s="90"/>
      <c r="DG284" t="s">
        <v>1</v>
      </c>
      <c r="DH284" s="29" t="str">
        <f t="shared" si="502"/>
        <v/>
      </c>
      <c r="DI284" t="s">
        <v>1</v>
      </c>
      <c r="DJ284" s="166" t="str">
        <f>IF(BJ284&lt;&gt;"NEMA","",IF(IFERROR(MATCH(BI284,BI$10:BI283,0),0)&lt;&gt;0,"",BI284))</f>
        <v/>
      </c>
      <c r="DK284" t="s">
        <v>1</v>
      </c>
      <c r="DL284" s="90"/>
      <c r="DM284" t="s">
        <v>1</v>
      </c>
      <c r="DN284" s="105" t="str">
        <f t="shared" si="520"/>
        <v/>
      </c>
      <c r="DO284" s="73" t="str">
        <f>IF(DN284="","",MAX(DO$10:DO283)+1)</f>
        <v/>
      </c>
      <c r="DP284" s="73" t="str">
        <f>IF(DN284="","",IF(BP284="","",IF(BP284="NEMA",DD284,BP284)))</f>
        <v/>
      </c>
      <c r="DQ284" s="73" t="str">
        <f t="shared" si="521"/>
        <v/>
      </c>
      <c r="DR284" s="73" t="str">
        <f>IF(DL284="","",MAX(DR$10:DR283)+1)</f>
        <v/>
      </c>
      <c r="DS284" s="177" t="str">
        <f t="shared" si="503"/>
        <v/>
      </c>
      <c r="DT284" s="125" t="str">
        <f t="shared" si="522"/>
        <v/>
      </c>
      <c r="DU284" t="s">
        <v>1</v>
      </c>
      <c r="DV284" s="29" t="str">
        <f t="shared" si="523"/>
        <v/>
      </c>
      <c r="DW284" t="s">
        <v>1</v>
      </c>
      <c r="DX284" s="166" t="str">
        <f>IF(BX284="","",IF(BY284&lt;&gt;"NEMA","ime-pre-klu"&amp;IF(BJ284="","","(ali)")&amp;"-kat",IF(CB284&lt;&gt;"NEMA","ime-pre-klu"&amp;IF(BJ284="","","(ali)"),IF(CE284&lt;&gt;"NEMA","ime-pre",IF(CT284&lt;&gt;"","novo",""))))&amp;IF(AND(BE284="0",BD284&gt;max_minuta*60),"-ot",""))</f>
        <v/>
      </c>
      <c r="DY284" t="s">
        <v>1</v>
      </c>
      <c r="DZ284" s="111"/>
      <c r="EA284" s="134"/>
      <c r="EB284" s="134"/>
      <c r="EC284" s="134"/>
      <c r="ED284" s="134"/>
      <c r="EE284" s="134"/>
      <c r="EF284" s="134"/>
      <c r="EG284" s="134"/>
      <c r="EH284" s="134"/>
      <c r="EI284" s="134"/>
      <c r="EJ284" s="106" t="str">
        <f t="shared" si="504"/>
        <v/>
      </c>
      <c r="EK284" t="s">
        <v>1</v>
      </c>
    </row>
    <row r="285" spans="2:141" x14ac:dyDescent="0.25">
      <c r="B285" s="148"/>
      <c r="C285" t="s">
        <v>1</v>
      </c>
      <c r="D285" s="159" t="str">
        <f t="shared" si="505"/>
        <v/>
      </c>
      <c r="E285" s="160" t="str">
        <f t="shared" ref="E285:AW285" si="544">IF($B285="","",FIND(";",$B285,D285+1))</f>
        <v/>
      </c>
      <c r="F285" s="160" t="str">
        <f t="shared" si="544"/>
        <v/>
      </c>
      <c r="G285" s="160" t="str">
        <f t="shared" si="544"/>
        <v/>
      </c>
      <c r="H285" s="160" t="str">
        <f t="shared" si="544"/>
        <v/>
      </c>
      <c r="I285" s="160" t="str">
        <f t="shared" si="544"/>
        <v/>
      </c>
      <c r="J285" s="160" t="str">
        <f t="shared" si="544"/>
        <v/>
      </c>
      <c r="K285" s="160" t="str">
        <f t="shared" si="544"/>
        <v/>
      </c>
      <c r="L285" s="160" t="str">
        <f t="shared" si="544"/>
        <v/>
      </c>
      <c r="M285" s="160" t="str">
        <f t="shared" si="544"/>
        <v/>
      </c>
      <c r="N285" s="160" t="str">
        <f t="shared" si="544"/>
        <v/>
      </c>
      <c r="O285" s="160" t="str">
        <f t="shared" si="544"/>
        <v/>
      </c>
      <c r="P285" s="160" t="str">
        <f t="shared" si="544"/>
        <v/>
      </c>
      <c r="Q285" s="160" t="str">
        <f t="shared" si="544"/>
        <v/>
      </c>
      <c r="R285" s="160" t="str">
        <f t="shared" si="544"/>
        <v/>
      </c>
      <c r="S285" s="160" t="str">
        <f t="shared" si="544"/>
        <v/>
      </c>
      <c r="T285" s="160" t="str">
        <f t="shared" si="544"/>
        <v/>
      </c>
      <c r="U285" s="160" t="str">
        <f t="shared" si="544"/>
        <v/>
      </c>
      <c r="V285" s="160" t="str">
        <f t="shared" si="544"/>
        <v/>
      </c>
      <c r="W285" s="160" t="str">
        <f t="shared" si="544"/>
        <v/>
      </c>
      <c r="X285" s="160" t="str">
        <f t="shared" si="544"/>
        <v/>
      </c>
      <c r="Y285" s="160" t="str">
        <f t="shared" si="544"/>
        <v/>
      </c>
      <c r="Z285" s="160" t="str">
        <f t="shared" si="544"/>
        <v/>
      </c>
      <c r="AA285" s="160" t="str">
        <f t="shared" si="544"/>
        <v/>
      </c>
      <c r="AB285" s="160" t="str">
        <f t="shared" si="544"/>
        <v/>
      </c>
      <c r="AC285" s="160" t="str">
        <f t="shared" si="544"/>
        <v/>
      </c>
      <c r="AD285" s="160" t="str">
        <f t="shared" si="544"/>
        <v/>
      </c>
      <c r="AE285" s="160" t="str">
        <f t="shared" si="544"/>
        <v/>
      </c>
      <c r="AF285" s="160" t="str">
        <f t="shared" si="544"/>
        <v/>
      </c>
      <c r="AG285" s="160" t="str">
        <f t="shared" si="544"/>
        <v/>
      </c>
      <c r="AH285" s="160" t="str">
        <f t="shared" si="544"/>
        <v/>
      </c>
      <c r="AI285" s="160" t="str">
        <f t="shared" si="544"/>
        <v/>
      </c>
      <c r="AJ285" s="160" t="str">
        <f t="shared" si="544"/>
        <v/>
      </c>
      <c r="AK285" s="160" t="str">
        <f t="shared" si="544"/>
        <v/>
      </c>
      <c r="AL285" s="160" t="str">
        <f t="shared" si="544"/>
        <v/>
      </c>
      <c r="AM285" s="160" t="str">
        <f t="shared" si="544"/>
        <v/>
      </c>
      <c r="AN285" s="160" t="str">
        <f t="shared" si="544"/>
        <v/>
      </c>
      <c r="AO285" s="160" t="str">
        <f t="shared" si="544"/>
        <v/>
      </c>
      <c r="AP285" s="160" t="str">
        <f t="shared" si="544"/>
        <v/>
      </c>
      <c r="AQ285" s="160" t="str">
        <f t="shared" si="544"/>
        <v/>
      </c>
      <c r="AR285" s="160" t="str">
        <f t="shared" si="544"/>
        <v/>
      </c>
      <c r="AS285" s="160" t="str">
        <f t="shared" si="544"/>
        <v/>
      </c>
      <c r="AT285" s="160" t="str">
        <f t="shared" si="544"/>
        <v/>
      </c>
      <c r="AU285" s="160" t="str">
        <f t="shared" si="544"/>
        <v/>
      </c>
      <c r="AV285" s="160" t="str">
        <f t="shared" si="544"/>
        <v/>
      </c>
      <c r="AW285" s="161" t="str">
        <f t="shared" si="544"/>
        <v/>
      </c>
      <c r="AX285" t="s">
        <v>1</v>
      </c>
      <c r="AY285" s="105" t="str">
        <f t="shared" si="507"/>
        <v/>
      </c>
      <c r="AZ285" s="134" t="str">
        <f t="shared" si="487"/>
        <v/>
      </c>
      <c r="BA285" s="73" t="str">
        <f t="shared" si="508"/>
        <v/>
      </c>
      <c r="BB285" s="73" t="str">
        <f t="shared" si="509"/>
        <v/>
      </c>
      <c r="BC285" s="134" t="str">
        <f t="shared" si="510"/>
        <v/>
      </c>
      <c r="BD285" s="134" t="str">
        <f t="shared" si="511"/>
        <v/>
      </c>
      <c r="BE285" s="134" t="str">
        <f t="shared" si="512"/>
        <v/>
      </c>
      <c r="BF285" s="134" t="str">
        <f t="shared" si="538"/>
        <v/>
      </c>
      <c r="BG285" s="134" t="str">
        <f t="shared" si="488"/>
        <v/>
      </c>
      <c r="BH285" s="73" t="str">
        <f t="shared" si="489"/>
        <v/>
      </c>
      <c r="BI285" s="73" t="str">
        <f t="shared" si="534"/>
        <v/>
      </c>
      <c r="BJ285" s="134" t="str">
        <f t="shared" si="513"/>
        <v/>
      </c>
      <c r="BK285" s="73" t="str" cm="1">
        <f t="array" ref="BK285">IF(BJ285="",""&amp;BI285,IF(BJ285="NEMA",BI285,INDEX(klub_naziv,MATCH(INDEX(klubAlias_klubid,BJ285),klub_id,0))))</f>
        <v/>
      </c>
      <c r="BL285" s="73" t="str" cm="1">
        <f t="array" ref="BL285">IFERROR(INDEX(registarNatjecatelji,CE285,4),"")</f>
        <v/>
      </c>
      <c r="BM285" s="179" t="str">
        <f t="shared" si="457"/>
        <v/>
      </c>
      <c r="BN285" s="73" t="str">
        <f t="shared" si="514"/>
        <v/>
      </c>
      <c r="BO285" s="73" t="str">
        <f t="shared" si="527"/>
        <v/>
      </c>
      <c r="BP285" s="134" t="str">
        <f t="shared" si="490"/>
        <v/>
      </c>
      <c r="BQ285" s="73" t="str">
        <f t="shared" si="491"/>
        <v/>
      </c>
      <c r="BR285" s="73" t="str">
        <f t="shared" si="492"/>
        <v/>
      </c>
      <c r="BS285" s="134" t="str">
        <f t="shared" si="493"/>
        <v/>
      </c>
      <c r="BT285" s="74" t="str">
        <f t="shared" si="494"/>
        <v/>
      </c>
      <c r="BU285" s="74" t="str">
        <f t="shared" si="495"/>
        <v/>
      </c>
      <c r="BV285" s="75" t="str">
        <f t="shared" si="496"/>
        <v/>
      </c>
      <c r="BW285" t="s">
        <v>1</v>
      </c>
      <c r="BX285" s="105" t="str">
        <f t="shared" si="497"/>
        <v/>
      </c>
      <c r="BY285" s="106" t="str">
        <f t="shared" si="498"/>
        <v/>
      </c>
      <c r="BZ285" t="s">
        <v>1</v>
      </c>
      <c r="CA285" s="105" t="str">
        <f t="shared" si="499"/>
        <v/>
      </c>
      <c r="CB285" s="106" t="str">
        <f t="shared" si="500"/>
        <v/>
      </c>
      <c r="CC285" t="s">
        <v>1</v>
      </c>
      <c r="CD285" s="105" t="str">
        <f t="shared" si="501"/>
        <v/>
      </c>
      <c r="CE285" s="106" t="str">
        <f t="shared" si="515"/>
        <v/>
      </c>
      <c r="CF285" t="s">
        <v>1</v>
      </c>
      <c r="CG285" s="111" t="str">
        <f t="shared" si="516"/>
        <v/>
      </c>
      <c r="CH285" s="134" t="str" cm="1">
        <f t="array" ref="CH285">IF(CG285="","",INDEX(imePrezime_id,CG285,0))</f>
        <v/>
      </c>
      <c r="CI285" s="106" t="str">
        <f>IF(OR(CD285="",CE285&lt;&gt;"NEMA"),"",IFERROR(INDEX(imeprezimealias_imeprezimeid,MATCH(BA285&amp;" "&amp;BB285,imeprezimealias_alias,0)),""))</f>
        <v/>
      </c>
      <c r="CJ285" t="s">
        <v>1</v>
      </c>
      <c r="CK285" s="29" t="str">
        <f t="shared" si="517"/>
        <v/>
      </c>
      <c r="CL285" t="s">
        <v>1</v>
      </c>
      <c r="CM285" s="90"/>
      <c r="CN285" t="s">
        <v>1</v>
      </c>
      <c r="CO285" s="111" t="str">
        <f>IF(CM285="","",MAX(CO$10:CO284)+1)</f>
        <v/>
      </c>
      <c r="CP285" s="106" t="str">
        <f>IF(CM285="","",INDEX(imePrezime_id,MATCH(IF(IFERROR(SEARCH("–",CM285),0)&lt;&gt;0,CM285,SUBSTITUTE(CM285," "," – ",1)),imePrezime,0)))</f>
        <v/>
      </c>
      <c r="CR285" s="29" t="str">
        <f t="shared" si="518"/>
        <v/>
      </c>
      <c r="CS285" t="s">
        <v>1</v>
      </c>
      <c r="CT285" s="115" t="str">
        <f>IF(AND(CE285="NEMA",CI285=""),MAX(CT$10:CT284)+1,"")</f>
        <v/>
      </c>
      <c r="CU285" t="s">
        <v>1</v>
      </c>
      <c r="CV285" s="120" t="str">
        <f t="shared" si="532"/>
        <v/>
      </c>
      <c r="CW285" t="s">
        <v>1</v>
      </c>
      <c r="CX285" s="105" t="str">
        <f>IF(CT285="","",IF(BO285&lt;&gt;"CRO","","INSERT INTO osoba (id,reg_broj,oib,spol_id,dat_rodjenja) VALUES ("&amp;CT285&amp;",(SELECT max(reg_broj)+1 FROM osoba),Null,'"&amp;CV285&amp;"',Null); INSERT INTO osoba_log (id,reg_broj,oib,spol_id,dat_rodjenja,dnevnik_id) SELECT id,reg_broj,oib,spol_id,dat_rodjenja,"&amp;CT$2&amp;" FROM osoba WHERE id = "&amp;CT285&amp;";"))</f>
        <v/>
      </c>
      <c r="CY285" s="125" t="str">
        <f>IF(CT285="","","INSERT INTO imeprezime (id,osoba_id,rbr,ime,prezime,klub_id,identitet_id,sintaksa_id,info,aktivno,dnevnik_id) VALUES ("&amp;CT285&amp;","&amp;IF(CX285="","Null",CT285)&amp;",1,'"&amp;BA285&amp;"','"&amp;BB285&amp;"',(SELECT id FROM klub WHERE naziv = '"&amp;BI285&amp;"'),Null,1,'',1,"&amp;CT$2&amp;");")</f>
        <v/>
      </c>
      <c r="CZ285" t="s">
        <v>1</v>
      </c>
      <c r="DA285" s="29" t="str">
        <f t="shared" si="519"/>
        <v/>
      </c>
      <c r="DB285" t="s">
        <v>1</v>
      </c>
      <c r="DC285" s="105" t="str">
        <f>IF(OR(BP285="",BP285&lt;&gt;"NEMA"),"",BO285)</f>
        <v/>
      </c>
      <c r="DD285" s="125" t="str">
        <f>IF(DC285="","",MAX(DD$10:DD284)+1)</f>
        <v/>
      </c>
      <c r="DE285" t="s">
        <v>1</v>
      </c>
      <c r="DF285" s="90"/>
      <c r="DG285" t="s">
        <v>1</v>
      </c>
      <c r="DH285" s="29" t="str">
        <f t="shared" si="502"/>
        <v/>
      </c>
      <c r="DI285" t="s">
        <v>1</v>
      </c>
      <c r="DJ285" s="166" t="str">
        <f>IF(BJ285&lt;&gt;"NEMA","",IF(IFERROR(MATCH(BI285,BI$10:BI284,0),0)&lt;&gt;0,"",BI285))</f>
        <v/>
      </c>
      <c r="DK285" t="s">
        <v>1</v>
      </c>
      <c r="DL285" s="90"/>
      <c r="DM285" t="s">
        <v>1</v>
      </c>
      <c r="DN285" s="105" t="str">
        <f t="shared" si="520"/>
        <v/>
      </c>
      <c r="DO285" s="73" t="str">
        <f>IF(DN285="","",MAX(DO$10:DO284)+1)</f>
        <v/>
      </c>
      <c r="DP285" s="73" t="str">
        <f>IF(DN285="","",IF(BP285="","",IF(BP285="NEMA",DD285,BP285)))</f>
        <v/>
      </c>
      <c r="DQ285" s="73" t="str">
        <f t="shared" si="521"/>
        <v/>
      </c>
      <c r="DR285" s="73" t="str">
        <f>IF(DL285="","",MAX(DR$10:DR284)+1)</f>
        <v/>
      </c>
      <c r="DS285" s="177" t="str">
        <f t="shared" si="503"/>
        <v/>
      </c>
      <c r="DT285" s="125" t="str">
        <f t="shared" si="522"/>
        <v/>
      </c>
      <c r="DU285" t="s">
        <v>1</v>
      </c>
      <c r="DV285" s="29" t="str">
        <f t="shared" si="523"/>
        <v/>
      </c>
      <c r="DW285" t="s">
        <v>1</v>
      </c>
      <c r="DX285" s="166" t="str">
        <f>IF(BX285="","",IF(BY285&lt;&gt;"NEMA","ime-pre-klu"&amp;IF(BJ285="","","(ali)")&amp;"-kat",IF(CB285&lt;&gt;"NEMA","ime-pre-klu"&amp;IF(BJ285="","","(ali)"),IF(CE285&lt;&gt;"NEMA","ime-pre",IF(CT285&lt;&gt;"","novo",""))))&amp;IF(AND(BE285="0",BD285&gt;max_minuta*60),"-ot",""))</f>
        <v/>
      </c>
      <c r="DY285" t="s">
        <v>1</v>
      </c>
      <c r="DZ285" s="111"/>
      <c r="EA285" s="134"/>
      <c r="EB285" s="134"/>
      <c r="EC285" s="134"/>
      <c r="ED285" s="134"/>
      <c r="EE285" s="134"/>
      <c r="EF285" s="134"/>
      <c r="EG285" s="134"/>
      <c r="EH285" s="134"/>
      <c r="EI285" s="134"/>
      <c r="EJ285" s="106" t="str">
        <f t="shared" si="504"/>
        <v/>
      </c>
      <c r="EK285" t="s">
        <v>1</v>
      </c>
    </row>
    <row r="286" spans="2:141" x14ac:dyDescent="0.25">
      <c r="B286" s="148"/>
      <c r="C286" t="s">
        <v>1</v>
      </c>
      <c r="D286" s="159" t="str">
        <f t="shared" si="505"/>
        <v/>
      </c>
      <c r="E286" s="160" t="str">
        <f t="shared" ref="E286:AW286" si="545">IF($B286="","",FIND(";",$B286,D286+1))</f>
        <v/>
      </c>
      <c r="F286" s="160" t="str">
        <f t="shared" si="545"/>
        <v/>
      </c>
      <c r="G286" s="160" t="str">
        <f t="shared" si="545"/>
        <v/>
      </c>
      <c r="H286" s="160" t="str">
        <f t="shared" si="545"/>
        <v/>
      </c>
      <c r="I286" s="160" t="str">
        <f t="shared" si="545"/>
        <v/>
      </c>
      <c r="J286" s="160" t="str">
        <f t="shared" si="545"/>
        <v/>
      </c>
      <c r="K286" s="160" t="str">
        <f t="shared" si="545"/>
        <v/>
      </c>
      <c r="L286" s="160" t="str">
        <f t="shared" si="545"/>
        <v/>
      </c>
      <c r="M286" s="160" t="str">
        <f t="shared" si="545"/>
        <v/>
      </c>
      <c r="N286" s="160" t="str">
        <f t="shared" si="545"/>
        <v/>
      </c>
      <c r="O286" s="160" t="str">
        <f t="shared" si="545"/>
        <v/>
      </c>
      <c r="P286" s="160" t="str">
        <f t="shared" si="545"/>
        <v/>
      </c>
      <c r="Q286" s="160" t="str">
        <f t="shared" si="545"/>
        <v/>
      </c>
      <c r="R286" s="160" t="str">
        <f t="shared" si="545"/>
        <v/>
      </c>
      <c r="S286" s="160" t="str">
        <f t="shared" si="545"/>
        <v/>
      </c>
      <c r="T286" s="160" t="str">
        <f t="shared" si="545"/>
        <v/>
      </c>
      <c r="U286" s="160" t="str">
        <f t="shared" si="545"/>
        <v/>
      </c>
      <c r="V286" s="160" t="str">
        <f t="shared" si="545"/>
        <v/>
      </c>
      <c r="W286" s="160" t="str">
        <f t="shared" si="545"/>
        <v/>
      </c>
      <c r="X286" s="160" t="str">
        <f t="shared" si="545"/>
        <v/>
      </c>
      <c r="Y286" s="160" t="str">
        <f t="shared" si="545"/>
        <v/>
      </c>
      <c r="Z286" s="160" t="str">
        <f t="shared" si="545"/>
        <v/>
      </c>
      <c r="AA286" s="160" t="str">
        <f t="shared" si="545"/>
        <v/>
      </c>
      <c r="AB286" s="160" t="str">
        <f t="shared" si="545"/>
        <v/>
      </c>
      <c r="AC286" s="160" t="str">
        <f t="shared" si="545"/>
        <v/>
      </c>
      <c r="AD286" s="160" t="str">
        <f t="shared" si="545"/>
        <v/>
      </c>
      <c r="AE286" s="160" t="str">
        <f t="shared" si="545"/>
        <v/>
      </c>
      <c r="AF286" s="160" t="str">
        <f t="shared" si="545"/>
        <v/>
      </c>
      <c r="AG286" s="160" t="str">
        <f t="shared" si="545"/>
        <v/>
      </c>
      <c r="AH286" s="160" t="str">
        <f t="shared" si="545"/>
        <v/>
      </c>
      <c r="AI286" s="160" t="str">
        <f t="shared" si="545"/>
        <v/>
      </c>
      <c r="AJ286" s="160" t="str">
        <f t="shared" si="545"/>
        <v/>
      </c>
      <c r="AK286" s="160" t="str">
        <f t="shared" si="545"/>
        <v/>
      </c>
      <c r="AL286" s="160" t="str">
        <f t="shared" si="545"/>
        <v/>
      </c>
      <c r="AM286" s="160" t="str">
        <f t="shared" si="545"/>
        <v/>
      </c>
      <c r="AN286" s="160" t="str">
        <f t="shared" si="545"/>
        <v/>
      </c>
      <c r="AO286" s="160" t="str">
        <f t="shared" si="545"/>
        <v/>
      </c>
      <c r="AP286" s="160" t="str">
        <f t="shared" si="545"/>
        <v/>
      </c>
      <c r="AQ286" s="160" t="str">
        <f t="shared" si="545"/>
        <v/>
      </c>
      <c r="AR286" s="160" t="str">
        <f t="shared" si="545"/>
        <v/>
      </c>
      <c r="AS286" s="160" t="str">
        <f t="shared" si="545"/>
        <v/>
      </c>
      <c r="AT286" s="160" t="str">
        <f t="shared" si="545"/>
        <v/>
      </c>
      <c r="AU286" s="160" t="str">
        <f t="shared" si="545"/>
        <v/>
      </c>
      <c r="AV286" s="160" t="str">
        <f t="shared" si="545"/>
        <v/>
      </c>
      <c r="AW286" s="161" t="str">
        <f t="shared" si="545"/>
        <v/>
      </c>
      <c r="AX286" t="s">
        <v>1</v>
      </c>
      <c r="AY286" s="105" t="str">
        <f t="shared" si="507"/>
        <v/>
      </c>
      <c r="AZ286" s="134" t="str">
        <f t="shared" si="487"/>
        <v/>
      </c>
      <c r="BA286" s="73" t="str">
        <f t="shared" si="508"/>
        <v/>
      </c>
      <c r="BB286" s="73" t="str">
        <f t="shared" si="509"/>
        <v/>
      </c>
      <c r="BC286" s="134" t="str">
        <f t="shared" si="510"/>
        <v/>
      </c>
      <c r="BD286" s="134" t="str">
        <f t="shared" si="511"/>
        <v/>
      </c>
      <c r="BE286" s="134" t="str">
        <f t="shared" si="512"/>
        <v/>
      </c>
      <c r="BF286" s="134" t="str">
        <f t="shared" si="538"/>
        <v/>
      </c>
      <c r="BG286" s="134" t="str">
        <f t="shared" si="488"/>
        <v/>
      </c>
      <c r="BH286" s="73" t="str">
        <f t="shared" si="489"/>
        <v/>
      </c>
      <c r="BI286" s="73" t="str">
        <f t="shared" si="534"/>
        <v/>
      </c>
      <c r="BJ286" s="134" t="str">
        <f t="shared" si="513"/>
        <v/>
      </c>
      <c r="BK286" s="73" t="str" cm="1">
        <f t="array" ref="BK286">IF(BJ286="",""&amp;BI286,IF(BJ286="NEMA",BI286,INDEX(klub_naziv,MATCH(INDEX(klubAlias_klubid,BJ286),klub_id,0))))</f>
        <v/>
      </c>
      <c r="BL286" s="73" t="str" cm="1">
        <f t="array" ref="BL286">IFERROR(INDEX(registarNatjecatelji,CE286,4),"")</f>
        <v/>
      </c>
      <c r="BM286" s="179" t="str">
        <f t="shared" si="457"/>
        <v/>
      </c>
      <c r="BN286" s="73" t="str">
        <f t="shared" si="514"/>
        <v/>
      </c>
      <c r="BO286" s="73" t="str">
        <f t="shared" si="527"/>
        <v/>
      </c>
      <c r="BP286" s="134" t="str">
        <f t="shared" si="490"/>
        <v/>
      </c>
      <c r="BQ286" s="73" t="str">
        <f t="shared" si="491"/>
        <v/>
      </c>
      <c r="BR286" s="73" t="str">
        <f t="shared" si="492"/>
        <v/>
      </c>
      <c r="BS286" s="134" t="str">
        <f t="shared" si="493"/>
        <v/>
      </c>
      <c r="BT286" s="74" t="str">
        <f t="shared" si="494"/>
        <v/>
      </c>
      <c r="BU286" s="74" t="str">
        <f t="shared" si="495"/>
        <v/>
      </c>
      <c r="BV286" s="75" t="str">
        <f t="shared" si="496"/>
        <v/>
      </c>
      <c r="BW286" t="s">
        <v>1</v>
      </c>
      <c r="BX286" s="105" t="str">
        <f t="shared" si="497"/>
        <v/>
      </c>
      <c r="BY286" s="106" t="str">
        <f t="shared" si="498"/>
        <v/>
      </c>
      <c r="BZ286" t="s">
        <v>1</v>
      </c>
      <c r="CA286" s="105" t="str">
        <f t="shared" si="499"/>
        <v/>
      </c>
      <c r="CB286" s="106" t="str">
        <f t="shared" si="500"/>
        <v/>
      </c>
      <c r="CC286" t="s">
        <v>1</v>
      </c>
      <c r="CD286" s="105" t="str">
        <f t="shared" si="501"/>
        <v/>
      </c>
      <c r="CE286" s="106" t="str">
        <f t="shared" si="515"/>
        <v/>
      </c>
      <c r="CF286" t="s">
        <v>1</v>
      </c>
      <c r="CG286" s="111" t="str">
        <f t="shared" si="516"/>
        <v/>
      </c>
      <c r="CH286" s="134" t="str" cm="1">
        <f t="array" ref="CH286">IF(CG286="","",INDEX(imePrezime_id,CG286,0))</f>
        <v/>
      </c>
      <c r="CI286" s="106" t="str">
        <f>IF(OR(CD286="",CE286&lt;&gt;"NEMA"),"",IFERROR(INDEX(imeprezimealias_imeprezimeid,MATCH(BA286&amp;" "&amp;BB286,imeprezimealias_alias,0)),""))</f>
        <v/>
      </c>
      <c r="CJ286" t="s">
        <v>1</v>
      </c>
      <c r="CK286" s="29" t="str">
        <f t="shared" si="517"/>
        <v/>
      </c>
      <c r="CL286" t="s">
        <v>1</v>
      </c>
      <c r="CM286" s="90"/>
      <c r="CN286" t="s">
        <v>1</v>
      </c>
      <c r="CO286" s="111" t="str">
        <f>IF(CM286="","",MAX(CO$10:CO285)+1)</f>
        <v/>
      </c>
      <c r="CP286" s="106" t="str">
        <f>IF(CM286="","",INDEX(imePrezime_id,MATCH(IF(IFERROR(SEARCH("–",CM286),0)&lt;&gt;0,CM286,SUBSTITUTE(CM286," "," – ",1)),imePrezime,0)))</f>
        <v/>
      </c>
      <c r="CR286" s="29" t="str">
        <f t="shared" si="518"/>
        <v/>
      </c>
      <c r="CS286" t="s">
        <v>1</v>
      </c>
      <c r="CT286" s="115" t="str">
        <f>IF(AND(CE286="NEMA",CI286=""),MAX(CT$10:CT285)+1,"")</f>
        <v/>
      </c>
      <c r="CU286" t="s">
        <v>1</v>
      </c>
      <c r="CV286" s="120" t="str">
        <f t="shared" si="532"/>
        <v/>
      </c>
      <c r="CW286" t="s">
        <v>1</v>
      </c>
      <c r="CX286" s="105" t="str">
        <f>IF(CT286="","",IF(BO286&lt;&gt;"CRO","","INSERT INTO osoba (id,reg_broj,oib,spol_id,dat_rodjenja) VALUES ("&amp;CT286&amp;",(SELECT max(reg_broj)+1 FROM osoba),Null,'"&amp;CV286&amp;"',Null); INSERT INTO osoba_log (id,reg_broj,oib,spol_id,dat_rodjenja,dnevnik_id) SELECT id,reg_broj,oib,spol_id,dat_rodjenja,"&amp;CT$2&amp;" FROM osoba WHERE id = "&amp;CT286&amp;";"))</f>
        <v/>
      </c>
      <c r="CY286" s="125" t="str">
        <f>IF(CT286="","","INSERT INTO imeprezime (id,osoba_id,rbr,ime,prezime,klub_id,identitet_id,sintaksa_id,info,aktivno,dnevnik_id) VALUES ("&amp;CT286&amp;","&amp;IF(CX286="","Null",CT286)&amp;",1,'"&amp;BA286&amp;"','"&amp;BB286&amp;"',(SELECT id FROM klub WHERE naziv = '"&amp;BI286&amp;"'),Null,1,'',1,"&amp;CT$2&amp;");")</f>
        <v/>
      </c>
      <c r="CZ286" t="s">
        <v>1</v>
      </c>
      <c r="DA286" s="29" t="str">
        <f t="shared" si="519"/>
        <v/>
      </c>
      <c r="DB286" t="s">
        <v>1</v>
      </c>
      <c r="DC286" s="105" t="str">
        <f>IF(OR(BP286="",BP286&lt;&gt;"NEMA"),"",BO286)</f>
        <v/>
      </c>
      <c r="DD286" s="125" t="str">
        <f>IF(DC286="","",MAX(DD$10:DD285)+1)</f>
        <v/>
      </c>
      <c r="DE286" t="s">
        <v>1</v>
      </c>
      <c r="DF286" s="90"/>
      <c r="DG286" t="s">
        <v>1</v>
      </c>
      <c r="DH286" s="29" t="str">
        <f t="shared" si="502"/>
        <v/>
      </c>
      <c r="DI286" t="s">
        <v>1</v>
      </c>
      <c r="DJ286" s="166" t="str">
        <f>IF(BJ286&lt;&gt;"NEMA","",IF(IFERROR(MATCH(BI286,BI$10:BI285,0),0)&lt;&gt;0,"",BI286))</f>
        <v/>
      </c>
      <c r="DK286" t="s">
        <v>1</v>
      </c>
      <c r="DL286" s="90"/>
      <c r="DM286" t="s">
        <v>1</v>
      </c>
      <c r="DN286" s="105" t="str">
        <f t="shared" si="520"/>
        <v/>
      </c>
      <c r="DO286" s="73" t="str">
        <f>IF(DN286="","",MAX(DO$10:DO285)+1)</f>
        <v/>
      </c>
      <c r="DP286" s="73" t="str">
        <f>IF(DN286="","",IF(BP286="","",IF(BP286="NEMA",DD286,BP286)))</f>
        <v/>
      </c>
      <c r="DQ286" s="73" t="str">
        <f t="shared" si="521"/>
        <v/>
      </c>
      <c r="DR286" s="73" t="str">
        <f>IF(DL286="","",MAX(DR$10:DR285)+1)</f>
        <v/>
      </c>
      <c r="DS286" s="177" t="str">
        <f t="shared" si="503"/>
        <v/>
      </c>
      <c r="DT286" s="125" t="str">
        <f t="shared" si="522"/>
        <v/>
      </c>
      <c r="DU286" t="s">
        <v>1</v>
      </c>
      <c r="DV286" s="29" t="str">
        <f t="shared" si="523"/>
        <v/>
      </c>
      <c r="DW286" t="s">
        <v>1</v>
      </c>
      <c r="DX286" s="166" t="str">
        <f>IF(BX286="","",IF(BY286&lt;&gt;"NEMA","ime-pre-klu"&amp;IF(BJ286="","","(ali)")&amp;"-kat",IF(CB286&lt;&gt;"NEMA","ime-pre-klu"&amp;IF(BJ286="","","(ali)"),IF(CE286&lt;&gt;"NEMA","ime-pre",IF(CT286&lt;&gt;"","novo",""))))&amp;IF(AND(BE286="0",BD286&gt;max_minuta*60),"-ot",""))</f>
        <v/>
      </c>
      <c r="DY286" t="s">
        <v>1</v>
      </c>
      <c r="DZ286" s="111"/>
      <c r="EA286" s="134"/>
      <c r="EB286" s="134"/>
      <c r="EC286" s="134"/>
      <c r="ED286" s="134"/>
      <c r="EE286" s="134"/>
      <c r="EF286" s="134"/>
      <c r="EG286" s="134"/>
      <c r="EH286" s="134"/>
      <c r="EI286" s="134"/>
      <c r="EJ286" s="106" t="str">
        <f t="shared" si="504"/>
        <v/>
      </c>
      <c r="EK286" t="s">
        <v>1</v>
      </c>
    </row>
    <row r="287" spans="2:141" x14ac:dyDescent="0.25">
      <c r="B287" s="148"/>
      <c r="C287" t="s">
        <v>1</v>
      </c>
      <c r="D287" s="159" t="str">
        <f t="shared" si="505"/>
        <v/>
      </c>
      <c r="E287" s="160" t="str">
        <f t="shared" ref="E287:AW287" si="546">IF($B287="","",FIND(";",$B287,D287+1))</f>
        <v/>
      </c>
      <c r="F287" s="160" t="str">
        <f t="shared" si="546"/>
        <v/>
      </c>
      <c r="G287" s="160" t="str">
        <f t="shared" si="546"/>
        <v/>
      </c>
      <c r="H287" s="160" t="str">
        <f t="shared" si="546"/>
        <v/>
      </c>
      <c r="I287" s="160" t="str">
        <f t="shared" si="546"/>
        <v/>
      </c>
      <c r="J287" s="160" t="str">
        <f t="shared" si="546"/>
        <v/>
      </c>
      <c r="K287" s="160" t="str">
        <f t="shared" si="546"/>
        <v/>
      </c>
      <c r="L287" s="160" t="str">
        <f t="shared" si="546"/>
        <v/>
      </c>
      <c r="M287" s="160" t="str">
        <f t="shared" si="546"/>
        <v/>
      </c>
      <c r="N287" s="160" t="str">
        <f t="shared" si="546"/>
        <v/>
      </c>
      <c r="O287" s="160" t="str">
        <f t="shared" si="546"/>
        <v/>
      </c>
      <c r="P287" s="160" t="str">
        <f t="shared" si="546"/>
        <v/>
      </c>
      <c r="Q287" s="160" t="str">
        <f t="shared" si="546"/>
        <v/>
      </c>
      <c r="R287" s="160" t="str">
        <f t="shared" si="546"/>
        <v/>
      </c>
      <c r="S287" s="160" t="str">
        <f t="shared" si="546"/>
        <v/>
      </c>
      <c r="T287" s="160" t="str">
        <f t="shared" si="546"/>
        <v/>
      </c>
      <c r="U287" s="160" t="str">
        <f t="shared" si="546"/>
        <v/>
      </c>
      <c r="V287" s="160" t="str">
        <f t="shared" si="546"/>
        <v/>
      </c>
      <c r="W287" s="160" t="str">
        <f t="shared" si="546"/>
        <v/>
      </c>
      <c r="X287" s="160" t="str">
        <f t="shared" si="546"/>
        <v/>
      </c>
      <c r="Y287" s="160" t="str">
        <f t="shared" si="546"/>
        <v/>
      </c>
      <c r="Z287" s="160" t="str">
        <f t="shared" si="546"/>
        <v/>
      </c>
      <c r="AA287" s="160" t="str">
        <f t="shared" si="546"/>
        <v/>
      </c>
      <c r="AB287" s="160" t="str">
        <f t="shared" si="546"/>
        <v/>
      </c>
      <c r="AC287" s="160" t="str">
        <f t="shared" si="546"/>
        <v/>
      </c>
      <c r="AD287" s="160" t="str">
        <f t="shared" si="546"/>
        <v/>
      </c>
      <c r="AE287" s="160" t="str">
        <f t="shared" si="546"/>
        <v/>
      </c>
      <c r="AF287" s="160" t="str">
        <f t="shared" si="546"/>
        <v/>
      </c>
      <c r="AG287" s="160" t="str">
        <f t="shared" si="546"/>
        <v/>
      </c>
      <c r="AH287" s="160" t="str">
        <f t="shared" si="546"/>
        <v/>
      </c>
      <c r="AI287" s="160" t="str">
        <f t="shared" si="546"/>
        <v/>
      </c>
      <c r="AJ287" s="160" t="str">
        <f t="shared" si="546"/>
        <v/>
      </c>
      <c r="AK287" s="160" t="str">
        <f t="shared" si="546"/>
        <v/>
      </c>
      <c r="AL287" s="160" t="str">
        <f t="shared" si="546"/>
        <v/>
      </c>
      <c r="AM287" s="160" t="str">
        <f t="shared" si="546"/>
        <v/>
      </c>
      <c r="AN287" s="160" t="str">
        <f t="shared" si="546"/>
        <v/>
      </c>
      <c r="AO287" s="160" t="str">
        <f t="shared" si="546"/>
        <v/>
      </c>
      <c r="AP287" s="160" t="str">
        <f t="shared" si="546"/>
        <v/>
      </c>
      <c r="AQ287" s="160" t="str">
        <f t="shared" si="546"/>
        <v/>
      </c>
      <c r="AR287" s="160" t="str">
        <f t="shared" si="546"/>
        <v/>
      </c>
      <c r="AS287" s="160" t="str">
        <f t="shared" si="546"/>
        <v/>
      </c>
      <c r="AT287" s="160" t="str">
        <f t="shared" si="546"/>
        <v/>
      </c>
      <c r="AU287" s="160" t="str">
        <f t="shared" si="546"/>
        <v/>
      </c>
      <c r="AV287" s="160" t="str">
        <f t="shared" si="546"/>
        <v/>
      </c>
      <c r="AW287" s="161" t="str">
        <f t="shared" si="546"/>
        <v/>
      </c>
      <c r="AX287" t="s">
        <v>1</v>
      </c>
      <c r="AY287" s="105" t="str">
        <f t="shared" si="507"/>
        <v/>
      </c>
      <c r="AZ287" s="134" t="str">
        <f t="shared" si="487"/>
        <v/>
      </c>
      <c r="BA287" s="73" t="str">
        <f t="shared" si="508"/>
        <v/>
      </c>
      <c r="BB287" s="73" t="str">
        <f t="shared" si="509"/>
        <v/>
      </c>
      <c r="BC287" s="134" t="str">
        <f t="shared" si="510"/>
        <v/>
      </c>
      <c r="BD287" s="134" t="str">
        <f t="shared" si="511"/>
        <v/>
      </c>
      <c r="BE287" s="134" t="str">
        <f t="shared" si="512"/>
        <v/>
      </c>
      <c r="BF287" s="134" t="str">
        <f t="shared" si="538"/>
        <v/>
      </c>
      <c r="BG287" s="134" t="str">
        <f t="shared" si="488"/>
        <v/>
      </c>
      <c r="BH287" s="73" t="str">
        <f t="shared" si="489"/>
        <v/>
      </c>
      <c r="BI287" s="73" t="str">
        <f t="shared" si="534"/>
        <v/>
      </c>
      <c r="BJ287" s="134" t="str">
        <f t="shared" si="513"/>
        <v/>
      </c>
      <c r="BK287" s="73" t="str" cm="1">
        <f t="array" ref="BK287">IF(BJ287="",""&amp;BI287,IF(BJ287="NEMA",BI287,INDEX(klub_naziv,MATCH(INDEX(klubAlias_klubid,BJ287),klub_id,0))))</f>
        <v/>
      </c>
      <c r="BL287" s="73" t="str" cm="1">
        <f t="array" ref="BL287">IFERROR(INDEX(registarNatjecatelji,CE287,4),"")</f>
        <v/>
      </c>
      <c r="BM287" s="179" t="str">
        <f t="shared" si="457"/>
        <v/>
      </c>
      <c r="BN287" s="73" t="str">
        <f t="shared" si="514"/>
        <v/>
      </c>
      <c r="BO287" s="73" t="str">
        <f t="shared" si="527"/>
        <v/>
      </c>
      <c r="BP287" s="134" t="str">
        <f t="shared" si="490"/>
        <v/>
      </c>
      <c r="BQ287" s="73" t="str">
        <f t="shared" si="491"/>
        <v/>
      </c>
      <c r="BR287" s="73" t="str">
        <f t="shared" si="492"/>
        <v/>
      </c>
      <c r="BS287" s="134" t="str">
        <f t="shared" si="493"/>
        <v/>
      </c>
      <c r="BT287" s="74" t="str">
        <f t="shared" si="494"/>
        <v/>
      </c>
      <c r="BU287" s="74" t="str">
        <f t="shared" si="495"/>
        <v/>
      </c>
      <c r="BV287" s="75" t="str">
        <f t="shared" si="496"/>
        <v/>
      </c>
      <c r="BW287" t="s">
        <v>1</v>
      </c>
      <c r="BX287" s="105" t="str">
        <f t="shared" si="497"/>
        <v/>
      </c>
      <c r="BY287" s="106" t="str">
        <f t="shared" si="498"/>
        <v/>
      </c>
      <c r="BZ287" t="s">
        <v>1</v>
      </c>
      <c r="CA287" s="105" t="str">
        <f t="shared" si="499"/>
        <v/>
      </c>
      <c r="CB287" s="106" t="str">
        <f t="shared" si="500"/>
        <v/>
      </c>
      <c r="CC287" t="s">
        <v>1</v>
      </c>
      <c r="CD287" s="105" t="str">
        <f t="shared" si="501"/>
        <v/>
      </c>
      <c r="CE287" s="106" t="str">
        <f t="shared" si="515"/>
        <v/>
      </c>
      <c r="CF287" t="s">
        <v>1</v>
      </c>
      <c r="CG287" s="111" t="str">
        <f t="shared" si="516"/>
        <v/>
      </c>
      <c r="CH287" s="134" t="str" cm="1">
        <f t="array" ref="CH287">IF(CG287="","",INDEX(imePrezime_id,CG287,0))</f>
        <v/>
      </c>
      <c r="CI287" s="106" t="str">
        <f>IF(OR(CD287="",CE287&lt;&gt;"NEMA"),"",IFERROR(INDEX(imeprezimealias_imeprezimeid,MATCH(BA287&amp;" "&amp;BB287,imeprezimealias_alias,0)),""))</f>
        <v/>
      </c>
      <c r="CJ287" t="s">
        <v>1</v>
      </c>
      <c r="CK287" s="29" t="str">
        <f t="shared" si="517"/>
        <v/>
      </c>
      <c r="CL287" t="s">
        <v>1</v>
      </c>
      <c r="CM287" s="90"/>
      <c r="CN287" t="s">
        <v>1</v>
      </c>
      <c r="CO287" s="111" t="str">
        <f>IF(CM287="","",MAX(CO$10:CO286)+1)</f>
        <v/>
      </c>
      <c r="CP287" s="106" t="str">
        <f>IF(CM287="","",INDEX(imePrezime_id,MATCH(IF(IFERROR(SEARCH("–",CM287),0)&lt;&gt;0,CM287,SUBSTITUTE(CM287," "," – ",1)),imePrezime,0)))</f>
        <v/>
      </c>
      <c r="CR287" s="29" t="str">
        <f t="shared" si="518"/>
        <v/>
      </c>
      <c r="CS287" t="s">
        <v>1</v>
      </c>
      <c r="CT287" s="115" t="str">
        <f>IF(AND(CE287="NEMA",CI287=""),MAX(CT$10:CT286)+1,"")</f>
        <v/>
      </c>
      <c r="CU287" t="s">
        <v>1</v>
      </c>
      <c r="CV287" s="120" t="str">
        <f t="shared" si="532"/>
        <v/>
      </c>
      <c r="CW287" t="s">
        <v>1</v>
      </c>
      <c r="CX287" s="105" t="str">
        <f>IF(CT287="","",IF(BO287&lt;&gt;"CRO","","INSERT INTO osoba (id,reg_broj,oib,spol_id,dat_rodjenja) VALUES ("&amp;CT287&amp;",(SELECT max(reg_broj)+1 FROM osoba),Null,'"&amp;CV287&amp;"',Null); INSERT INTO osoba_log (id,reg_broj,oib,spol_id,dat_rodjenja,dnevnik_id) SELECT id,reg_broj,oib,spol_id,dat_rodjenja,"&amp;CT$2&amp;" FROM osoba WHERE id = "&amp;CT287&amp;";"))</f>
        <v/>
      </c>
      <c r="CY287" s="125" t="str">
        <f>IF(CT287="","","INSERT INTO imeprezime (id,osoba_id,rbr,ime,prezime,klub_id,identitet_id,sintaksa_id,info,aktivno,dnevnik_id) VALUES ("&amp;CT287&amp;","&amp;IF(CX287="","Null",CT287)&amp;",1,'"&amp;BA287&amp;"','"&amp;BB287&amp;"',(SELECT id FROM klub WHERE naziv = '"&amp;BI287&amp;"'),Null,1,'',1,"&amp;CT$2&amp;");")</f>
        <v/>
      </c>
      <c r="CZ287" t="s">
        <v>1</v>
      </c>
      <c r="DA287" s="29" t="str">
        <f t="shared" si="519"/>
        <v/>
      </c>
      <c r="DB287" t="s">
        <v>1</v>
      </c>
      <c r="DC287" s="105" t="str">
        <f>IF(OR(BP287="",BP287&lt;&gt;"NEMA"),"",BO287)</f>
        <v/>
      </c>
      <c r="DD287" s="125" t="str">
        <f>IF(DC287="","",MAX(DD$10:DD286)+1)</f>
        <v/>
      </c>
      <c r="DE287" t="s">
        <v>1</v>
      </c>
      <c r="DF287" s="90"/>
      <c r="DG287" t="s">
        <v>1</v>
      </c>
      <c r="DH287" s="29" t="str">
        <f t="shared" si="502"/>
        <v/>
      </c>
      <c r="DI287" t="s">
        <v>1</v>
      </c>
      <c r="DJ287" s="166" t="str">
        <f>IF(BJ287&lt;&gt;"NEMA","",IF(IFERROR(MATCH(BI287,BI$10:BI286,0),0)&lt;&gt;0,"",BI287))</f>
        <v/>
      </c>
      <c r="DK287" t="s">
        <v>1</v>
      </c>
      <c r="DL287" s="90"/>
      <c r="DM287" t="s">
        <v>1</v>
      </c>
      <c r="DN287" s="105" t="str">
        <f t="shared" si="520"/>
        <v/>
      </c>
      <c r="DO287" s="73" t="str">
        <f>IF(DN287="","",MAX(DO$10:DO286)+1)</f>
        <v/>
      </c>
      <c r="DP287" s="73" t="str">
        <f>IF(DN287="","",IF(BP287="","",IF(BP287="NEMA",DD287,BP287)))</f>
        <v/>
      </c>
      <c r="DQ287" s="73" t="str">
        <f t="shared" si="521"/>
        <v/>
      </c>
      <c r="DR287" s="73" t="str">
        <f>IF(DL287="","",MAX(DR$10:DR286)+1)</f>
        <v/>
      </c>
      <c r="DS287" s="177" t="str">
        <f t="shared" si="503"/>
        <v/>
      </c>
      <c r="DT287" s="125" t="str">
        <f t="shared" si="522"/>
        <v/>
      </c>
      <c r="DU287" t="s">
        <v>1</v>
      </c>
      <c r="DV287" s="29" t="str">
        <f t="shared" si="523"/>
        <v/>
      </c>
      <c r="DW287" t="s">
        <v>1</v>
      </c>
      <c r="DX287" s="166" t="str">
        <f>IF(BX287="","",IF(BY287&lt;&gt;"NEMA","ime-pre-klu"&amp;IF(BJ287="","","(ali)")&amp;"-kat",IF(CB287&lt;&gt;"NEMA","ime-pre-klu"&amp;IF(BJ287="","","(ali)"),IF(CE287&lt;&gt;"NEMA","ime-pre",IF(CT287&lt;&gt;"","novo",""))))&amp;IF(AND(BE287="0",BD287&gt;max_minuta*60),"-ot",""))</f>
        <v/>
      </c>
      <c r="DY287" t="s">
        <v>1</v>
      </c>
      <c r="DZ287" s="111"/>
      <c r="EA287" s="134"/>
      <c r="EB287" s="134"/>
      <c r="EC287" s="134"/>
      <c r="ED287" s="134"/>
      <c r="EE287" s="134"/>
      <c r="EF287" s="134"/>
      <c r="EG287" s="134"/>
      <c r="EH287" s="134"/>
      <c r="EI287" s="134"/>
      <c r="EJ287" s="106" t="str">
        <f t="shared" si="504"/>
        <v/>
      </c>
      <c r="EK287" t="s">
        <v>1</v>
      </c>
    </row>
    <row r="288" spans="2:141" x14ac:dyDescent="0.25">
      <c r="B288" s="148"/>
      <c r="C288" t="s">
        <v>1</v>
      </c>
      <c r="D288" s="159" t="str">
        <f t="shared" si="505"/>
        <v/>
      </c>
      <c r="E288" s="160" t="str">
        <f t="shared" ref="E288:AW288" si="547">IF($B288="","",FIND(";",$B288,D288+1))</f>
        <v/>
      </c>
      <c r="F288" s="160" t="str">
        <f t="shared" si="547"/>
        <v/>
      </c>
      <c r="G288" s="160" t="str">
        <f t="shared" si="547"/>
        <v/>
      </c>
      <c r="H288" s="160" t="str">
        <f t="shared" si="547"/>
        <v/>
      </c>
      <c r="I288" s="160" t="str">
        <f t="shared" si="547"/>
        <v/>
      </c>
      <c r="J288" s="160" t="str">
        <f t="shared" si="547"/>
        <v/>
      </c>
      <c r="K288" s="160" t="str">
        <f t="shared" si="547"/>
        <v/>
      </c>
      <c r="L288" s="160" t="str">
        <f t="shared" si="547"/>
        <v/>
      </c>
      <c r="M288" s="160" t="str">
        <f t="shared" si="547"/>
        <v/>
      </c>
      <c r="N288" s="160" t="str">
        <f t="shared" si="547"/>
        <v/>
      </c>
      <c r="O288" s="160" t="str">
        <f t="shared" si="547"/>
        <v/>
      </c>
      <c r="P288" s="160" t="str">
        <f t="shared" si="547"/>
        <v/>
      </c>
      <c r="Q288" s="160" t="str">
        <f t="shared" si="547"/>
        <v/>
      </c>
      <c r="R288" s="160" t="str">
        <f t="shared" si="547"/>
        <v/>
      </c>
      <c r="S288" s="160" t="str">
        <f t="shared" si="547"/>
        <v/>
      </c>
      <c r="T288" s="160" t="str">
        <f t="shared" si="547"/>
        <v/>
      </c>
      <c r="U288" s="160" t="str">
        <f t="shared" si="547"/>
        <v/>
      </c>
      <c r="V288" s="160" t="str">
        <f t="shared" si="547"/>
        <v/>
      </c>
      <c r="W288" s="160" t="str">
        <f t="shared" si="547"/>
        <v/>
      </c>
      <c r="X288" s="160" t="str">
        <f t="shared" si="547"/>
        <v/>
      </c>
      <c r="Y288" s="160" t="str">
        <f t="shared" si="547"/>
        <v/>
      </c>
      <c r="Z288" s="160" t="str">
        <f t="shared" si="547"/>
        <v/>
      </c>
      <c r="AA288" s="160" t="str">
        <f t="shared" si="547"/>
        <v/>
      </c>
      <c r="AB288" s="160" t="str">
        <f t="shared" si="547"/>
        <v/>
      </c>
      <c r="AC288" s="160" t="str">
        <f t="shared" si="547"/>
        <v/>
      </c>
      <c r="AD288" s="160" t="str">
        <f t="shared" si="547"/>
        <v/>
      </c>
      <c r="AE288" s="160" t="str">
        <f t="shared" si="547"/>
        <v/>
      </c>
      <c r="AF288" s="160" t="str">
        <f t="shared" si="547"/>
        <v/>
      </c>
      <c r="AG288" s="160" t="str">
        <f t="shared" si="547"/>
        <v/>
      </c>
      <c r="AH288" s="160" t="str">
        <f t="shared" si="547"/>
        <v/>
      </c>
      <c r="AI288" s="160" t="str">
        <f t="shared" si="547"/>
        <v/>
      </c>
      <c r="AJ288" s="160" t="str">
        <f t="shared" si="547"/>
        <v/>
      </c>
      <c r="AK288" s="160" t="str">
        <f t="shared" si="547"/>
        <v/>
      </c>
      <c r="AL288" s="160" t="str">
        <f t="shared" si="547"/>
        <v/>
      </c>
      <c r="AM288" s="160" t="str">
        <f t="shared" si="547"/>
        <v/>
      </c>
      <c r="AN288" s="160" t="str">
        <f t="shared" si="547"/>
        <v/>
      </c>
      <c r="AO288" s="160" t="str">
        <f t="shared" si="547"/>
        <v/>
      </c>
      <c r="AP288" s="160" t="str">
        <f t="shared" si="547"/>
        <v/>
      </c>
      <c r="AQ288" s="160" t="str">
        <f t="shared" si="547"/>
        <v/>
      </c>
      <c r="AR288" s="160" t="str">
        <f t="shared" si="547"/>
        <v/>
      </c>
      <c r="AS288" s="160" t="str">
        <f t="shared" si="547"/>
        <v/>
      </c>
      <c r="AT288" s="160" t="str">
        <f t="shared" si="547"/>
        <v/>
      </c>
      <c r="AU288" s="160" t="str">
        <f t="shared" si="547"/>
        <v/>
      </c>
      <c r="AV288" s="160" t="str">
        <f t="shared" si="547"/>
        <v/>
      </c>
      <c r="AW288" s="161" t="str">
        <f t="shared" si="547"/>
        <v/>
      </c>
      <c r="AX288" t="s">
        <v>1</v>
      </c>
      <c r="AY288" s="105" t="str">
        <f t="shared" si="507"/>
        <v/>
      </c>
      <c r="AZ288" s="134" t="str">
        <f t="shared" si="487"/>
        <v/>
      </c>
      <c r="BA288" s="73" t="str">
        <f t="shared" si="508"/>
        <v/>
      </c>
      <c r="BB288" s="73" t="str">
        <f t="shared" si="509"/>
        <v/>
      </c>
      <c r="BC288" s="134" t="str">
        <f t="shared" si="510"/>
        <v/>
      </c>
      <c r="BD288" s="134" t="str">
        <f t="shared" si="511"/>
        <v/>
      </c>
      <c r="BE288" s="134" t="str">
        <f t="shared" si="512"/>
        <v/>
      </c>
      <c r="BF288" s="134" t="str">
        <f t="shared" si="538"/>
        <v/>
      </c>
      <c r="BG288" s="134" t="str">
        <f t="shared" si="488"/>
        <v/>
      </c>
      <c r="BH288" s="73" t="str">
        <f t="shared" si="489"/>
        <v/>
      </c>
      <c r="BI288" s="73" t="str">
        <f t="shared" si="534"/>
        <v/>
      </c>
      <c r="BJ288" s="134" t="str">
        <f t="shared" si="513"/>
        <v/>
      </c>
      <c r="BK288" s="73" t="str" cm="1">
        <f t="array" ref="BK288">IF(BJ288="",""&amp;BI288,IF(BJ288="NEMA",BI288,INDEX(klub_naziv,MATCH(INDEX(klubAlias_klubid,BJ288),klub_id,0))))</f>
        <v/>
      </c>
      <c r="BL288" s="73" t="str" cm="1">
        <f t="array" ref="BL288">IFERROR(INDEX(registarNatjecatelji,CE288,4),"")</f>
        <v/>
      </c>
      <c r="BM288" s="179" t="str">
        <f t="shared" si="457"/>
        <v/>
      </c>
      <c r="BN288" s="73" t="str">
        <f t="shared" si="514"/>
        <v/>
      </c>
      <c r="BO288" s="73" t="str">
        <f t="shared" si="527"/>
        <v/>
      </c>
      <c r="BP288" s="134" t="str">
        <f t="shared" si="490"/>
        <v/>
      </c>
      <c r="BQ288" s="73" t="str">
        <f t="shared" si="491"/>
        <v/>
      </c>
      <c r="BR288" s="73" t="str">
        <f t="shared" si="492"/>
        <v/>
      </c>
      <c r="BS288" s="134" t="str">
        <f t="shared" si="493"/>
        <v/>
      </c>
      <c r="BT288" s="74" t="str">
        <f t="shared" si="494"/>
        <v/>
      </c>
      <c r="BU288" s="74" t="str">
        <f t="shared" si="495"/>
        <v/>
      </c>
      <c r="BV288" s="75" t="str">
        <f t="shared" si="496"/>
        <v/>
      </c>
      <c r="BW288" t="s">
        <v>1</v>
      </c>
      <c r="BX288" s="105" t="str">
        <f t="shared" si="497"/>
        <v/>
      </c>
      <c r="BY288" s="106" t="str">
        <f t="shared" si="498"/>
        <v/>
      </c>
      <c r="BZ288" t="s">
        <v>1</v>
      </c>
      <c r="CA288" s="105" t="str">
        <f t="shared" si="499"/>
        <v/>
      </c>
      <c r="CB288" s="106" t="str">
        <f t="shared" si="500"/>
        <v/>
      </c>
      <c r="CC288" t="s">
        <v>1</v>
      </c>
      <c r="CD288" s="105" t="str">
        <f t="shared" si="501"/>
        <v/>
      </c>
      <c r="CE288" s="106" t="str">
        <f t="shared" si="515"/>
        <v/>
      </c>
      <c r="CF288" t="s">
        <v>1</v>
      </c>
      <c r="CG288" s="111" t="str">
        <f t="shared" si="516"/>
        <v/>
      </c>
      <c r="CH288" s="134" t="str" cm="1">
        <f t="array" ref="CH288">IF(CG288="","",INDEX(imePrezime_id,CG288,0))</f>
        <v/>
      </c>
      <c r="CI288" s="106" t="str">
        <f>IF(OR(CD288="",CE288&lt;&gt;"NEMA"),"",IFERROR(INDEX(imeprezimealias_imeprezimeid,MATCH(BA288&amp;" "&amp;BB288,imeprezimealias_alias,0)),""))</f>
        <v/>
      </c>
      <c r="CJ288" t="s">
        <v>1</v>
      </c>
      <c r="CK288" s="29" t="str">
        <f t="shared" si="517"/>
        <v/>
      </c>
      <c r="CL288" t="s">
        <v>1</v>
      </c>
      <c r="CM288" s="90"/>
      <c r="CN288" t="s">
        <v>1</v>
      </c>
      <c r="CO288" s="111" t="str">
        <f>IF(CM288="","",MAX(CO$10:CO287)+1)</f>
        <v/>
      </c>
      <c r="CP288" s="106" t="str">
        <f>IF(CM288="","",INDEX(imePrezime_id,MATCH(IF(IFERROR(SEARCH("–",CM288),0)&lt;&gt;0,CM288,SUBSTITUTE(CM288," "," – ",1)),imePrezime,0)))</f>
        <v/>
      </c>
      <c r="CR288" s="29" t="str">
        <f t="shared" si="518"/>
        <v/>
      </c>
      <c r="CS288" t="s">
        <v>1</v>
      </c>
      <c r="CT288" s="115" t="str">
        <f>IF(AND(CE288="NEMA",CI288=""),MAX(CT$10:CT287)+1,"")</f>
        <v/>
      </c>
      <c r="CU288" t="s">
        <v>1</v>
      </c>
      <c r="CV288" s="120" t="str">
        <f t="shared" si="532"/>
        <v/>
      </c>
      <c r="CW288" t="s">
        <v>1</v>
      </c>
      <c r="CX288" s="105" t="str">
        <f>IF(CT288="","",IF(BO288&lt;&gt;"CRO","","INSERT INTO osoba (id,reg_broj,oib,spol_id,dat_rodjenja) VALUES ("&amp;CT288&amp;",(SELECT max(reg_broj)+1 FROM osoba),Null,'"&amp;CV288&amp;"',Null); INSERT INTO osoba_log (id,reg_broj,oib,spol_id,dat_rodjenja,dnevnik_id) SELECT id,reg_broj,oib,spol_id,dat_rodjenja,"&amp;CT$2&amp;" FROM osoba WHERE id = "&amp;CT288&amp;";"))</f>
        <v/>
      </c>
      <c r="CY288" s="125" t="str">
        <f>IF(CT288="","","INSERT INTO imeprezime (id,osoba_id,rbr,ime,prezime,klub_id,identitet_id,sintaksa_id,info,aktivno,dnevnik_id) VALUES ("&amp;CT288&amp;","&amp;IF(CX288="","Null",CT288)&amp;",1,'"&amp;BA288&amp;"','"&amp;BB288&amp;"',(SELECT id FROM klub WHERE naziv = '"&amp;BI288&amp;"'),Null,1,'',1,"&amp;CT$2&amp;");")</f>
        <v/>
      </c>
      <c r="CZ288" t="s">
        <v>1</v>
      </c>
      <c r="DA288" s="29" t="str">
        <f t="shared" si="519"/>
        <v/>
      </c>
      <c r="DB288" t="s">
        <v>1</v>
      </c>
      <c r="DC288" s="105" t="str">
        <f>IF(OR(BP288="",BP288&lt;&gt;"NEMA"),"",BO288)</f>
        <v/>
      </c>
      <c r="DD288" s="125" t="str">
        <f>IF(DC288="","",MAX(DD$10:DD287)+1)</f>
        <v/>
      </c>
      <c r="DE288" t="s">
        <v>1</v>
      </c>
      <c r="DF288" s="90"/>
      <c r="DG288" t="s">
        <v>1</v>
      </c>
      <c r="DH288" s="29" t="str">
        <f t="shared" si="502"/>
        <v/>
      </c>
      <c r="DI288" t="s">
        <v>1</v>
      </c>
      <c r="DJ288" s="166" t="str">
        <f>IF(BJ288&lt;&gt;"NEMA","",IF(IFERROR(MATCH(BI288,BI$10:BI287,0),0)&lt;&gt;0,"",BI288))</f>
        <v/>
      </c>
      <c r="DK288" t="s">
        <v>1</v>
      </c>
      <c r="DL288" s="90"/>
      <c r="DM288" t="s">
        <v>1</v>
      </c>
      <c r="DN288" s="105" t="str">
        <f t="shared" si="520"/>
        <v/>
      </c>
      <c r="DO288" s="73" t="str">
        <f>IF(DN288="","",MAX(DO$10:DO287)+1)</f>
        <v/>
      </c>
      <c r="DP288" s="73" t="str">
        <f>IF(DN288="","",IF(BP288="","",IF(BP288="NEMA",DD288,BP288)))</f>
        <v/>
      </c>
      <c r="DQ288" s="73" t="str">
        <f t="shared" si="521"/>
        <v/>
      </c>
      <c r="DR288" s="73" t="str">
        <f>IF(DL288="","",MAX(DR$10:DR287)+1)</f>
        <v/>
      </c>
      <c r="DS288" s="177" t="str">
        <f t="shared" si="503"/>
        <v/>
      </c>
      <c r="DT288" s="125" t="str">
        <f t="shared" si="522"/>
        <v/>
      </c>
      <c r="DU288" t="s">
        <v>1</v>
      </c>
      <c r="DV288" s="29" t="str">
        <f t="shared" si="523"/>
        <v/>
      </c>
      <c r="DW288" t="s">
        <v>1</v>
      </c>
      <c r="DX288" s="166" t="str">
        <f>IF(BX288="","",IF(BY288&lt;&gt;"NEMA","ime-pre-klu"&amp;IF(BJ288="","","(ali)")&amp;"-kat",IF(CB288&lt;&gt;"NEMA","ime-pre-klu"&amp;IF(BJ288="","","(ali)"),IF(CE288&lt;&gt;"NEMA","ime-pre",IF(CT288&lt;&gt;"","novo",""))))&amp;IF(AND(BE288="0",BD288&gt;max_minuta*60),"-ot",""))</f>
        <v/>
      </c>
      <c r="DY288" t="s">
        <v>1</v>
      </c>
      <c r="DZ288" s="111"/>
      <c r="EA288" s="134"/>
      <c r="EB288" s="134"/>
      <c r="EC288" s="134"/>
      <c r="ED288" s="134"/>
      <c r="EE288" s="134"/>
      <c r="EF288" s="134"/>
      <c r="EG288" s="134"/>
      <c r="EH288" s="134"/>
      <c r="EI288" s="134"/>
      <c r="EJ288" s="106" t="str">
        <f t="shared" si="504"/>
        <v/>
      </c>
      <c r="EK288" t="s">
        <v>1</v>
      </c>
    </row>
    <row r="289" spans="2:141" x14ac:dyDescent="0.25">
      <c r="B289" s="148"/>
      <c r="C289" t="s">
        <v>1</v>
      </c>
      <c r="D289" s="159" t="str">
        <f t="shared" si="505"/>
        <v/>
      </c>
      <c r="E289" s="160" t="str">
        <f t="shared" ref="E289:AW289" si="548">IF($B289="","",FIND(";",$B289,D289+1))</f>
        <v/>
      </c>
      <c r="F289" s="160" t="str">
        <f t="shared" si="548"/>
        <v/>
      </c>
      <c r="G289" s="160" t="str">
        <f t="shared" si="548"/>
        <v/>
      </c>
      <c r="H289" s="160" t="str">
        <f t="shared" si="548"/>
        <v/>
      </c>
      <c r="I289" s="160" t="str">
        <f t="shared" si="548"/>
        <v/>
      </c>
      <c r="J289" s="160" t="str">
        <f t="shared" si="548"/>
        <v/>
      </c>
      <c r="K289" s="160" t="str">
        <f t="shared" si="548"/>
        <v/>
      </c>
      <c r="L289" s="160" t="str">
        <f t="shared" si="548"/>
        <v/>
      </c>
      <c r="M289" s="160" t="str">
        <f t="shared" si="548"/>
        <v/>
      </c>
      <c r="N289" s="160" t="str">
        <f t="shared" si="548"/>
        <v/>
      </c>
      <c r="O289" s="160" t="str">
        <f t="shared" si="548"/>
        <v/>
      </c>
      <c r="P289" s="160" t="str">
        <f t="shared" si="548"/>
        <v/>
      </c>
      <c r="Q289" s="160" t="str">
        <f t="shared" si="548"/>
        <v/>
      </c>
      <c r="R289" s="160" t="str">
        <f t="shared" si="548"/>
        <v/>
      </c>
      <c r="S289" s="160" t="str">
        <f t="shared" si="548"/>
        <v/>
      </c>
      <c r="T289" s="160" t="str">
        <f t="shared" si="548"/>
        <v/>
      </c>
      <c r="U289" s="160" t="str">
        <f t="shared" si="548"/>
        <v/>
      </c>
      <c r="V289" s="160" t="str">
        <f t="shared" si="548"/>
        <v/>
      </c>
      <c r="W289" s="160" t="str">
        <f t="shared" si="548"/>
        <v/>
      </c>
      <c r="X289" s="160" t="str">
        <f t="shared" si="548"/>
        <v/>
      </c>
      <c r="Y289" s="160" t="str">
        <f t="shared" si="548"/>
        <v/>
      </c>
      <c r="Z289" s="160" t="str">
        <f t="shared" si="548"/>
        <v/>
      </c>
      <c r="AA289" s="160" t="str">
        <f t="shared" si="548"/>
        <v/>
      </c>
      <c r="AB289" s="160" t="str">
        <f t="shared" si="548"/>
        <v/>
      </c>
      <c r="AC289" s="160" t="str">
        <f t="shared" si="548"/>
        <v/>
      </c>
      <c r="AD289" s="160" t="str">
        <f t="shared" si="548"/>
        <v/>
      </c>
      <c r="AE289" s="160" t="str">
        <f t="shared" si="548"/>
        <v/>
      </c>
      <c r="AF289" s="160" t="str">
        <f t="shared" si="548"/>
        <v/>
      </c>
      <c r="AG289" s="160" t="str">
        <f t="shared" si="548"/>
        <v/>
      </c>
      <c r="AH289" s="160" t="str">
        <f t="shared" si="548"/>
        <v/>
      </c>
      <c r="AI289" s="160" t="str">
        <f t="shared" si="548"/>
        <v/>
      </c>
      <c r="AJ289" s="160" t="str">
        <f t="shared" si="548"/>
        <v/>
      </c>
      <c r="AK289" s="160" t="str">
        <f t="shared" si="548"/>
        <v/>
      </c>
      <c r="AL289" s="160" t="str">
        <f t="shared" si="548"/>
        <v/>
      </c>
      <c r="AM289" s="160" t="str">
        <f t="shared" si="548"/>
        <v/>
      </c>
      <c r="AN289" s="160" t="str">
        <f t="shared" si="548"/>
        <v/>
      </c>
      <c r="AO289" s="160" t="str">
        <f t="shared" si="548"/>
        <v/>
      </c>
      <c r="AP289" s="160" t="str">
        <f t="shared" si="548"/>
        <v/>
      </c>
      <c r="AQ289" s="160" t="str">
        <f t="shared" si="548"/>
        <v/>
      </c>
      <c r="AR289" s="160" t="str">
        <f t="shared" si="548"/>
        <v/>
      </c>
      <c r="AS289" s="160" t="str">
        <f t="shared" si="548"/>
        <v/>
      </c>
      <c r="AT289" s="160" t="str">
        <f t="shared" si="548"/>
        <v/>
      </c>
      <c r="AU289" s="160" t="str">
        <f t="shared" si="548"/>
        <v/>
      </c>
      <c r="AV289" s="160" t="str">
        <f t="shared" si="548"/>
        <v/>
      </c>
      <c r="AW289" s="161" t="str">
        <f t="shared" si="548"/>
        <v/>
      </c>
      <c r="AX289" t="s">
        <v>1</v>
      </c>
      <c r="AY289" s="105" t="str">
        <f t="shared" si="507"/>
        <v/>
      </c>
      <c r="AZ289" s="134" t="str">
        <f t="shared" si="487"/>
        <v/>
      </c>
      <c r="BA289" s="73" t="str">
        <f t="shared" si="508"/>
        <v/>
      </c>
      <c r="BB289" s="73" t="str">
        <f t="shared" si="509"/>
        <v/>
      </c>
      <c r="BC289" s="134" t="str">
        <f t="shared" si="510"/>
        <v/>
      </c>
      <c r="BD289" s="134" t="str">
        <f t="shared" si="511"/>
        <v/>
      </c>
      <c r="BE289" s="134" t="str">
        <f t="shared" si="512"/>
        <v/>
      </c>
      <c r="BF289" s="134" t="str">
        <f t="shared" si="538"/>
        <v/>
      </c>
      <c r="BG289" s="134" t="str">
        <f t="shared" si="488"/>
        <v/>
      </c>
      <c r="BH289" s="73" t="str">
        <f t="shared" si="489"/>
        <v/>
      </c>
      <c r="BI289" s="73" t="str">
        <f t="shared" si="534"/>
        <v/>
      </c>
      <c r="BJ289" s="134" t="str">
        <f t="shared" si="513"/>
        <v/>
      </c>
      <c r="BK289" s="73" t="str" cm="1">
        <f t="array" ref="BK289">IF(BJ289="",""&amp;BI289,IF(BJ289="NEMA",BI289,INDEX(klub_naziv,MATCH(INDEX(klubAlias_klubid,BJ289),klub_id,0))))</f>
        <v/>
      </c>
      <c r="BL289" s="73" t="str" cm="1">
        <f t="array" ref="BL289">IFERROR(INDEX(registarNatjecatelji,CE289,4),"")</f>
        <v/>
      </c>
      <c r="BM289" s="179" t="str">
        <f t="shared" si="457"/>
        <v/>
      </c>
      <c r="BN289" s="73" t="str">
        <f t="shared" si="514"/>
        <v/>
      </c>
      <c r="BO289" s="73" t="str">
        <f t="shared" si="527"/>
        <v/>
      </c>
      <c r="BP289" s="134" t="str">
        <f t="shared" si="490"/>
        <v/>
      </c>
      <c r="BQ289" s="73" t="str">
        <f t="shared" si="491"/>
        <v/>
      </c>
      <c r="BR289" s="73" t="str">
        <f t="shared" si="492"/>
        <v/>
      </c>
      <c r="BS289" s="134" t="str">
        <f t="shared" si="493"/>
        <v/>
      </c>
      <c r="BT289" s="74" t="str">
        <f t="shared" si="494"/>
        <v/>
      </c>
      <c r="BU289" s="74" t="str">
        <f t="shared" si="495"/>
        <v/>
      </c>
      <c r="BV289" s="75" t="str">
        <f t="shared" si="496"/>
        <v/>
      </c>
      <c r="BW289" t="s">
        <v>1</v>
      </c>
      <c r="BX289" s="105" t="str">
        <f t="shared" si="497"/>
        <v/>
      </c>
      <c r="BY289" s="106" t="str">
        <f t="shared" si="498"/>
        <v/>
      </c>
      <c r="BZ289" t="s">
        <v>1</v>
      </c>
      <c r="CA289" s="105" t="str">
        <f t="shared" si="499"/>
        <v/>
      </c>
      <c r="CB289" s="106" t="str">
        <f t="shared" si="500"/>
        <v/>
      </c>
      <c r="CC289" t="s">
        <v>1</v>
      </c>
      <c r="CD289" s="105" t="str">
        <f t="shared" si="501"/>
        <v/>
      </c>
      <c r="CE289" s="106" t="str">
        <f t="shared" si="515"/>
        <v/>
      </c>
      <c r="CF289" t="s">
        <v>1</v>
      </c>
      <c r="CG289" s="111" t="str">
        <f t="shared" si="516"/>
        <v/>
      </c>
      <c r="CH289" s="134" t="str" cm="1">
        <f t="array" ref="CH289">IF(CG289="","",INDEX(imePrezime_id,CG289,0))</f>
        <v/>
      </c>
      <c r="CI289" s="106" t="str">
        <f>IF(OR(CD289="",CE289&lt;&gt;"NEMA"),"",IFERROR(INDEX(imeprezimealias_imeprezimeid,MATCH(BA289&amp;" "&amp;BB289,imeprezimealias_alias,0)),""))</f>
        <v/>
      </c>
      <c r="CJ289" t="s">
        <v>1</v>
      </c>
      <c r="CK289" s="29" t="str">
        <f t="shared" si="517"/>
        <v/>
      </c>
      <c r="CL289" t="s">
        <v>1</v>
      </c>
      <c r="CM289" s="90"/>
      <c r="CN289" t="s">
        <v>1</v>
      </c>
      <c r="CO289" s="111" t="str">
        <f>IF(CM289="","",MAX(CO$10:CO288)+1)</f>
        <v/>
      </c>
      <c r="CP289" s="106" t="str">
        <f>IF(CM289="","",INDEX(imePrezime_id,MATCH(IF(IFERROR(SEARCH("–",CM289),0)&lt;&gt;0,CM289,SUBSTITUTE(CM289," "," – ",1)),imePrezime,0)))</f>
        <v/>
      </c>
      <c r="CR289" s="29" t="str">
        <f t="shared" si="518"/>
        <v/>
      </c>
      <c r="CS289" t="s">
        <v>1</v>
      </c>
      <c r="CT289" s="115" t="str">
        <f>IF(AND(CE289="NEMA",CI289=""),MAX(CT$10:CT288)+1,"")</f>
        <v/>
      </c>
      <c r="CU289" t="s">
        <v>1</v>
      </c>
      <c r="CV289" s="120" t="str">
        <f t="shared" si="532"/>
        <v/>
      </c>
      <c r="CW289" t="s">
        <v>1</v>
      </c>
      <c r="CX289" s="105" t="str">
        <f>IF(CT289="","",IF(BO289&lt;&gt;"CRO","","INSERT INTO osoba (id,reg_broj,oib,spol_id,dat_rodjenja) VALUES ("&amp;CT289&amp;",(SELECT max(reg_broj)+1 FROM osoba),Null,'"&amp;CV289&amp;"',Null); INSERT INTO osoba_log (id,reg_broj,oib,spol_id,dat_rodjenja,dnevnik_id) SELECT id,reg_broj,oib,spol_id,dat_rodjenja,"&amp;CT$2&amp;" FROM osoba WHERE id = "&amp;CT289&amp;";"))</f>
        <v/>
      </c>
      <c r="CY289" s="125" t="str">
        <f>IF(CT289="","","INSERT INTO imeprezime (id,osoba_id,rbr,ime,prezime,klub_id,identitet_id,sintaksa_id,info,aktivno,dnevnik_id) VALUES ("&amp;CT289&amp;","&amp;IF(CX289="","Null",CT289)&amp;",1,'"&amp;BA289&amp;"','"&amp;BB289&amp;"',(SELECT id FROM klub WHERE naziv = '"&amp;BI289&amp;"'),Null,1,'',1,"&amp;CT$2&amp;");")</f>
        <v/>
      </c>
      <c r="CZ289" t="s">
        <v>1</v>
      </c>
      <c r="DA289" s="29" t="str">
        <f t="shared" si="519"/>
        <v/>
      </c>
      <c r="DB289" t="s">
        <v>1</v>
      </c>
      <c r="DC289" s="105" t="str">
        <f>IF(OR(BP289="",BP289&lt;&gt;"NEMA"),"",BO289)</f>
        <v/>
      </c>
      <c r="DD289" s="125" t="str">
        <f>IF(DC289="","",MAX(DD$10:DD288)+1)</f>
        <v/>
      </c>
      <c r="DE289" t="s">
        <v>1</v>
      </c>
      <c r="DF289" s="90"/>
      <c r="DG289" t="s">
        <v>1</v>
      </c>
      <c r="DH289" s="29" t="str">
        <f t="shared" si="502"/>
        <v/>
      </c>
      <c r="DI289" t="s">
        <v>1</v>
      </c>
      <c r="DJ289" s="166" t="str">
        <f>IF(BJ289&lt;&gt;"NEMA","",IF(IFERROR(MATCH(BI289,BI$10:BI288,0),0)&lt;&gt;0,"",BI289))</f>
        <v/>
      </c>
      <c r="DK289" t="s">
        <v>1</v>
      </c>
      <c r="DL289" s="90"/>
      <c r="DM289" t="s">
        <v>1</v>
      </c>
      <c r="DN289" s="105" t="str">
        <f t="shared" si="520"/>
        <v/>
      </c>
      <c r="DO289" s="73" t="str">
        <f>IF(DN289="","",MAX(DO$10:DO288)+1)</f>
        <v/>
      </c>
      <c r="DP289" s="73" t="str">
        <f>IF(DN289="","",IF(BP289="","",IF(BP289="NEMA",DD289,BP289)))</f>
        <v/>
      </c>
      <c r="DQ289" s="73" t="str">
        <f t="shared" si="521"/>
        <v/>
      </c>
      <c r="DR289" s="73" t="str">
        <f>IF(DL289="","",MAX(DR$10:DR288)+1)</f>
        <v/>
      </c>
      <c r="DS289" s="177" t="str">
        <f t="shared" si="503"/>
        <v/>
      </c>
      <c r="DT289" s="125" t="str">
        <f t="shared" si="522"/>
        <v/>
      </c>
      <c r="DU289" t="s">
        <v>1</v>
      </c>
      <c r="DV289" s="29" t="str">
        <f t="shared" si="523"/>
        <v/>
      </c>
      <c r="DW289" t="s">
        <v>1</v>
      </c>
      <c r="DX289" s="166" t="str">
        <f>IF(BX289="","",IF(BY289&lt;&gt;"NEMA","ime-pre-klu"&amp;IF(BJ289="","","(ali)")&amp;"-kat",IF(CB289&lt;&gt;"NEMA","ime-pre-klu"&amp;IF(BJ289="","","(ali)"),IF(CE289&lt;&gt;"NEMA","ime-pre",IF(CT289&lt;&gt;"","novo",""))))&amp;IF(AND(BE289="0",BD289&gt;max_minuta*60),"-ot",""))</f>
        <v/>
      </c>
      <c r="DY289" t="s">
        <v>1</v>
      </c>
      <c r="DZ289" s="111"/>
      <c r="EA289" s="134"/>
      <c r="EB289" s="134"/>
      <c r="EC289" s="134"/>
      <c r="ED289" s="134"/>
      <c r="EE289" s="134"/>
      <c r="EF289" s="134"/>
      <c r="EG289" s="134"/>
      <c r="EH289" s="134"/>
      <c r="EI289" s="134"/>
      <c r="EJ289" s="106" t="str">
        <f t="shared" si="504"/>
        <v/>
      </c>
      <c r="EK289" t="s">
        <v>1</v>
      </c>
    </row>
    <row r="290" spans="2:141" x14ac:dyDescent="0.25">
      <c r="B290" s="148"/>
      <c r="C290" t="s">
        <v>1</v>
      </c>
      <c r="D290" s="159" t="str">
        <f t="shared" si="505"/>
        <v/>
      </c>
      <c r="E290" s="160" t="str">
        <f t="shared" ref="E290:AW290" si="549">IF($B290="","",FIND(";",$B290,D290+1))</f>
        <v/>
      </c>
      <c r="F290" s="160" t="str">
        <f t="shared" si="549"/>
        <v/>
      </c>
      <c r="G290" s="160" t="str">
        <f t="shared" si="549"/>
        <v/>
      </c>
      <c r="H290" s="160" t="str">
        <f t="shared" si="549"/>
        <v/>
      </c>
      <c r="I290" s="160" t="str">
        <f t="shared" si="549"/>
        <v/>
      </c>
      <c r="J290" s="160" t="str">
        <f t="shared" si="549"/>
        <v/>
      </c>
      <c r="K290" s="160" t="str">
        <f t="shared" si="549"/>
        <v/>
      </c>
      <c r="L290" s="160" t="str">
        <f t="shared" si="549"/>
        <v/>
      </c>
      <c r="M290" s="160" t="str">
        <f t="shared" si="549"/>
        <v/>
      </c>
      <c r="N290" s="160" t="str">
        <f t="shared" si="549"/>
        <v/>
      </c>
      <c r="O290" s="160" t="str">
        <f t="shared" si="549"/>
        <v/>
      </c>
      <c r="P290" s="160" t="str">
        <f t="shared" si="549"/>
        <v/>
      </c>
      <c r="Q290" s="160" t="str">
        <f t="shared" si="549"/>
        <v/>
      </c>
      <c r="R290" s="160" t="str">
        <f t="shared" si="549"/>
        <v/>
      </c>
      <c r="S290" s="160" t="str">
        <f t="shared" si="549"/>
        <v/>
      </c>
      <c r="T290" s="160" t="str">
        <f t="shared" si="549"/>
        <v/>
      </c>
      <c r="U290" s="160" t="str">
        <f t="shared" si="549"/>
        <v/>
      </c>
      <c r="V290" s="160" t="str">
        <f t="shared" si="549"/>
        <v/>
      </c>
      <c r="W290" s="160" t="str">
        <f t="shared" si="549"/>
        <v/>
      </c>
      <c r="X290" s="160" t="str">
        <f t="shared" si="549"/>
        <v/>
      </c>
      <c r="Y290" s="160" t="str">
        <f t="shared" si="549"/>
        <v/>
      </c>
      <c r="Z290" s="160" t="str">
        <f t="shared" si="549"/>
        <v/>
      </c>
      <c r="AA290" s="160" t="str">
        <f t="shared" si="549"/>
        <v/>
      </c>
      <c r="AB290" s="160" t="str">
        <f t="shared" si="549"/>
        <v/>
      </c>
      <c r="AC290" s="160" t="str">
        <f t="shared" si="549"/>
        <v/>
      </c>
      <c r="AD290" s="160" t="str">
        <f t="shared" si="549"/>
        <v/>
      </c>
      <c r="AE290" s="160" t="str">
        <f t="shared" si="549"/>
        <v/>
      </c>
      <c r="AF290" s="160" t="str">
        <f t="shared" si="549"/>
        <v/>
      </c>
      <c r="AG290" s="160" t="str">
        <f t="shared" si="549"/>
        <v/>
      </c>
      <c r="AH290" s="160" t="str">
        <f t="shared" si="549"/>
        <v/>
      </c>
      <c r="AI290" s="160" t="str">
        <f t="shared" si="549"/>
        <v/>
      </c>
      <c r="AJ290" s="160" t="str">
        <f t="shared" si="549"/>
        <v/>
      </c>
      <c r="AK290" s="160" t="str">
        <f t="shared" si="549"/>
        <v/>
      </c>
      <c r="AL290" s="160" t="str">
        <f t="shared" si="549"/>
        <v/>
      </c>
      <c r="AM290" s="160" t="str">
        <f t="shared" si="549"/>
        <v/>
      </c>
      <c r="AN290" s="160" t="str">
        <f t="shared" si="549"/>
        <v/>
      </c>
      <c r="AO290" s="160" t="str">
        <f t="shared" si="549"/>
        <v/>
      </c>
      <c r="AP290" s="160" t="str">
        <f t="shared" si="549"/>
        <v/>
      </c>
      <c r="AQ290" s="160" t="str">
        <f t="shared" si="549"/>
        <v/>
      </c>
      <c r="AR290" s="160" t="str">
        <f t="shared" si="549"/>
        <v/>
      </c>
      <c r="AS290" s="160" t="str">
        <f t="shared" si="549"/>
        <v/>
      </c>
      <c r="AT290" s="160" t="str">
        <f t="shared" si="549"/>
        <v/>
      </c>
      <c r="AU290" s="160" t="str">
        <f t="shared" si="549"/>
        <v/>
      </c>
      <c r="AV290" s="160" t="str">
        <f t="shared" si="549"/>
        <v/>
      </c>
      <c r="AW290" s="161" t="str">
        <f t="shared" si="549"/>
        <v/>
      </c>
      <c r="AX290" t="s">
        <v>1</v>
      </c>
      <c r="AY290" s="105" t="str">
        <f t="shared" si="507"/>
        <v/>
      </c>
      <c r="AZ290" s="134" t="str">
        <f t="shared" si="487"/>
        <v/>
      </c>
      <c r="BA290" s="73" t="str">
        <f t="shared" si="508"/>
        <v/>
      </c>
      <c r="BB290" s="73" t="str">
        <f t="shared" si="509"/>
        <v/>
      </c>
      <c r="BC290" s="134" t="str">
        <f t="shared" si="510"/>
        <v/>
      </c>
      <c r="BD290" s="134" t="str">
        <f t="shared" si="511"/>
        <v/>
      </c>
      <c r="BE290" s="134" t="str">
        <f t="shared" si="512"/>
        <v/>
      </c>
      <c r="BF290" s="134" t="str">
        <f t="shared" si="538"/>
        <v/>
      </c>
      <c r="BG290" s="134" t="str">
        <f t="shared" si="488"/>
        <v/>
      </c>
      <c r="BH290" s="73" t="str">
        <f t="shared" si="489"/>
        <v/>
      </c>
      <c r="BI290" s="73" t="str">
        <f t="shared" si="534"/>
        <v/>
      </c>
      <c r="BJ290" s="134" t="str">
        <f t="shared" si="513"/>
        <v/>
      </c>
      <c r="BK290" s="73" t="str" cm="1">
        <f t="array" ref="BK290">IF(BJ290="",""&amp;BI290,IF(BJ290="NEMA",BI290,INDEX(klub_naziv,MATCH(INDEX(klubAlias_klubid,BJ290),klub_id,0))))</f>
        <v/>
      </c>
      <c r="BL290" s="73" t="str" cm="1">
        <f t="array" ref="BL290">IFERROR(INDEX(registarNatjecatelji,CE290,4),"")</f>
        <v/>
      </c>
      <c r="BM290" s="179" t="str">
        <f t="shared" si="457"/>
        <v/>
      </c>
      <c r="BN290" s="73" t="str">
        <f t="shared" si="514"/>
        <v/>
      </c>
      <c r="BO290" s="73" t="str">
        <f t="shared" si="527"/>
        <v/>
      </c>
      <c r="BP290" s="134" t="str">
        <f t="shared" si="490"/>
        <v/>
      </c>
      <c r="BQ290" s="73" t="str">
        <f t="shared" si="491"/>
        <v/>
      </c>
      <c r="BR290" s="73" t="str">
        <f t="shared" si="492"/>
        <v/>
      </c>
      <c r="BS290" s="134" t="str">
        <f t="shared" si="493"/>
        <v/>
      </c>
      <c r="BT290" s="74" t="str">
        <f t="shared" si="494"/>
        <v/>
      </c>
      <c r="BU290" s="74" t="str">
        <f t="shared" si="495"/>
        <v/>
      </c>
      <c r="BV290" s="75" t="str">
        <f t="shared" si="496"/>
        <v/>
      </c>
      <c r="BW290" t="s">
        <v>1</v>
      </c>
      <c r="BX290" s="105" t="str">
        <f t="shared" si="497"/>
        <v/>
      </c>
      <c r="BY290" s="106" t="str">
        <f t="shared" si="498"/>
        <v/>
      </c>
      <c r="BZ290" t="s">
        <v>1</v>
      </c>
      <c r="CA290" s="105" t="str">
        <f t="shared" si="499"/>
        <v/>
      </c>
      <c r="CB290" s="106" t="str">
        <f t="shared" si="500"/>
        <v/>
      </c>
      <c r="CC290" t="s">
        <v>1</v>
      </c>
      <c r="CD290" s="105" t="str">
        <f t="shared" si="501"/>
        <v/>
      </c>
      <c r="CE290" s="106" t="str">
        <f t="shared" si="515"/>
        <v/>
      </c>
      <c r="CF290" t="s">
        <v>1</v>
      </c>
      <c r="CG290" s="111" t="str">
        <f t="shared" si="516"/>
        <v/>
      </c>
      <c r="CH290" s="134" t="str" cm="1">
        <f t="array" ref="CH290">IF(CG290="","",INDEX(imePrezime_id,CG290,0))</f>
        <v/>
      </c>
      <c r="CI290" s="106" t="str">
        <f>IF(OR(CD290="",CE290&lt;&gt;"NEMA"),"",IFERROR(INDEX(imeprezimealias_imeprezimeid,MATCH(BA290&amp;" "&amp;BB290,imeprezimealias_alias,0)),""))</f>
        <v/>
      </c>
      <c r="CJ290" t="s">
        <v>1</v>
      </c>
      <c r="CK290" s="29" t="str">
        <f t="shared" si="517"/>
        <v/>
      </c>
      <c r="CL290" t="s">
        <v>1</v>
      </c>
      <c r="CM290" s="90"/>
      <c r="CN290" t="s">
        <v>1</v>
      </c>
      <c r="CO290" s="111" t="str">
        <f>IF(CM290="","",MAX(CO$10:CO289)+1)</f>
        <v/>
      </c>
      <c r="CP290" s="106" t="str">
        <f>IF(CM290="","",INDEX(imePrezime_id,MATCH(IF(IFERROR(SEARCH("–",CM290),0)&lt;&gt;0,CM290,SUBSTITUTE(CM290," "," – ",1)),imePrezime,0)))</f>
        <v/>
      </c>
      <c r="CR290" s="29" t="str">
        <f t="shared" si="518"/>
        <v/>
      </c>
      <c r="CS290" t="s">
        <v>1</v>
      </c>
      <c r="CT290" s="115" t="str">
        <f>IF(AND(CE290="NEMA",CI290=""),MAX(CT$10:CT289)+1,"")</f>
        <v/>
      </c>
      <c r="CU290" t="s">
        <v>1</v>
      </c>
      <c r="CV290" s="120" t="str">
        <f t="shared" si="532"/>
        <v/>
      </c>
      <c r="CW290" t="s">
        <v>1</v>
      </c>
      <c r="CX290" s="105" t="str">
        <f>IF(CT290="","",IF(BO290&lt;&gt;"CRO","","INSERT INTO osoba (id,reg_broj,oib,spol_id,dat_rodjenja) VALUES ("&amp;CT290&amp;",(SELECT max(reg_broj)+1 FROM osoba),Null,'"&amp;CV290&amp;"',Null); INSERT INTO osoba_log (id,reg_broj,oib,spol_id,dat_rodjenja,dnevnik_id) SELECT id,reg_broj,oib,spol_id,dat_rodjenja,"&amp;CT$2&amp;" FROM osoba WHERE id = "&amp;CT290&amp;";"))</f>
        <v/>
      </c>
      <c r="CY290" s="125" t="str">
        <f>IF(CT290="","","INSERT INTO imeprezime (id,osoba_id,rbr,ime,prezime,klub_id,identitet_id,sintaksa_id,info,aktivno,dnevnik_id) VALUES ("&amp;CT290&amp;","&amp;IF(CX290="","Null",CT290)&amp;",1,'"&amp;BA290&amp;"','"&amp;BB290&amp;"',(SELECT id FROM klub WHERE naziv = '"&amp;BI290&amp;"'),Null,1,'',1,"&amp;CT$2&amp;");")</f>
        <v/>
      </c>
      <c r="CZ290" t="s">
        <v>1</v>
      </c>
      <c r="DA290" s="29" t="str">
        <f t="shared" si="519"/>
        <v/>
      </c>
      <c r="DB290" t="s">
        <v>1</v>
      </c>
      <c r="DC290" s="105" t="str">
        <f>IF(OR(BP290="",BP290&lt;&gt;"NEMA"),"",BO290)</f>
        <v/>
      </c>
      <c r="DD290" s="125" t="str">
        <f>IF(DC290="","",MAX(DD$10:DD289)+1)</f>
        <v/>
      </c>
      <c r="DE290" t="s">
        <v>1</v>
      </c>
      <c r="DF290" s="90"/>
      <c r="DG290" t="s">
        <v>1</v>
      </c>
      <c r="DH290" s="29" t="str">
        <f t="shared" si="502"/>
        <v/>
      </c>
      <c r="DI290" t="s">
        <v>1</v>
      </c>
      <c r="DJ290" s="166" t="str">
        <f>IF(BJ290&lt;&gt;"NEMA","",IF(IFERROR(MATCH(BI290,BI$10:BI289,0),0)&lt;&gt;0,"",BI290))</f>
        <v/>
      </c>
      <c r="DK290" t="s">
        <v>1</v>
      </c>
      <c r="DL290" s="90"/>
      <c r="DM290" t="s">
        <v>1</v>
      </c>
      <c r="DN290" s="105" t="str">
        <f t="shared" si="520"/>
        <v/>
      </c>
      <c r="DO290" s="73" t="str">
        <f>IF(DN290="","",MAX(DO$10:DO289)+1)</f>
        <v/>
      </c>
      <c r="DP290" s="73" t="str">
        <f>IF(DN290="","",IF(BP290="","",IF(BP290="NEMA",DD290,BP290)))</f>
        <v/>
      </c>
      <c r="DQ290" s="73" t="str">
        <f t="shared" si="521"/>
        <v/>
      </c>
      <c r="DR290" s="73" t="str">
        <f>IF(DL290="","",MAX(DR$10:DR289)+1)</f>
        <v/>
      </c>
      <c r="DS290" s="177" t="str">
        <f t="shared" si="503"/>
        <v/>
      </c>
      <c r="DT290" s="125" t="str">
        <f t="shared" si="522"/>
        <v/>
      </c>
      <c r="DU290" t="s">
        <v>1</v>
      </c>
      <c r="DV290" s="29" t="str">
        <f t="shared" si="523"/>
        <v/>
      </c>
      <c r="DW290" t="s">
        <v>1</v>
      </c>
      <c r="DX290" s="166" t="str">
        <f>IF(BX290="","",IF(BY290&lt;&gt;"NEMA","ime-pre-klu"&amp;IF(BJ290="","","(ali)")&amp;"-kat",IF(CB290&lt;&gt;"NEMA","ime-pre-klu"&amp;IF(BJ290="","","(ali)"),IF(CE290&lt;&gt;"NEMA","ime-pre",IF(CT290&lt;&gt;"","novo",""))))&amp;IF(AND(BE290="0",BD290&gt;max_minuta*60),"-ot",""))</f>
        <v/>
      </c>
      <c r="DY290" t="s">
        <v>1</v>
      </c>
      <c r="DZ290" s="111"/>
      <c r="EA290" s="134"/>
      <c r="EB290" s="134"/>
      <c r="EC290" s="134"/>
      <c r="ED290" s="134"/>
      <c r="EE290" s="134"/>
      <c r="EF290" s="134"/>
      <c r="EG290" s="134"/>
      <c r="EH290" s="134"/>
      <c r="EI290" s="134"/>
      <c r="EJ290" s="106" t="str">
        <f t="shared" si="504"/>
        <v/>
      </c>
      <c r="EK290" t="s">
        <v>1</v>
      </c>
    </row>
    <row r="291" spans="2:141" x14ac:dyDescent="0.25">
      <c r="B291" s="148"/>
      <c r="C291" t="s">
        <v>1</v>
      </c>
      <c r="D291" s="159" t="str">
        <f t="shared" si="505"/>
        <v/>
      </c>
      <c r="E291" s="160" t="str">
        <f t="shared" ref="E291:AW291" si="550">IF($B291="","",FIND(";",$B291,D291+1))</f>
        <v/>
      </c>
      <c r="F291" s="160" t="str">
        <f t="shared" si="550"/>
        <v/>
      </c>
      <c r="G291" s="160" t="str">
        <f t="shared" si="550"/>
        <v/>
      </c>
      <c r="H291" s="160" t="str">
        <f t="shared" si="550"/>
        <v/>
      </c>
      <c r="I291" s="160" t="str">
        <f t="shared" si="550"/>
        <v/>
      </c>
      <c r="J291" s="160" t="str">
        <f t="shared" si="550"/>
        <v/>
      </c>
      <c r="K291" s="160" t="str">
        <f t="shared" si="550"/>
        <v/>
      </c>
      <c r="L291" s="160" t="str">
        <f t="shared" si="550"/>
        <v/>
      </c>
      <c r="M291" s="160" t="str">
        <f t="shared" si="550"/>
        <v/>
      </c>
      <c r="N291" s="160" t="str">
        <f t="shared" si="550"/>
        <v/>
      </c>
      <c r="O291" s="160" t="str">
        <f t="shared" si="550"/>
        <v/>
      </c>
      <c r="P291" s="160" t="str">
        <f t="shared" si="550"/>
        <v/>
      </c>
      <c r="Q291" s="160" t="str">
        <f t="shared" si="550"/>
        <v/>
      </c>
      <c r="R291" s="160" t="str">
        <f t="shared" si="550"/>
        <v/>
      </c>
      <c r="S291" s="160" t="str">
        <f t="shared" si="550"/>
        <v/>
      </c>
      <c r="T291" s="160" t="str">
        <f t="shared" si="550"/>
        <v/>
      </c>
      <c r="U291" s="160" t="str">
        <f t="shared" si="550"/>
        <v/>
      </c>
      <c r="V291" s="160" t="str">
        <f t="shared" si="550"/>
        <v/>
      </c>
      <c r="W291" s="160" t="str">
        <f t="shared" si="550"/>
        <v/>
      </c>
      <c r="X291" s="160" t="str">
        <f t="shared" si="550"/>
        <v/>
      </c>
      <c r="Y291" s="160" t="str">
        <f t="shared" si="550"/>
        <v/>
      </c>
      <c r="Z291" s="160" t="str">
        <f t="shared" si="550"/>
        <v/>
      </c>
      <c r="AA291" s="160" t="str">
        <f t="shared" si="550"/>
        <v/>
      </c>
      <c r="AB291" s="160" t="str">
        <f t="shared" si="550"/>
        <v/>
      </c>
      <c r="AC291" s="160" t="str">
        <f t="shared" si="550"/>
        <v/>
      </c>
      <c r="AD291" s="160" t="str">
        <f t="shared" si="550"/>
        <v/>
      </c>
      <c r="AE291" s="160" t="str">
        <f t="shared" si="550"/>
        <v/>
      </c>
      <c r="AF291" s="160" t="str">
        <f t="shared" si="550"/>
        <v/>
      </c>
      <c r="AG291" s="160" t="str">
        <f t="shared" si="550"/>
        <v/>
      </c>
      <c r="AH291" s="160" t="str">
        <f t="shared" si="550"/>
        <v/>
      </c>
      <c r="AI291" s="160" t="str">
        <f t="shared" si="550"/>
        <v/>
      </c>
      <c r="AJ291" s="160" t="str">
        <f t="shared" si="550"/>
        <v/>
      </c>
      <c r="AK291" s="160" t="str">
        <f t="shared" si="550"/>
        <v/>
      </c>
      <c r="AL291" s="160" t="str">
        <f t="shared" si="550"/>
        <v/>
      </c>
      <c r="AM291" s="160" t="str">
        <f t="shared" si="550"/>
        <v/>
      </c>
      <c r="AN291" s="160" t="str">
        <f t="shared" si="550"/>
        <v/>
      </c>
      <c r="AO291" s="160" t="str">
        <f t="shared" si="550"/>
        <v/>
      </c>
      <c r="AP291" s="160" t="str">
        <f t="shared" si="550"/>
        <v/>
      </c>
      <c r="AQ291" s="160" t="str">
        <f t="shared" si="550"/>
        <v/>
      </c>
      <c r="AR291" s="160" t="str">
        <f t="shared" si="550"/>
        <v/>
      </c>
      <c r="AS291" s="160" t="str">
        <f t="shared" si="550"/>
        <v/>
      </c>
      <c r="AT291" s="160" t="str">
        <f t="shared" si="550"/>
        <v/>
      </c>
      <c r="AU291" s="160" t="str">
        <f t="shared" si="550"/>
        <v/>
      </c>
      <c r="AV291" s="160" t="str">
        <f t="shared" si="550"/>
        <v/>
      </c>
      <c r="AW291" s="161" t="str">
        <f t="shared" si="550"/>
        <v/>
      </c>
      <c r="AX291" t="s">
        <v>1</v>
      </c>
      <c r="AY291" s="105" t="str">
        <f t="shared" si="507"/>
        <v/>
      </c>
      <c r="AZ291" s="134" t="str">
        <f t="shared" si="487"/>
        <v/>
      </c>
      <c r="BA291" s="73" t="str">
        <f t="shared" si="508"/>
        <v/>
      </c>
      <c r="BB291" s="73" t="str">
        <f t="shared" si="509"/>
        <v/>
      </c>
      <c r="BC291" s="134" t="str">
        <f t="shared" si="510"/>
        <v/>
      </c>
      <c r="BD291" s="134" t="str">
        <f t="shared" si="511"/>
        <v/>
      </c>
      <c r="BE291" s="134" t="str">
        <f t="shared" si="512"/>
        <v/>
      </c>
      <c r="BF291" s="134" t="str">
        <f t="shared" si="538"/>
        <v/>
      </c>
      <c r="BG291" s="134" t="str">
        <f t="shared" si="488"/>
        <v/>
      </c>
      <c r="BH291" s="73" t="str">
        <f t="shared" si="489"/>
        <v/>
      </c>
      <c r="BI291" s="73" t="str">
        <f t="shared" si="534"/>
        <v/>
      </c>
      <c r="BJ291" s="134" t="str">
        <f t="shared" si="513"/>
        <v/>
      </c>
      <c r="BK291" s="73" t="str" cm="1">
        <f t="array" ref="BK291">IF(BJ291="",""&amp;BI291,IF(BJ291="NEMA",BI291,INDEX(klub_naziv,MATCH(INDEX(klubAlias_klubid,BJ291),klub_id,0))))</f>
        <v/>
      </c>
      <c r="BL291" s="73" t="str" cm="1">
        <f t="array" ref="BL291">IFERROR(INDEX(registarNatjecatelji,CE291,4),"")</f>
        <v/>
      </c>
      <c r="BM291" s="179" t="str">
        <f t="shared" si="457"/>
        <v/>
      </c>
      <c r="BN291" s="73" t="str">
        <f t="shared" si="514"/>
        <v/>
      </c>
      <c r="BO291" s="73" t="str">
        <f t="shared" si="527"/>
        <v/>
      </c>
      <c r="BP291" s="134" t="str">
        <f t="shared" si="490"/>
        <v/>
      </c>
      <c r="BQ291" s="73" t="str">
        <f t="shared" si="491"/>
        <v/>
      </c>
      <c r="BR291" s="73" t="str">
        <f t="shared" si="492"/>
        <v/>
      </c>
      <c r="BS291" s="134" t="str">
        <f t="shared" si="493"/>
        <v/>
      </c>
      <c r="BT291" s="74" t="str">
        <f t="shared" si="494"/>
        <v/>
      </c>
      <c r="BU291" s="74" t="str">
        <f t="shared" si="495"/>
        <v/>
      </c>
      <c r="BV291" s="75" t="str">
        <f t="shared" si="496"/>
        <v/>
      </c>
      <c r="BW291" t="s">
        <v>1</v>
      </c>
      <c r="BX291" s="105" t="str">
        <f t="shared" si="497"/>
        <v/>
      </c>
      <c r="BY291" s="106" t="str">
        <f t="shared" si="498"/>
        <v/>
      </c>
      <c r="BZ291" t="s">
        <v>1</v>
      </c>
      <c r="CA291" s="105" t="str">
        <f t="shared" si="499"/>
        <v/>
      </c>
      <c r="CB291" s="106" t="str">
        <f t="shared" si="500"/>
        <v/>
      </c>
      <c r="CC291" t="s">
        <v>1</v>
      </c>
      <c r="CD291" s="105" t="str">
        <f t="shared" si="501"/>
        <v/>
      </c>
      <c r="CE291" s="106" t="str">
        <f t="shared" si="515"/>
        <v/>
      </c>
      <c r="CF291" t="s">
        <v>1</v>
      </c>
      <c r="CG291" s="111" t="str">
        <f t="shared" si="516"/>
        <v/>
      </c>
      <c r="CH291" s="134" t="str" cm="1">
        <f t="array" ref="CH291">IF(CG291="","",INDEX(imePrezime_id,CG291,0))</f>
        <v/>
      </c>
      <c r="CI291" s="106" t="str">
        <f>IF(OR(CD291="",CE291&lt;&gt;"NEMA"),"",IFERROR(INDEX(imeprezimealias_imeprezimeid,MATCH(BA291&amp;" "&amp;BB291,imeprezimealias_alias,0)),""))</f>
        <v/>
      </c>
      <c r="CJ291" t="s">
        <v>1</v>
      </c>
      <c r="CK291" s="29" t="str">
        <f t="shared" si="517"/>
        <v/>
      </c>
      <c r="CL291" t="s">
        <v>1</v>
      </c>
      <c r="CM291" s="90"/>
      <c r="CN291" t="s">
        <v>1</v>
      </c>
      <c r="CO291" s="111" t="str">
        <f>IF(CM291="","",MAX(CO$10:CO290)+1)</f>
        <v/>
      </c>
      <c r="CP291" s="106" t="str">
        <f>IF(CM291="","",INDEX(imePrezime_id,MATCH(IF(IFERROR(SEARCH("–",CM291),0)&lt;&gt;0,CM291,SUBSTITUTE(CM291," "," – ",1)),imePrezime,0)))</f>
        <v/>
      </c>
      <c r="CR291" s="29" t="str">
        <f t="shared" si="518"/>
        <v/>
      </c>
      <c r="CS291" t="s">
        <v>1</v>
      </c>
      <c r="CT291" s="115" t="str">
        <f>IF(AND(CE291="NEMA",CI291=""),MAX(CT$10:CT290)+1,"")</f>
        <v/>
      </c>
      <c r="CU291" t="s">
        <v>1</v>
      </c>
      <c r="CV291" s="120" t="str">
        <f t="shared" si="532"/>
        <v/>
      </c>
      <c r="CW291" t="s">
        <v>1</v>
      </c>
      <c r="CX291" s="105" t="str">
        <f>IF(CT291="","",IF(BO291&lt;&gt;"CRO","","INSERT INTO osoba (id,reg_broj,oib,spol_id,dat_rodjenja) VALUES ("&amp;CT291&amp;",(SELECT max(reg_broj)+1 FROM osoba),Null,'"&amp;CV291&amp;"',Null); INSERT INTO osoba_log (id,reg_broj,oib,spol_id,dat_rodjenja,dnevnik_id) SELECT id,reg_broj,oib,spol_id,dat_rodjenja,"&amp;CT$2&amp;" FROM osoba WHERE id = "&amp;CT291&amp;";"))</f>
        <v/>
      </c>
      <c r="CY291" s="125" t="str">
        <f>IF(CT291="","","INSERT INTO imeprezime (id,osoba_id,rbr,ime,prezime,klub_id,identitet_id,sintaksa_id,info,aktivno,dnevnik_id) VALUES ("&amp;CT291&amp;","&amp;IF(CX291="","Null",CT291)&amp;",1,'"&amp;BA291&amp;"','"&amp;BB291&amp;"',(SELECT id FROM klub WHERE naziv = '"&amp;BI291&amp;"'),Null,1,'',1,"&amp;CT$2&amp;");")</f>
        <v/>
      </c>
      <c r="CZ291" t="s">
        <v>1</v>
      </c>
      <c r="DA291" s="29" t="str">
        <f t="shared" si="519"/>
        <v/>
      </c>
      <c r="DB291" t="s">
        <v>1</v>
      </c>
      <c r="DC291" s="105" t="str">
        <f>IF(OR(BP291="",BP291&lt;&gt;"NEMA"),"",BO291)</f>
        <v/>
      </c>
      <c r="DD291" s="125" t="str">
        <f>IF(DC291="","",MAX(DD$10:DD290)+1)</f>
        <v/>
      </c>
      <c r="DE291" t="s">
        <v>1</v>
      </c>
      <c r="DF291" s="90"/>
      <c r="DG291" t="s">
        <v>1</v>
      </c>
      <c r="DH291" s="29" t="str">
        <f t="shared" si="502"/>
        <v/>
      </c>
      <c r="DI291" t="s">
        <v>1</v>
      </c>
      <c r="DJ291" s="166" t="str">
        <f>IF(BJ291&lt;&gt;"NEMA","",IF(IFERROR(MATCH(BI291,BI$10:BI290,0),0)&lt;&gt;0,"",BI291))</f>
        <v/>
      </c>
      <c r="DK291" t="s">
        <v>1</v>
      </c>
      <c r="DL291" s="90"/>
      <c r="DM291" t="s">
        <v>1</v>
      </c>
      <c r="DN291" s="105" t="str">
        <f t="shared" si="520"/>
        <v/>
      </c>
      <c r="DO291" s="73" t="str">
        <f>IF(DN291="","",MAX(DO$10:DO290)+1)</f>
        <v/>
      </c>
      <c r="DP291" s="73" t="str">
        <f>IF(DN291="","",IF(BP291="","",IF(BP291="NEMA",DD291,BP291)))</f>
        <v/>
      </c>
      <c r="DQ291" s="73" t="str">
        <f t="shared" si="521"/>
        <v/>
      </c>
      <c r="DR291" s="73" t="str">
        <f>IF(DL291="","",MAX(DR$10:DR290)+1)</f>
        <v/>
      </c>
      <c r="DS291" s="177" t="str">
        <f t="shared" si="503"/>
        <v/>
      </c>
      <c r="DT291" s="125" t="str">
        <f t="shared" si="522"/>
        <v/>
      </c>
      <c r="DU291" t="s">
        <v>1</v>
      </c>
      <c r="DV291" s="29" t="str">
        <f t="shared" si="523"/>
        <v/>
      </c>
      <c r="DW291" t="s">
        <v>1</v>
      </c>
      <c r="DX291" s="166" t="str">
        <f>IF(BX291="","",IF(BY291&lt;&gt;"NEMA","ime-pre-klu"&amp;IF(BJ291="","","(ali)")&amp;"-kat",IF(CB291&lt;&gt;"NEMA","ime-pre-klu"&amp;IF(BJ291="","","(ali)"),IF(CE291&lt;&gt;"NEMA","ime-pre",IF(CT291&lt;&gt;"","novo",""))))&amp;IF(AND(BE291="0",BD291&gt;max_minuta*60),"-ot",""))</f>
        <v/>
      </c>
      <c r="DY291" t="s">
        <v>1</v>
      </c>
      <c r="DZ291" s="111"/>
      <c r="EA291" s="134"/>
      <c r="EB291" s="134"/>
      <c r="EC291" s="134"/>
      <c r="ED291" s="134"/>
      <c r="EE291" s="134"/>
      <c r="EF291" s="134"/>
      <c r="EG291" s="134"/>
      <c r="EH291" s="134"/>
      <c r="EI291" s="134"/>
      <c r="EJ291" s="106" t="str">
        <f t="shared" si="504"/>
        <v/>
      </c>
      <c r="EK291" t="s">
        <v>1</v>
      </c>
    </row>
    <row r="292" spans="2:141" x14ac:dyDescent="0.25">
      <c r="B292" s="148"/>
      <c r="C292" t="s">
        <v>1</v>
      </c>
      <c r="D292" s="159" t="str">
        <f t="shared" si="505"/>
        <v/>
      </c>
      <c r="E292" s="160" t="str">
        <f t="shared" ref="E292:AW292" si="551">IF($B292="","",FIND(";",$B292,D292+1))</f>
        <v/>
      </c>
      <c r="F292" s="160" t="str">
        <f t="shared" si="551"/>
        <v/>
      </c>
      <c r="G292" s="160" t="str">
        <f t="shared" si="551"/>
        <v/>
      </c>
      <c r="H292" s="160" t="str">
        <f t="shared" si="551"/>
        <v/>
      </c>
      <c r="I292" s="160" t="str">
        <f t="shared" si="551"/>
        <v/>
      </c>
      <c r="J292" s="160" t="str">
        <f t="shared" si="551"/>
        <v/>
      </c>
      <c r="K292" s="160" t="str">
        <f t="shared" si="551"/>
        <v/>
      </c>
      <c r="L292" s="160" t="str">
        <f t="shared" si="551"/>
        <v/>
      </c>
      <c r="M292" s="160" t="str">
        <f t="shared" si="551"/>
        <v/>
      </c>
      <c r="N292" s="160" t="str">
        <f t="shared" si="551"/>
        <v/>
      </c>
      <c r="O292" s="160" t="str">
        <f t="shared" si="551"/>
        <v/>
      </c>
      <c r="P292" s="160" t="str">
        <f t="shared" si="551"/>
        <v/>
      </c>
      <c r="Q292" s="160" t="str">
        <f t="shared" si="551"/>
        <v/>
      </c>
      <c r="R292" s="160" t="str">
        <f t="shared" si="551"/>
        <v/>
      </c>
      <c r="S292" s="160" t="str">
        <f t="shared" si="551"/>
        <v/>
      </c>
      <c r="T292" s="160" t="str">
        <f t="shared" si="551"/>
        <v/>
      </c>
      <c r="U292" s="160" t="str">
        <f t="shared" si="551"/>
        <v/>
      </c>
      <c r="V292" s="160" t="str">
        <f t="shared" si="551"/>
        <v/>
      </c>
      <c r="W292" s="160" t="str">
        <f t="shared" si="551"/>
        <v/>
      </c>
      <c r="X292" s="160" t="str">
        <f t="shared" si="551"/>
        <v/>
      </c>
      <c r="Y292" s="160" t="str">
        <f t="shared" si="551"/>
        <v/>
      </c>
      <c r="Z292" s="160" t="str">
        <f t="shared" si="551"/>
        <v/>
      </c>
      <c r="AA292" s="160" t="str">
        <f t="shared" si="551"/>
        <v/>
      </c>
      <c r="AB292" s="160" t="str">
        <f t="shared" si="551"/>
        <v/>
      </c>
      <c r="AC292" s="160" t="str">
        <f t="shared" si="551"/>
        <v/>
      </c>
      <c r="AD292" s="160" t="str">
        <f t="shared" si="551"/>
        <v/>
      </c>
      <c r="AE292" s="160" t="str">
        <f t="shared" si="551"/>
        <v/>
      </c>
      <c r="AF292" s="160" t="str">
        <f t="shared" si="551"/>
        <v/>
      </c>
      <c r="AG292" s="160" t="str">
        <f t="shared" si="551"/>
        <v/>
      </c>
      <c r="AH292" s="160" t="str">
        <f t="shared" si="551"/>
        <v/>
      </c>
      <c r="AI292" s="160" t="str">
        <f t="shared" si="551"/>
        <v/>
      </c>
      <c r="AJ292" s="160" t="str">
        <f t="shared" si="551"/>
        <v/>
      </c>
      <c r="AK292" s="160" t="str">
        <f t="shared" si="551"/>
        <v/>
      </c>
      <c r="AL292" s="160" t="str">
        <f t="shared" si="551"/>
        <v/>
      </c>
      <c r="AM292" s="160" t="str">
        <f t="shared" si="551"/>
        <v/>
      </c>
      <c r="AN292" s="160" t="str">
        <f t="shared" si="551"/>
        <v/>
      </c>
      <c r="AO292" s="160" t="str">
        <f t="shared" si="551"/>
        <v/>
      </c>
      <c r="AP292" s="160" t="str">
        <f t="shared" si="551"/>
        <v/>
      </c>
      <c r="AQ292" s="160" t="str">
        <f t="shared" si="551"/>
        <v/>
      </c>
      <c r="AR292" s="160" t="str">
        <f t="shared" si="551"/>
        <v/>
      </c>
      <c r="AS292" s="160" t="str">
        <f t="shared" si="551"/>
        <v/>
      </c>
      <c r="AT292" s="160" t="str">
        <f t="shared" si="551"/>
        <v/>
      </c>
      <c r="AU292" s="160" t="str">
        <f t="shared" si="551"/>
        <v/>
      </c>
      <c r="AV292" s="160" t="str">
        <f t="shared" si="551"/>
        <v/>
      </c>
      <c r="AW292" s="161" t="str">
        <f t="shared" si="551"/>
        <v/>
      </c>
      <c r="AX292" t="s">
        <v>1</v>
      </c>
      <c r="AY292" s="105" t="str">
        <f t="shared" si="507"/>
        <v/>
      </c>
      <c r="AZ292" s="134" t="str">
        <f t="shared" si="487"/>
        <v/>
      </c>
      <c r="BA292" s="73" t="str">
        <f t="shared" si="508"/>
        <v/>
      </c>
      <c r="BB292" s="73" t="str">
        <f t="shared" si="509"/>
        <v/>
      </c>
      <c r="BC292" s="134" t="str">
        <f t="shared" si="510"/>
        <v/>
      </c>
      <c r="BD292" s="134" t="str">
        <f t="shared" si="511"/>
        <v/>
      </c>
      <c r="BE292" s="134" t="str">
        <f t="shared" si="512"/>
        <v/>
      </c>
      <c r="BF292" s="134" t="str">
        <f t="shared" si="538"/>
        <v/>
      </c>
      <c r="BG292" s="134" t="str">
        <f t="shared" si="488"/>
        <v/>
      </c>
      <c r="BH292" s="73" t="str">
        <f t="shared" si="489"/>
        <v/>
      </c>
      <c r="BI292" s="73" t="str">
        <f t="shared" si="534"/>
        <v/>
      </c>
      <c r="BJ292" s="134" t="str">
        <f t="shared" si="513"/>
        <v/>
      </c>
      <c r="BK292" s="73" t="str" cm="1">
        <f t="array" ref="BK292">IF(BJ292="",""&amp;BI292,IF(BJ292="NEMA",BI292,INDEX(klub_naziv,MATCH(INDEX(klubAlias_klubid,BJ292),klub_id,0))))</f>
        <v/>
      </c>
      <c r="BL292" s="73" t="str" cm="1">
        <f t="array" ref="BL292">IFERROR(INDEX(registarNatjecatelji,CE292,4),"")</f>
        <v/>
      </c>
      <c r="BM292" s="179" t="str">
        <f t="shared" si="457"/>
        <v/>
      </c>
      <c r="BN292" s="73" t="str">
        <f t="shared" si="514"/>
        <v/>
      </c>
      <c r="BO292" s="73" t="str">
        <f t="shared" si="527"/>
        <v/>
      </c>
      <c r="BP292" s="134" t="str">
        <f t="shared" si="490"/>
        <v/>
      </c>
      <c r="BQ292" s="73" t="str">
        <f t="shared" si="491"/>
        <v/>
      </c>
      <c r="BR292" s="73" t="str">
        <f t="shared" si="492"/>
        <v/>
      </c>
      <c r="BS292" s="134" t="str">
        <f t="shared" si="493"/>
        <v/>
      </c>
      <c r="BT292" s="74" t="str">
        <f t="shared" si="494"/>
        <v/>
      </c>
      <c r="BU292" s="74" t="str">
        <f t="shared" si="495"/>
        <v/>
      </c>
      <c r="BV292" s="75" t="str">
        <f t="shared" si="496"/>
        <v/>
      </c>
      <c r="BW292" t="s">
        <v>1</v>
      </c>
      <c r="BX292" s="105" t="str">
        <f t="shared" si="497"/>
        <v/>
      </c>
      <c r="BY292" s="106" t="str">
        <f t="shared" si="498"/>
        <v/>
      </c>
      <c r="BZ292" t="s">
        <v>1</v>
      </c>
      <c r="CA292" s="105" t="str">
        <f t="shared" si="499"/>
        <v/>
      </c>
      <c r="CB292" s="106" t="str">
        <f t="shared" si="500"/>
        <v/>
      </c>
      <c r="CC292" t="s">
        <v>1</v>
      </c>
      <c r="CD292" s="105" t="str">
        <f t="shared" si="501"/>
        <v/>
      </c>
      <c r="CE292" s="106" t="str">
        <f t="shared" si="515"/>
        <v/>
      </c>
      <c r="CF292" t="s">
        <v>1</v>
      </c>
      <c r="CG292" s="111" t="str">
        <f t="shared" si="516"/>
        <v/>
      </c>
      <c r="CH292" s="134" t="str" cm="1">
        <f t="array" ref="CH292">IF(CG292="","",INDEX(imePrezime_id,CG292,0))</f>
        <v/>
      </c>
      <c r="CI292" s="106" t="str">
        <f>IF(OR(CD292="",CE292&lt;&gt;"NEMA"),"",IFERROR(INDEX(imeprezimealias_imeprezimeid,MATCH(BA292&amp;" "&amp;BB292,imeprezimealias_alias,0)),""))</f>
        <v/>
      </c>
      <c r="CJ292" t="s">
        <v>1</v>
      </c>
      <c r="CK292" s="29" t="str">
        <f t="shared" si="517"/>
        <v/>
      </c>
      <c r="CL292" t="s">
        <v>1</v>
      </c>
      <c r="CM292" s="90"/>
      <c r="CN292" t="s">
        <v>1</v>
      </c>
      <c r="CO292" s="111" t="str">
        <f>IF(CM292="","",MAX(CO$10:CO291)+1)</f>
        <v/>
      </c>
      <c r="CP292" s="106" t="str">
        <f>IF(CM292="","",INDEX(imePrezime_id,MATCH(IF(IFERROR(SEARCH("–",CM292),0)&lt;&gt;0,CM292,SUBSTITUTE(CM292," "," – ",1)),imePrezime,0)))</f>
        <v/>
      </c>
      <c r="CR292" s="29" t="str">
        <f t="shared" si="518"/>
        <v/>
      </c>
      <c r="CS292" t="s">
        <v>1</v>
      </c>
      <c r="CT292" s="115" t="str">
        <f>IF(AND(CE292="NEMA",CI292=""),MAX(CT$10:CT291)+1,"")</f>
        <v/>
      </c>
      <c r="CU292" t="s">
        <v>1</v>
      </c>
      <c r="CV292" s="120" t="str">
        <f t="shared" si="532"/>
        <v/>
      </c>
      <c r="CW292" t="s">
        <v>1</v>
      </c>
      <c r="CX292" s="105" t="str">
        <f>IF(CT292="","",IF(BO292&lt;&gt;"CRO","","INSERT INTO osoba (id,reg_broj,oib,spol_id,dat_rodjenja) VALUES ("&amp;CT292&amp;",(SELECT max(reg_broj)+1 FROM osoba),Null,'"&amp;CV292&amp;"',Null); INSERT INTO osoba_log (id,reg_broj,oib,spol_id,dat_rodjenja,dnevnik_id) SELECT id,reg_broj,oib,spol_id,dat_rodjenja,"&amp;CT$2&amp;" FROM osoba WHERE id = "&amp;CT292&amp;";"))</f>
        <v/>
      </c>
      <c r="CY292" s="125" t="str">
        <f>IF(CT292="","","INSERT INTO imeprezime (id,osoba_id,rbr,ime,prezime,klub_id,identitet_id,sintaksa_id,info,aktivno,dnevnik_id) VALUES ("&amp;CT292&amp;","&amp;IF(CX292="","Null",CT292)&amp;",1,'"&amp;BA292&amp;"','"&amp;BB292&amp;"',(SELECT id FROM klub WHERE naziv = '"&amp;BI292&amp;"'),Null,1,'',1,"&amp;CT$2&amp;");")</f>
        <v/>
      </c>
      <c r="CZ292" t="s">
        <v>1</v>
      </c>
      <c r="DA292" s="29" t="str">
        <f t="shared" si="519"/>
        <v/>
      </c>
      <c r="DB292" t="s">
        <v>1</v>
      </c>
      <c r="DC292" s="105" t="str">
        <f>IF(OR(BP292="",BP292&lt;&gt;"NEMA"),"",BO292)</f>
        <v/>
      </c>
      <c r="DD292" s="125" t="str">
        <f>IF(DC292="","",MAX(DD$10:DD291)+1)</f>
        <v/>
      </c>
      <c r="DE292" t="s">
        <v>1</v>
      </c>
      <c r="DF292" s="90"/>
      <c r="DG292" t="s">
        <v>1</v>
      </c>
      <c r="DH292" s="29" t="str">
        <f t="shared" si="502"/>
        <v/>
      </c>
      <c r="DI292" t="s">
        <v>1</v>
      </c>
      <c r="DJ292" s="166" t="str">
        <f>IF(BJ292&lt;&gt;"NEMA","",IF(IFERROR(MATCH(BI292,BI$10:BI291,0),0)&lt;&gt;0,"",BI292))</f>
        <v/>
      </c>
      <c r="DK292" t="s">
        <v>1</v>
      </c>
      <c r="DL292" s="90"/>
      <c r="DM292" t="s">
        <v>1</v>
      </c>
      <c r="DN292" s="105" t="str">
        <f t="shared" si="520"/>
        <v/>
      </c>
      <c r="DO292" s="73" t="str">
        <f>IF(DN292="","",MAX(DO$10:DO291)+1)</f>
        <v/>
      </c>
      <c r="DP292" s="73" t="str">
        <f>IF(DN292="","",IF(BP292="","",IF(BP292="NEMA",DD292,BP292)))</f>
        <v/>
      </c>
      <c r="DQ292" s="73" t="str">
        <f t="shared" si="521"/>
        <v/>
      </c>
      <c r="DR292" s="73" t="str">
        <f>IF(DL292="","",MAX(DR$10:DR291)+1)</f>
        <v/>
      </c>
      <c r="DS292" s="177" t="str">
        <f t="shared" si="503"/>
        <v/>
      </c>
      <c r="DT292" s="125" t="str">
        <f t="shared" si="522"/>
        <v/>
      </c>
      <c r="DU292" t="s">
        <v>1</v>
      </c>
      <c r="DV292" s="29" t="str">
        <f t="shared" si="523"/>
        <v/>
      </c>
      <c r="DW292" t="s">
        <v>1</v>
      </c>
      <c r="DX292" s="166" t="str">
        <f>IF(BX292="","",IF(BY292&lt;&gt;"NEMA","ime-pre-klu"&amp;IF(BJ292="","","(ali)")&amp;"-kat",IF(CB292&lt;&gt;"NEMA","ime-pre-klu"&amp;IF(BJ292="","","(ali)"),IF(CE292&lt;&gt;"NEMA","ime-pre",IF(CT292&lt;&gt;"","novo",""))))&amp;IF(AND(BE292="0",BD292&gt;max_minuta*60),"-ot",""))</f>
        <v/>
      </c>
      <c r="DY292" t="s">
        <v>1</v>
      </c>
      <c r="DZ292" s="111"/>
      <c r="EA292" s="134"/>
      <c r="EB292" s="134"/>
      <c r="EC292" s="134"/>
      <c r="ED292" s="134"/>
      <c r="EE292" s="134"/>
      <c r="EF292" s="134"/>
      <c r="EG292" s="134"/>
      <c r="EH292" s="134"/>
      <c r="EI292" s="134"/>
      <c r="EJ292" s="106" t="str">
        <f t="shared" si="504"/>
        <v/>
      </c>
      <c r="EK292" t="s">
        <v>1</v>
      </c>
    </row>
    <row r="293" spans="2:141" x14ac:dyDescent="0.25">
      <c r="B293" s="148"/>
      <c r="C293" t="s">
        <v>1</v>
      </c>
      <c r="D293" s="159" t="str">
        <f t="shared" si="505"/>
        <v/>
      </c>
      <c r="E293" s="160" t="str">
        <f t="shared" ref="E293:AW293" si="552">IF($B293="","",FIND(";",$B293,D293+1))</f>
        <v/>
      </c>
      <c r="F293" s="160" t="str">
        <f t="shared" si="552"/>
        <v/>
      </c>
      <c r="G293" s="160" t="str">
        <f t="shared" si="552"/>
        <v/>
      </c>
      <c r="H293" s="160" t="str">
        <f t="shared" si="552"/>
        <v/>
      </c>
      <c r="I293" s="160" t="str">
        <f t="shared" si="552"/>
        <v/>
      </c>
      <c r="J293" s="160" t="str">
        <f t="shared" si="552"/>
        <v/>
      </c>
      <c r="K293" s="160" t="str">
        <f t="shared" si="552"/>
        <v/>
      </c>
      <c r="L293" s="160" t="str">
        <f t="shared" si="552"/>
        <v/>
      </c>
      <c r="M293" s="160" t="str">
        <f t="shared" si="552"/>
        <v/>
      </c>
      <c r="N293" s="160" t="str">
        <f t="shared" si="552"/>
        <v/>
      </c>
      <c r="O293" s="160" t="str">
        <f t="shared" si="552"/>
        <v/>
      </c>
      <c r="P293" s="160" t="str">
        <f t="shared" si="552"/>
        <v/>
      </c>
      <c r="Q293" s="160" t="str">
        <f t="shared" si="552"/>
        <v/>
      </c>
      <c r="R293" s="160" t="str">
        <f t="shared" si="552"/>
        <v/>
      </c>
      <c r="S293" s="160" t="str">
        <f t="shared" si="552"/>
        <v/>
      </c>
      <c r="T293" s="160" t="str">
        <f t="shared" si="552"/>
        <v/>
      </c>
      <c r="U293" s="160" t="str">
        <f t="shared" si="552"/>
        <v/>
      </c>
      <c r="V293" s="160" t="str">
        <f t="shared" si="552"/>
        <v/>
      </c>
      <c r="W293" s="160" t="str">
        <f t="shared" si="552"/>
        <v/>
      </c>
      <c r="X293" s="160" t="str">
        <f t="shared" si="552"/>
        <v/>
      </c>
      <c r="Y293" s="160" t="str">
        <f t="shared" si="552"/>
        <v/>
      </c>
      <c r="Z293" s="160" t="str">
        <f t="shared" si="552"/>
        <v/>
      </c>
      <c r="AA293" s="160" t="str">
        <f t="shared" si="552"/>
        <v/>
      </c>
      <c r="AB293" s="160" t="str">
        <f t="shared" si="552"/>
        <v/>
      </c>
      <c r="AC293" s="160" t="str">
        <f t="shared" si="552"/>
        <v/>
      </c>
      <c r="AD293" s="160" t="str">
        <f t="shared" si="552"/>
        <v/>
      </c>
      <c r="AE293" s="160" t="str">
        <f t="shared" si="552"/>
        <v/>
      </c>
      <c r="AF293" s="160" t="str">
        <f t="shared" si="552"/>
        <v/>
      </c>
      <c r="AG293" s="160" t="str">
        <f t="shared" si="552"/>
        <v/>
      </c>
      <c r="AH293" s="160" t="str">
        <f t="shared" si="552"/>
        <v/>
      </c>
      <c r="AI293" s="160" t="str">
        <f t="shared" si="552"/>
        <v/>
      </c>
      <c r="AJ293" s="160" t="str">
        <f t="shared" si="552"/>
        <v/>
      </c>
      <c r="AK293" s="160" t="str">
        <f t="shared" si="552"/>
        <v/>
      </c>
      <c r="AL293" s="160" t="str">
        <f t="shared" si="552"/>
        <v/>
      </c>
      <c r="AM293" s="160" t="str">
        <f t="shared" si="552"/>
        <v/>
      </c>
      <c r="AN293" s="160" t="str">
        <f t="shared" si="552"/>
        <v/>
      </c>
      <c r="AO293" s="160" t="str">
        <f t="shared" si="552"/>
        <v/>
      </c>
      <c r="AP293" s="160" t="str">
        <f t="shared" si="552"/>
        <v/>
      </c>
      <c r="AQ293" s="160" t="str">
        <f t="shared" si="552"/>
        <v/>
      </c>
      <c r="AR293" s="160" t="str">
        <f t="shared" si="552"/>
        <v/>
      </c>
      <c r="AS293" s="160" t="str">
        <f t="shared" si="552"/>
        <v/>
      </c>
      <c r="AT293" s="160" t="str">
        <f t="shared" si="552"/>
        <v/>
      </c>
      <c r="AU293" s="160" t="str">
        <f t="shared" si="552"/>
        <v/>
      </c>
      <c r="AV293" s="160" t="str">
        <f t="shared" si="552"/>
        <v/>
      </c>
      <c r="AW293" s="161" t="str">
        <f t="shared" si="552"/>
        <v/>
      </c>
      <c r="AX293" t="s">
        <v>1</v>
      </c>
      <c r="AY293" s="105" t="str">
        <f t="shared" si="507"/>
        <v/>
      </c>
      <c r="AZ293" s="134" t="str">
        <f t="shared" si="487"/>
        <v/>
      </c>
      <c r="BA293" s="73" t="str">
        <f t="shared" si="508"/>
        <v/>
      </c>
      <c r="BB293" s="73" t="str">
        <f t="shared" si="509"/>
        <v/>
      </c>
      <c r="BC293" s="134" t="str">
        <f t="shared" si="510"/>
        <v/>
      </c>
      <c r="BD293" s="134" t="str">
        <f t="shared" si="511"/>
        <v/>
      </c>
      <c r="BE293" s="134" t="str">
        <f t="shared" si="512"/>
        <v/>
      </c>
      <c r="BF293" s="134" t="str">
        <f t="shared" si="538"/>
        <v/>
      </c>
      <c r="BG293" s="134" t="str">
        <f t="shared" si="488"/>
        <v/>
      </c>
      <c r="BH293" s="73" t="str">
        <f t="shared" si="489"/>
        <v/>
      </c>
      <c r="BI293" s="73" t="str">
        <f t="shared" si="534"/>
        <v/>
      </c>
      <c r="BJ293" s="134" t="str">
        <f t="shared" si="513"/>
        <v/>
      </c>
      <c r="BK293" s="73" t="str" cm="1">
        <f t="array" ref="BK293">IF(BJ293="",""&amp;BI293,IF(BJ293="NEMA",BI293,INDEX(klub_naziv,MATCH(INDEX(klubAlias_klubid,BJ293),klub_id,0))))</f>
        <v/>
      </c>
      <c r="BL293" s="73" t="str" cm="1">
        <f t="array" ref="BL293">IFERROR(INDEX(registarNatjecatelji,CE293,4),"")</f>
        <v/>
      </c>
      <c r="BM293" s="179" t="str">
        <f t="shared" si="457"/>
        <v/>
      </c>
      <c r="BN293" s="73" t="str">
        <f t="shared" si="514"/>
        <v/>
      </c>
      <c r="BO293" s="73" t="str">
        <f t="shared" si="527"/>
        <v/>
      </c>
      <c r="BP293" s="134" t="str">
        <f t="shared" si="490"/>
        <v/>
      </c>
      <c r="BQ293" s="73" t="str">
        <f t="shared" si="491"/>
        <v/>
      </c>
      <c r="BR293" s="73" t="str">
        <f t="shared" si="492"/>
        <v/>
      </c>
      <c r="BS293" s="134" t="str">
        <f t="shared" si="493"/>
        <v/>
      </c>
      <c r="BT293" s="74" t="str">
        <f t="shared" si="494"/>
        <v/>
      </c>
      <c r="BU293" s="74" t="str">
        <f t="shared" si="495"/>
        <v/>
      </c>
      <c r="BV293" s="75" t="str">
        <f t="shared" si="496"/>
        <v/>
      </c>
      <c r="BW293" t="s">
        <v>1</v>
      </c>
      <c r="BX293" s="105" t="str">
        <f t="shared" si="497"/>
        <v/>
      </c>
      <c r="BY293" s="106" t="str">
        <f t="shared" si="498"/>
        <v/>
      </c>
      <c r="BZ293" t="s">
        <v>1</v>
      </c>
      <c r="CA293" s="105" t="str">
        <f t="shared" si="499"/>
        <v/>
      </c>
      <c r="CB293" s="106" t="str">
        <f t="shared" si="500"/>
        <v/>
      </c>
      <c r="CC293" t="s">
        <v>1</v>
      </c>
      <c r="CD293" s="105" t="str">
        <f t="shared" si="501"/>
        <v/>
      </c>
      <c r="CE293" s="106" t="str">
        <f t="shared" si="515"/>
        <v/>
      </c>
      <c r="CF293" t="s">
        <v>1</v>
      </c>
      <c r="CG293" s="111" t="str">
        <f t="shared" si="516"/>
        <v/>
      </c>
      <c r="CH293" s="134" t="str" cm="1">
        <f t="array" ref="CH293">IF(CG293="","",INDEX(imePrezime_id,CG293,0))</f>
        <v/>
      </c>
      <c r="CI293" s="106" t="str">
        <f>IF(OR(CD293="",CE293&lt;&gt;"NEMA"),"",IFERROR(INDEX(imeprezimealias_imeprezimeid,MATCH(BA293&amp;" "&amp;BB293,imeprezimealias_alias,0)),""))</f>
        <v/>
      </c>
      <c r="CJ293" t="s">
        <v>1</v>
      </c>
      <c r="CK293" s="29" t="str">
        <f t="shared" si="517"/>
        <v/>
      </c>
      <c r="CL293" t="s">
        <v>1</v>
      </c>
      <c r="CM293" s="90"/>
      <c r="CN293" t="s">
        <v>1</v>
      </c>
      <c r="CO293" s="111" t="str">
        <f>IF(CM293="","",MAX(CO$10:CO292)+1)</f>
        <v/>
      </c>
      <c r="CP293" s="106" t="str">
        <f>IF(CM293="","",INDEX(imePrezime_id,MATCH(IF(IFERROR(SEARCH("–",CM293),0)&lt;&gt;0,CM293,SUBSTITUTE(CM293," "," – ",1)),imePrezime,0)))</f>
        <v/>
      </c>
      <c r="CR293" s="29" t="str">
        <f t="shared" si="518"/>
        <v/>
      </c>
      <c r="CS293" t="s">
        <v>1</v>
      </c>
      <c r="CT293" s="115" t="str">
        <f>IF(AND(CE293="NEMA",CI293=""),MAX(CT$10:CT292)+1,"")</f>
        <v/>
      </c>
      <c r="CU293" t="s">
        <v>1</v>
      </c>
      <c r="CV293" s="120" t="str">
        <f t="shared" si="532"/>
        <v/>
      </c>
      <c r="CW293" t="s">
        <v>1</v>
      </c>
      <c r="CX293" s="105" t="str">
        <f>IF(CT293="","",IF(BO293&lt;&gt;"CRO","","INSERT INTO osoba (id,reg_broj,oib,spol_id,dat_rodjenja) VALUES ("&amp;CT293&amp;",(SELECT max(reg_broj)+1 FROM osoba),Null,'"&amp;CV293&amp;"',Null); INSERT INTO osoba_log (id,reg_broj,oib,spol_id,dat_rodjenja,dnevnik_id) SELECT id,reg_broj,oib,spol_id,dat_rodjenja,"&amp;CT$2&amp;" FROM osoba WHERE id = "&amp;CT293&amp;";"))</f>
        <v/>
      </c>
      <c r="CY293" s="125" t="str">
        <f>IF(CT293="","","INSERT INTO imeprezime (id,osoba_id,rbr,ime,prezime,klub_id,identitet_id,sintaksa_id,info,aktivno,dnevnik_id) VALUES ("&amp;CT293&amp;","&amp;IF(CX293="","Null",CT293)&amp;",1,'"&amp;BA293&amp;"','"&amp;BB293&amp;"',(SELECT id FROM klub WHERE naziv = '"&amp;BI293&amp;"'),Null,1,'',1,"&amp;CT$2&amp;");")</f>
        <v/>
      </c>
      <c r="CZ293" t="s">
        <v>1</v>
      </c>
      <c r="DA293" s="29" t="str">
        <f t="shared" si="519"/>
        <v/>
      </c>
      <c r="DB293" t="s">
        <v>1</v>
      </c>
      <c r="DC293" s="105" t="str">
        <f>IF(OR(BP293="",BP293&lt;&gt;"NEMA"),"",BO293)</f>
        <v/>
      </c>
      <c r="DD293" s="125" t="str">
        <f>IF(DC293="","",MAX(DD$10:DD292)+1)</f>
        <v/>
      </c>
      <c r="DE293" t="s">
        <v>1</v>
      </c>
      <c r="DF293" s="90"/>
      <c r="DG293" t="s">
        <v>1</v>
      </c>
      <c r="DH293" s="29" t="str">
        <f t="shared" si="502"/>
        <v/>
      </c>
      <c r="DI293" t="s">
        <v>1</v>
      </c>
      <c r="DJ293" s="166" t="str">
        <f>IF(BJ293&lt;&gt;"NEMA","",IF(IFERROR(MATCH(BI293,BI$10:BI292,0),0)&lt;&gt;0,"",BI293))</f>
        <v/>
      </c>
      <c r="DK293" t="s">
        <v>1</v>
      </c>
      <c r="DL293" s="90"/>
      <c r="DM293" t="s">
        <v>1</v>
      </c>
      <c r="DN293" s="105" t="str">
        <f t="shared" si="520"/>
        <v/>
      </c>
      <c r="DO293" s="73" t="str">
        <f>IF(DN293="","",MAX(DO$10:DO292)+1)</f>
        <v/>
      </c>
      <c r="DP293" s="73" t="str">
        <f>IF(DN293="","",IF(BP293="","",IF(BP293="NEMA",DD293,BP293)))</f>
        <v/>
      </c>
      <c r="DQ293" s="73" t="str">
        <f t="shared" si="521"/>
        <v/>
      </c>
      <c r="DR293" s="73" t="str">
        <f>IF(DL293="","",MAX(DR$10:DR292)+1)</f>
        <v/>
      </c>
      <c r="DS293" s="177" t="str">
        <f t="shared" si="503"/>
        <v/>
      </c>
      <c r="DT293" s="125" t="str">
        <f t="shared" si="522"/>
        <v/>
      </c>
      <c r="DU293" t="s">
        <v>1</v>
      </c>
      <c r="DV293" s="29" t="str">
        <f t="shared" si="523"/>
        <v/>
      </c>
      <c r="DW293" t="s">
        <v>1</v>
      </c>
      <c r="DX293" s="166" t="str">
        <f>IF(BX293="","",IF(BY293&lt;&gt;"NEMA","ime-pre-klu"&amp;IF(BJ293="","","(ali)")&amp;"-kat",IF(CB293&lt;&gt;"NEMA","ime-pre-klu"&amp;IF(BJ293="","","(ali)"),IF(CE293&lt;&gt;"NEMA","ime-pre",IF(CT293&lt;&gt;"","novo",""))))&amp;IF(AND(BE293="0",BD293&gt;max_minuta*60),"-ot",""))</f>
        <v/>
      </c>
      <c r="DY293" t="s">
        <v>1</v>
      </c>
      <c r="DZ293" s="111"/>
      <c r="EA293" s="134"/>
      <c r="EB293" s="134"/>
      <c r="EC293" s="134"/>
      <c r="ED293" s="134"/>
      <c r="EE293" s="134"/>
      <c r="EF293" s="134"/>
      <c r="EG293" s="134"/>
      <c r="EH293" s="134"/>
      <c r="EI293" s="134"/>
      <c r="EJ293" s="106" t="str">
        <f t="shared" si="504"/>
        <v/>
      </c>
      <c r="EK293" t="s">
        <v>1</v>
      </c>
    </row>
    <row r="294" spans="2:141" x14ac:dyDescent="0.25">
      <c r="B294" s="148"/>
      <c r="C294" t="s">
        <v>1</v>
      </c>
      <c r="D294" s="159" t="str">
        <f t="shared" si="505"/>
        <v/>
      </c>
      <c r="E294" s="160" t="str">
        <f t="shared" ref="E294:AW294" si="553">IF($B294="","",FIND(";",$B294,D294+1))</f>
        <v/>
      </c>
      <c r="F294" s="160" t="str">
        <f t="shared" si="553"/>
        <v/>
      </c>
      <c r="G294" s="160" t="str">
        <f t="shared" si="553"/>
        <v/>
      </c>
      <c r="H294" s="160" t="str">
        <f t="shared" si="553"/>
        <v/>
      </c>
      <c r="I294" s="160" t="str">
        <f t="shared" si="553"/>
        <v/>
      </c>
      <c r="J294" s="160" t="str">
        <f t="shared" si="553"/>
        <v/>
      </c>
      <c r="K294" s="160" t="str">
        <f t="shared" si="553"/>
        <v/>
      </c>
      <c r="L294" s="160" t="str">
        <f t="shared" si="553"/>
        <v/>
      </c>
      <c r="M294" s="160" t="str">
        <f t="shared" si="553"/>
        <v/>
      </c>
      <c r="N294" s="160" t="str">
        <f t="shared" si="553"/>
        <v/>
      </c>
      <c r="O294" s="160" t="str">
        <f t="shared" si="553"/>
        <v/>
      </c>
      <c r="P294" s="160" t="str">
        <f t="shared" si="553"/>
        <v/>
      </c>
      <c r="Q294" s="160" t="str">
        <f t="shared" si="553"/>
        <v/>
      </c>
      <c r="R294" s="160" t="str">
        <f t="shared" si="553"/>
        <v/>
      </c>
      <c r="S294" s="160" t="str">
        <f t="shared" si="553"/>
        <v/>
      </c>
      <c r="T294" s="160" t="str">
        <f t="shared" si="553"/>
        <v/>
      </c>
      <c r="U294" s="160" t="str">
        <f t="shared" si="553"/>
        <v/>
      </c>
      <c r="V294" s="160" t="str">
        <f t="shared" si="553"/>
        <v/>
      </c>
      <c r="W294" s="160" t="str">
        <f t="shared" si="553"/>
        <v/>
      </c>
      <c r="X294" s="160" t="str">
        <f t="shared" si="553"/>
        <v/>
      </c>
      <c r="Y294" s="160" t="str">
        <f t="shared" si="553"/>
        <v/>
      </c>
      <c r="Z294" s="160" t="str">
        <f t="shared" si="553"/>
        <v/>
      </c>
      <c r="AA294" s="160" t="str">
        <f t="shared" si="553"/>
        <v/>
      </c>
      <c r="AB294" s="160" t="str">
        <f t="shared" si="553"/>
        <v/>
      </c>
      <c r="AC294" s="160" t="str">
        <f t="shared" si="553"/>
        <v/>
      </c>
      <c r="AD294" s="160" t="str">
        <f t="shared" si="553"/>
        <v/>
      </c>
      <c r="AE294" s="160" t="str">
        <f t="shared" si="553"/>
        <v/>
      </c>
      <c r="AF294" s="160" t="str">
        <f t="shared" si="553"/>
        <v/>
      </c>
      <c r="AG294" s="160" t="str">
        <f t="shared" si="553"/>
        <v/>
      </c>
      <c r="AH294" s="160" t="str">
        <f t="shared" si="553"/>
        <v/>
      </c>
      <c r="AI294" s="160" t="str">
        <f t="shared" si="553"/>
        <v/>
      </c>
      <c r="AJ294" s="160" t="str">
        <f t="shared" si="553"/>
        <v/>
      </c>
      <c r="AK294" s="160" t="str">
        <f t="shared" si="553"/>
        <v/>
      </c>
      <c r="AL294" s="160" t="str">
        <f t="shared" si="553"/>
        <v/>
      </c>
      <c r="AM294" s="160" t="str">
        <f t="shared" si="553"/>
        <v/>
      </c>
      <c r="AN294" s="160" t="str">
        <f t="shared" si="553"/>
        <v/>
      </c>
      <c r="AO294" s="160" t="str">
        <f t="shared" si="553"/>
        <v/>
      </c>
      <c r="AP294" s="160" t="str">
        <f t="shared" si="553"/>
        <v/>
      </c>
      <c r="AQ294" s="160" t="str">
        <f t="shared" si="553"/>
        <v/>
      </c>
      <c r="AR294" s="160" t="str">
        <f t="shared" si="553"/>
        <v/>
      </c>
      <c r="AS294" s="160" t="str">
        <f t="shared" si="553"/>
        <v/>
      </c>
      <c r="AT294" s="160" t="str">
        <f t="shared" si="553"/>
        <v/>
      </c>
      <c r="AU294" s="160" t="str">
        <f t="shared" si="553"/>
        <v/>
      </c>
      <c r="AV294" s="160" t="str">
        <f t="shared" si="553"/>
        <v/>
      </c>
      <c r="AW294" s="161" t="str">
        <f t="shared" si="553"/>
        <v/>
      </c>
      <c r="AX294" t="s">
        <v>1</v>
      </c>
      <c r="AY294" s="105" t="str">
        <f t="shared" si="507"/>
        <v/>
      </c>
      <c r="AZ294" s="134" t="str">
        <f t="shared" si="487"/>
        <v/>
      </c>
      <c r="BA294" s="73" t="str">
        <f t="shared" si="508"/>
        <v/>
      </c>
      <c r="BB294" s="73" t="str">
        <f t="shared" si="509"/>
        <v/>
      </c>
      <c r="BC294" s="134" t="str">
        <f t="shared" si="510"/>
        <v/>
      </c>
      <c r="BD294" s="134" t="str">
        <f t="shared" si="511"/>
        <v/>
      </c>
      <c r="BE294" s="134" t="str">
        <f t="shared" si="512"/>
        <v/>
      </c>
      <c r="BF294" s="134" t="str">
        <f t="shared" si="538"/>
        <v/>
      </c>
      <c r="BG294" s="134" t="str">
        <f t="shared" si="488"/>
        <v/>
      </c>
      <c r="BH294" s="73" t="str">
        <f t="shared" si="489"/>
        <v/>
      </c>
      <c r="BI294" s="73" t="str">
        <f t="shared" si="534"/>
        <v/>
      </c>
      <c r="BJ294" s="134" t="str">
        <f t="shared" si="513"/>
        <v/>
      </c>
      <c r="BK294" s="73" t="str" cm="1">
        <f t="array" ref="BK294">IF(BJ294="",""&amp;BI294,IF(BJ294="NEMA",BI294,INDEX(klub_naziv,MATCH(INDEX(klubAlias_klubid,BJ294),klub_id,0))))</f>
        <v/>
      </c>
      <c r="BL294" s="73" t="str" cm="1">
        <f t="array" ref="BL294">IFERROR(INDEX(registarNatjecatelji,CE294,4),"")</f>
        <v/>
      </c>
      <c r="BM294" s="179" t="str">
        <f t="shared" si="457"/>
        <v/>
      </c>
      <c r="BN294" s="73" t="str">
        <f t="shared" si="514"/>
        <v/>
      </c>
      <c r="BO294" s="73" t="str">
        <f t="shared" si="527"/>
        <v/>
      </c>
      <c r="BP294" s="134" t="str">
        <f t="shared" si="490"/>
        <v/>
      </c>
      <c r="BQ294" s="73" t="str">
        <f t="shared" si="491"/>
        <v/>
      </c>
      <c r="BR294" s="73" t="str">
        <f t="shared" si="492"/>
        <v/>
      </c>
      <c r="BS294" s="134" t="str">
        <f t="shared" si="493"/>
        <v/>
      </c>
      <c r="BT294" s="74" t="str">
        <f t="shared" si="494"/>
        <v/>
      </c>
      <c r="BU294" s="74" t="str">
        <f t="shared" si="495"/>
        <v/>
      </c>
      <c r="BV294" s="75" t="str">
        <f t="shared" si="496"/>
        <v/>
      </c>
      <c r="BW294" t="s">
        <v>1</v>
      </c>
      <c r="BX294" s="105" t="str">
        <f t="shared" si="497"/>
        <v/>
      </c>
      <c r="BY294" s="106" t="str">
        <f t="shared" si="498"/>
        <v/>
      </c>
      <c r="BZ294" t="s">
        <v>1</v>
      </c>
      <c r="CA294" s="105" t="str">
        <f t="shared" si="499"/>
        <v/>
      </c>
      <c r="CB294" s="106" t="str">
        <f t="shared" si="500"/>
        <v/>
      </c>
      <c r="CC294" t="s">
        <v>1</v>
      </c>
      <c r="CD294" s="105" t="str">
        <f t="shared" si="501"/>
        <v/>
      </c>
      <c r="CE294" s="106" t="str">
        <f t="shared" si="515"/>
        <v/>
      </c>
      <c r="CF294" t="s">
        <v>1</v>
      </c>
      <c r="CG294" s="111" t="str">
        <f t="shared" si="516"/>
        <v/>
      </c>
      <c r="CH294" s="134" t="str" cm="1">
        <f t="array" ref="CH294">IF(CG294="","",INDEX(imePrezime_id,CG294,0))</f>
        <v/>
      </c>
      <c r="CI294" s="106" t="str">
        <f>IF(OR(CD294="",CE294&lt;&gt;"NEMA"),"",IFERROR(INDEX(imeprezimealias_imeprezimeid,MATCH(BA294&amp;" "&amp;BB294,imeprezimealias_alias,0)),""))</f>
        <v/>
      </c>
      <c r="CJ294" t="s">
        <v>1</v>
      </c>
      <c r="CK294" s="29" t="str">
        <f t="shared" si="517"/>
        <v/>
      </c>
      <c r="CL294" t="s">
        <v>1</v>
      </c>
      <c r="CM294" s="90"/>
      <c r="CN294" t="s">
        <v>1</v>
      </c>
      <c r="CO294" s="111" t="str">
        <f>IF(CM294="","",MAX(CO$10:CO293)+1)</f>
        <v/>
      </c>
      <c r="CP294" s="106" t="str">
        <f>IF(CM294="","",INDEX(imePrezime_id,MATCH(IF(IFERROR(SEARCH("–",CM294),0)&lt;&gt;0,CM294,SUBSTITUTE(CM294," "," – ",1)),imePrezime,0)))</f>
        <v/>
      </c>
      <c r="CR294" s="29" t="str">
        <f t="shared" si="518"/>
        <v/>
      </c>
      <c r="CS294" t="s">
        <v>1</v>
      </c>
      <c r="CT294" s="115" t="str">
        <f>IF(AND(CE294="NEMA",CI294=""),MAX(CT$10:CT293)+1,"")</f>
        <v/>
      </c>
      <c r="CU294" t="s">
        <v>1</v>
      </c>
      <c r="CV294" s="120" t="str">
        <f t="shared" si="532"/>
        <v/>
      </c>
      <c r="CW294" t="s">
        <v>1</v>
      </c>
      <c r="CX294" s="105" t="str">
        <f>IF(CT294="","",IF(BO294&lt;&gt;"CRO","","INSERT INTO osoba (id,reg_broj,oib,spol_id,dat_rodjenja) VALUES ("&amp;CT294&amp;",(SELECT max(reg_broj)+1 FROM osoba),Null,'"&amp;CV294&amp;"',Null); INSERT INTO osoba_log (id,reg_broj,oib,spol_id,dat_rodjenja,dnevnik_id) SELECT id,reg_broj,oib,spol_id,dat_rodjenja,"&amp;CT$2&amp;" FROM osoba WHERE id = "&amp;CT294&amp;";"))</f>
        <v/>
      </c>
      <c r="CY294" s="125" t="str">
        <f>IF(CT294="","","INSERT INTO imeprezime (id,osoba_id,rbr,ime,prezime,klub_id,identitet_id,sintaksa_id,info,aktivno,dnevnik_id) VALUES ("&amp;CT294&amp;","&amp;IF(CX294="","Null",CT294)&amp;",1,'"&amp;BA294&amp;"','"&amp;BB294&amp;"',(SELECT id FROM klub WHERE naziv = '"&amp;BI294&amp;"'),Null,1,'',1,"&amp;CT$2&amp;");")</f>
        <v/>
      </c>
      <c r="CZ294" t="s">
        <v>1</v>
      </c>
      <c r="DA294" s="29" t="str">
        <f t="shared" si="519"/>
        <v/>
      </c>
      <c r="DB294" t="s">
        <v>1</v>
      </c>
      <c r="DC294" s="105" t="str">
        <f>IF(OR(BP294="",BP294&lt;&gt;"NEMA"),"",BO294)</f>
        <v/>
      </c>
      <c r="DD294" s="125" t="str">
        <f>IF(DC294="","",MAX(DD$10:DD293)+1)</f>
        <v/>
      </c>
      <c r="DE294" t="s">
        <v>1</v>
      </c>
      <c r="DF294" s="90"/>
      <c r="DG294" t="s">
        <v>1</v>
      </c>
      <c r="DH294" s="29" t="str">
        <f t="shared" si="502"/>
        <v/>
      </c>
      <c r="DI294" t="s">
        <v>1</v>
      </c>
      <c r="DJ294" s="166" t="str">
        <f>IF(BJ294&lt;&gt;"NEMA","",IF(IFERROR(MATCH(BI294,BI$10:BI293,0),0)&lt;&gt;0,"",BI294))</f>
        <v/>
      </c>
      <c r="DK294" t="s">
        <v>1</v>
      </c>
      <c r="DL294" s="90"/>
      <c r="DM294" t="s">
        <v>1</v>
      </c>
      <c r="DN294" s="105" t="str">
        <f t="shared" si="520"/>
        <v/>
      </c>
      <c r="DO294" s="73" t="str">
        <f>IF(DN294="","",MAX(DO$10:DO293)+1)</f>
        <v/>
      </c>
      <c r="DP294" s="73" t="str">
        <f>IF(DN294="","",IF(BP294="","",IF(BP294="NEMA",DD294,BP294)))</f>
        <v/>
      </c>
      <c r="DQ294" s="73" t="str">
        <f t="shared" si="521"/>
        <v/>
      </c>
      <c r="DR294" s="73" t="str">
        <f>IF(DL294="","",MAX(DR$10:DR293)+1)</f>
        <v/>
      </c>
      <c r="DS294" s="177" t="str">
        <f t="shared" si="503"/>
        <v/>
      </c>
      <c r="DT294" s="125" t="str">
        <f t="shared" si="522"/>
        <v/>
      </c>
      <c r="DU294" t="s">
        <v>1</v>
      </c>
      <c r="DV294" s="29" t="str">
        <f t="shared" si="523"/>
        <v/>
      </c>
      <c r="DW294" t="s">
        <v>1</v>
      </c>
      <c r="DX294" s="166" t="str">
        <f>IF(BX294="","",IF(BY294&lt;&gt;"NEMA","ime-pre-klu"&amp;IF(BJ294="","","(ali)")&amp;"-kat",IF(CB294&lt;&gt;"NEMA","ime-pre-klu"&amp;IF(BJ294="","","(ali)"),IF(CE294&lt;&gt;"NEMA","ime-pre",IF(CT294&lt;&gt;"","novo",""))))&amp;IF(AND(BE294="0",BD294&gt;max_minuta*60),"-ot",""))</f>
        <v/>
      </c>
      <c r="DY294" t="s">
        <v>1</v>
      </c>
      <c r="DZ294" s="111"/>
      <c r="EA294" s="134"/>
      <c r="EB294" s="134"/>
      <c r="EC294" s="134"/>
      <c r="ED294" s="134"/>
      <c r="EE294" s="134"/>
      <c r="EF294" s="134"/>
      <c r="EG294" s="134"/>
      <c r="EH294" s="134"/>
      <c r="EI294" s="134"/>
      <c r="EJ294" s="106" t="str">
        <f t="shared" si="504"/>
        <v/>
      </c>
      <c r="EK294" t="s">
        <v>1</v>
      </c>
    </row>
    <row r="295" spans="2:141" x14ac:dyDescent="0.25">
      <c r="B295" s="148"/>
      <c r="C295" t="s">
        <v>1</v>
      </c>
      <c r="D295" s="159" t="str">
        <f t="shared" si="505"/>
        <v/>
      </c>
      <c r="E295" s="160" t="str">
        <f t="shared" ref="E295:AW295" si="554">IF($B295="","",FIND(";",$B295,D295+1))</f>
        <v/>
      </c>
      <c r="F295" s="160" t="str">
        <f t="shared" si="554"/>
        <v/>
      </c>
      <c r="G295" s="160" t="str">
        <f t="shared" si="554"/>
        <v/>
      </c>
      <c r="H295" s="160" t="str">
        <f t="shared" si="554"/>
        <v/>
      </c>
      <c r="I295" s="160" t="str">
        <f t="shared" si="554"/>
        <v/>
      </c>
      <c r="J295" s="160" t="str">
        <f t="shared" si="554"/>
        <v/>
      </c>
      <c r="K295" s="160" t="str">
        <f t="shared" si="554"/>
        <v/>
      </c>
      <c r="L295" s="160" t="str">
        <f t="shared" si="554"/>
        <v/>
      </c>
      <c r="M295" s="160" t="str">
        <f t="shared" si="554"/>
        <v/>
      </c>
      <c r="N295" s="160" t="str">
        <f t="shared" si="554"/>
        <v/>
      </c>
      <c r="O295" s="160" t="str">
        <f t="shared" si="554"/>
        <v/>
      </c>
      <c r="P295" s="160" t="str">
        <f t="shared" si="554"/>
        <v/>
      </c>
      <c r="Q295" s="160" t="str">
        <f t="shared" si="554"/>
        <v/>
      </c>
      <c r="R295" s="160" t="str">
        <f t="shared" si="554"/>
        <v/>
      </c>
      <c r="S295" s="160" t="str">
        <f t="shared" si="554"/>
        <v/>
      </c>
      <c r="T295" s="160" t="str">
        <f t="shared" si="554"/>
        <v/>
      </c>
      <c r="U295" s="160" t="str">
        <f t="shared" si="554"/>
        <v/>
      </c>
      <c r="V295" s="160" t="str">
        <f t="shared" si="554"/>
        <v/>
      </c>
      <c r="W295" s="160" t="str">
        <f t="shared" si="554"/>
        <v/>
      </c>
      <c r="X295" s="160" t="str">
        <f t="shared" si="554"/>
        <v/>
      </c>
      <c r="Y295" s="160" t="str">
        <f t="shared" si="554"/>
        <v/>
      </c>
      <c r="Z295" s="160" t="str">
        <f t="shared" si="554"/>
        <v/>
      </c>
      <c r="AA295" s="160" t="str">
        <f t="shared" si="554"/>
        <v/>
      </c>
      <c r="AB295" s="160" t="str">
        <f t="shared" si="554"/>
        <v/>
      </c>
      <c r="AC295" s="160" t="str">
        <f t="shared" si="554"/>
        <v/>
      </c>
      <c r="AD295" s="160" t="str">
        <f t="shared" si="554"/>
        <v/>
      </c>
      <c r="AE295" s="160" t="str">
        <f t="shared" si="554"/>
        <v/>
      </c>
      <c r="AF295" s="160" t="str">
        <f t="shared" si="554"/>
        <v/>
      </c>
      <c r="AG295" s="160" t="str">
        <f t="shared" si="554"/>
        <v/>
      </c>
      <c r="AH295" s="160" t="str">
        <f t="shared" si="554"/>
        <v/>
      </c>
      <c r="AI295" s="160" t="str">
        <f t="shared" si="554"/>
        <v/>
      </c>
      <c r="AJ295" s="160" t="str">
        <f t="shared" si="554"/>
        <v/>
      </c>
      <c r="AK295" s="160" t="str">
        <f t="shared" si="554"/>
        <v/>
      </c>
      <c r="AL295" s="160" t="str">
        <f t="shared" si="554"/>
        <v/>
      </c>
      <c r="AM295" s="160" t="str">
        <f t="shared" si="554"/>
        <v/>
      </c>
      <c r="AN295" s="160" t="str">
        <f t="shared" si="554"/>
        <v/>
      </c>
      <c r="AO295" s="160" t="str">
        <f t="shared" si="554"/>
        <v/>
      </c>
      <c r="AP295" s="160" t="str">
        <f t="shared" si="554"/>
        <v/>
      </c>
      <c r="AQ295" s="160" t="str">
        <f t="shared" si="554"/>
        <v/>
      </c>
      <c r="AR295" s="160" t="str">
        <f t="shared" si="554"/>
        <v/>
      </c>
      <c r="AS295" s="160" t="str">
        <f t="shared" si="554"/>
        <v/>
      </c>
      <c r="AT295" s="160" t="str">
        <f t="shared" si="554"/>
        <v/>
      </c>
      <c r="AU295" s="160" t="str">
        <f t="shared" si="554"/>
        <v/>
      </c>
      <c r="AV295" s="160" t="str">
        <f t="shared" si="554"/>
        <v/>
      </c>
      <c r="AW295" s="161" t="str">
        <f t="shared" si="554"/>
        <v/>
      </c>
      <c r="AX295" t="s">
        <v>1</v>
      </c>
      <c r="AY295" s="105" t="str">
        <f t="shared" si="507"/>
        <v/>
      </c>
      <c r="AZ295" s="134" t="str">
        <f t="shared" si="487"/>
        <v/>
      </c>
      <c r="BA295" s="73" t="str">
        <f t="shared" si="508"/>
        <v/>
      </c>
      <c r="BB295" s="73" t="str">
        <f t="shared" si="509"/>
        <v/>
      </c>
      <c r="BC295" s="134" t="str">
        <f t="shared" si="510"/>
        <v/>
      </c>
      <c r="BD295" s="134" t="str">
        <f t="shared" si="511"/>
        <v/>
      </c>
      <c r="BE295" s="134" t="str">
        <f t="shared" si="512"/>
        <v/>
      </c>
      <c r="BF295" s="134" t="str">
        <f t="shared" si="538"/>
        <v/>
      </c>
      <c r="BG295" s="134" t="str">
        <f t="shared" si="488"/>
        <v/>
      </c>
      <c r="BH295" s="73" t="str">
        <f t="shared" si="489"/>
        <v/>
      </c>
      <c r="BI295" s="73" t="str">
        <f t="shared" si="534"/>
        <v/>
      </c>
      <c r="BJ295" s="134" t="str">
        <f t="shared" si="513"/>
        <v/>
      </c>
      <c r="BK295" s="73" t="str" cm="1">
        <f t="array" ref="BK295">IF(BJ295="",""&amp;BI295,IF(BJ295="NEMA",BI295,INDEX(klub_naziv,MATCH(INDEX(klubAlias_klubid,BJ295),klub_id,0))))</f>
        <v/>
      </c>
      <c r="BL295" s="73" t="str" cm="1">
        <f t="array" ref="BL295">IFERROR(INDEX(registarNatjecatelji,CE295,4),"")</f>
        <v/>
      </c>
      <c r="BM295" s="179" t="str">
        <f t="shared" si="457"/>
        <v/>
      </c>
      <c r="BN295" s="73" t="str">
        <f t="shared" si="514"/>
        <v/>
      </c>
      <c r="BO295" s="73" t="str">
        <f t="shared" si="527"/>
        <v/>
      </c>
      <c r="BP295" s="134" t="str">
        <f t="shared" si="490"/>
        <v/>
      </c>
      <c r="BQ295" s="73" t="str">
        <f t="shared" si="491"/>
        <v/>
      </c>
      <c r="BR295" s="73" t="str">
        <f t="shared" si="492"/>
        <v/>
      </c>
      <c r="BS295" s="134" t="str">
        <f t="shared" si="493"/>
        <v/>
      </c>
      <c r="BT295" s="74" t="str">
        <f t="shared" si="494"/>
        <v/>
      </c>
      <c r="BU295" s="74" t="str">
        <f t="shared" si="495"/>
        <v/>
      </c>
      <c r="BV295" s="75" t="str">
        <f t="shared" si="496"/>
        <v/>
      </c>
      <c r="BW295" t="s">
        <v>1</v>
      </c>
      <c r="BX295" s="105" t="str">
        <f t="shared" si="497"/>
        <v/>
      </c>
      <c r="BY295" s="106" t="str">
        <f t="shared" si="498"/>
        <v/>
      </c>
      <c r="BZ295" t="s">
        <v>1</v>
      </c>
      <c r="CA295" s="105" t="str">
        <f t="shared" si="499"/>
        <v/>
      </c>
      <c r="CB295" s="106" t="str">
        <f t="shared" si="500"/>
        <v/>
      </c>
      <c r="CC295" t="s">
        <v>1</v>
      </c>
      <c r="CD295" s="105" t="str">
        <f t="shared" si="501"/>
        <v/>
      </c>
      <c r="CE295" s="106" t="str">
        <f t="shared" si="515"/>
        <v/>
      </c>
      <c r="CF295" t="s">
        <v>1</v>
      </c>
      <c r="CG295" s="111" t="str">
        <f t="shared" si="516"/>
        <v/>
      </c>
      <c r="CH295" s="134" t="str" cm="1">
        <f t="array" ref="CH295">IF(CG295="","",INDEX(imePrezime_id,CG295,0))</f>
        <v/>
      </c>
      <c r="CI295" s="106" t="str">
        <f>IF(OR(CD295="",CE295&lt;&gt;"NEMA"),"",IFERROR(INDEX(imeprezimealias_imeprezimeid,MATCH(BA295&amp;" "&amp;BB295,imeprezimealias_alias,0)),""))</f>
        <v/>
      </c>
      <c r="CJ295" t="s">
        <v>1</v>
      </c>
      <c r="CK295" s="29" t="str">
        <f t="shared" si="517"/>
        <v/>
      </c>
      <c r="CL295" t="s">
        <v>1</v>
      </c>
      <c r="CM295" s="90"/>
      <c r="CN295" t="s">
        <v>1</v>
      </c>
      <c r="CO295" s="111" t="str">
        <f>IF(CM295="","",MAX(CO$10:CO294)+1)</f>
        <v/>
      </c>
      <c r="CP295" s="106" t="str">
        <f>IF(CM295="","",INDEX(imePrezime_id,MATCH(IF(IFERROR(SEARCH("–",CM295),0)&lt;&gt;0,CM295,SUBSTITUTE(CM295," "," – ",1)),imePrezime,0)))</f>
        <v/>
      </c>
      <c r="CR295" s="29" t="str">
        <f t="shared" si="518"/>
        <v/>
      </c>
      <c r="CS295" t="s">
        <v>1</v>
      </c>
      <c r="CT295" s="115" t="str">
        <f>IF(AND(CE295="NEMA",CI295=""),MAX(CT$10:CT294)+1,"")</f>
        <v/>
      </c>
      <c r="CU295" t="s">
        <v>1</v>
      </c>
      <c r="CV295" s="120" t="str">
        <f t="shared" si="532"/>
        <v/>
      </c>
      <c r="CW295" t="s">
        <v>1</v>
      </c>
      <c r="CX295" s="105" t="str">
        <f>IF(CT295="","",IF(BO295&lt;&gt;"CRO","","INSERT INTO osoba (id,reg_broj,oib,spol_id,dat_rodjenja) VALUES ("&amp;CT295&amp;",(SELECT max(reg_broj)+1 FROM osoba),Null,'"&amp;CV295&amp;"',Null); INSERT INTO osoba_log (id,reg_broj,oib,spol_id,dat_rodjenja,dnevnik_id) SELECT id,reg_broj,oib,spol_id,dat_rodjenja,"&amp;CT$2&amp;" FROM osoba WHERE id = "&amp;CT295&amp;";"))</f>
        <v/>
      </c>
      <c r="CY295" s="125" t="str">
        <f>IF(CT295="","","INSERT INTO imeprezime (id,osoba_id,rbr,ime,prezime,klub_id,identitet_id,sintaksa_id,info,aktivno,dnevnik_id) VALUES ("&amp;CT295&amp;","&amp;IF(CX295="","Null",CT295)&amp;",1,'"&amp;BA295&amp;"','"&amp;BB295&amp;"',(SELECT id FROM klub WHERE naziv = '"&amp;BI295&amp;"'),Null,1,'',1,"&amp;CT$2&amp;");")</f>
        <v/>
      </c>
      <c r="CZ295" t="s">
        <v>1</v>
      </c>
      <c r="DA295" s="29" t="str">
        <f t="shared" si="519"/>
        <v/>
      </c>
      <c r="DB295" t="s">
        <v>1</v>
      </c>
      <c r="DC295" s="105" t="str">
        <f>IF(OR(BP295="",BP295&lt;&gt;"NEMA"),"",BO295)</f>
        <v/>
      </c>
      <c r="DD295" s="125" t="str">
        <f>IF(DC295="","",MAX(DD$10:DD294)+1)</f>
        <v/>
      </c>
      <c r="DE295" t="s">
        <v>1</v>
      </c>
      <c r="DF295" s="90"/>
      <c r="DG295" t="s">
        <v>1</v>
      </c>
      <c r="DH295" s="29" t="str">
        <f t="shared" si="502"/>
        <v/>
      </c>
      <c r="DI295" t="s">
        <v>1</v>
      </c>
      <c r="DJ295" s="166" t="str">
        <f>IF(BJ295&lt;&gt;"NEMA","",IF(IFERROR(MATCH(BI295,BI$10:BI294,0),0)&lt;&gt;0,"",BI295))</f>
        <v/>
      </c>
      <c r="DK295" t="s">
        <v>1</v>
      </c>
      <c r="DL295" s="90"/>
      <c r="DM295" t="s">
        <v>1</v>
      </c>
      <c r="DN295" s="105" t="str">
        <f t="shared" si="520"/>
        <v/>
      </c>
      <c r="DO295" s="73" t="str">
        <f>IF(DN295="","",MAX(DO$10:DO294)+1)</f>
        <v/>
      </c>
      <c r="DP295" s="73" t="str">
        <f>IF(DN295="","",IF(BP295="","",IF(BP295="NEMA",DD295,BP295)))</f>
        <v/>
      </c>
      <c r="DQ295" s="73" t="str">
        <f t="shared" si="521"/>
        <v/>
      </c>
      <c r="DR295" s="73" t="str">
        <f>IF(DL295="","",MAX(DR$10:DR294)+1)</f>
        <v/>
      </c>
      <c r="DS295" s="177" t="str">
        <f t="shared" si="503"/>
        <v/>
      </c>
      <c r="DT295" s="125" t="str">
        <f t="shared" si="522"/>
        <v/>
      </c>
      <c r="DU295" t="s">
        <v>1</v>
      </c>
      <c r="DV295" s="29" t="str">
        <f t="shared" si="523"/>
        <v/>
      </c>
      <c r="DW295" t="s">
        <v>1</v>
      </c>
      <c r="DX295" s="166" t="str">
        <f>IF(BX295="","",IF(BY295&lt;&gt;"NEMA","ime-pre-klu"&amp;IF(BJ295="","","(ali)")&amp;"-kat",IF(CB295&lt;&gt;"NEMA","ime-pre-klu"&amp;IF(BJ295="","","(ali)"),IF(CE295&lt;&gt;"NEMA","ime-pre",IF(CT295&lt;&gt;"","novo",""))))&amp;IF(AND(BE295="0",BD295&gt;max_minuta*60),"-ot",""))</f>
        <v/>
      </c>
      <c r="DY295" t="s">
        <v>1</v>
      </c>
      <c r="DZ295" s="111"/>
      <c r="EA295" s="134"/>
      <c r="EB295" s="134"/>
      <c r="EC295" s="134"/>
      <c r="ED295" s="134"/>
      <c r="EE295" s="134"/>
      <c r="EF295" s="134"/>
      <c r="EG295" s="134"/>
      <c r="EH295" s="134"/>
      <c r="EI295" s="134"/>
      <c r="EJ295" s="106" t="str">
        <f t="shared" si="504"/>
        <v/>
      </c>
      <c r="EK295" t="s">
        <v>1</v>
      </c>
    </row>
    <row r="296" spans="2:141" x14ac:dyDescent="0.25">
      <c r="B296" s="148"/>
      <c r="C296" t="s">
        <v>1</v>
      </c>
      <c r="D296" s="159" t="str">
        <f t="shared" si="505"/>
        <v/>
      </c>
      <c r="E296" s="160" t="str">
        <f t="shared" ref="E296:AW296" si="555">IF($B296="","",FIND(";",$B296,D296+1))</f>
        <v/>
      </c>
      <c r="F296" s="160" t="str">
        <f t="shared" si="555"/>
        <v/>
      </c>
      <c r="G296" s="160" t="str">
        <f t="shared" si="555"/>
        <v/>
      </c>
      <c r="H296" s="160" t="str">
        <f t="shared" si="555"/>
        <v/>
      </c>
      <c r="I296" s="160" t="str">
        <f t="shared" si="555"/>
        <v/>
      </c>
      <c r="J296" s="160" t="str">
        <f t="shared" si="555"/>
        <v/>
      </c>
      <c r="K296" s="160" t="str">
        <f t="shared" si="555"/>
        <v/>
      </c>
      <c r="L296" s="160" t="str">
        <f t="shared" si="555"/>
        <v/>
      </c>
      <c r="M296" s="160" t="str">
        <f t="shared" si="555"/>
        <v/>
      </c>
      <c r="N296" s="160" t="str">
        <f t="shared" si="555"/>
        <v/>
      </c>
      <c r="O296" s="160" t="str">
        <f t="shared" si="555"/>
        <v/>
      </c>
      <c r="P296" s="160" t="str">
        <f t="shared" si="555"/>
        <v/>
      </c>
      <c r="Q296" s="160" t="str">
        <f t="shared" si="555"/>
        <v/>
      </c>
      <c r="R296" s="160" t="str">
        <f t="shared" si="555"/>
        <v/>
      </c>
      <c r="S296" s="160" t="str">
        <f t="shared" si="555"/>
        <v/>
      </c>
      <c r="T296" s="160" t="str">
        <f t="shared" si="555"/>
        <v/>
      </c>
      <c r="U296" s="160" t="str">
        <f t="shared" si="555"/>
        <v/>
      </c>
      <c r="V296" s="160" t="str">
        <f t="shared" si="555"/>
        <v/>
      </c>
      <c r="W296" s="160" t="str">
        <f t="shared" si="555"/>
        <v/>
      </c>
      <c r="X296" s="160" t="str">
        <f t="shared" si="555"/>
        <v/>
      </c>
      <c r="Y296" s="160" t="str">
        <f t="shared" si="555"/>
        <v/>
      </c>
      <c r="Z296" s="160" t="str">
        <f t="shared" si="555"/>
        <v/>
      </c>
      <c r="AA296" s="160" t="str">
        <f t="shared" si="555"/>
        <v/>
      </c>
      <c r="AB296" s="160" t="str">
        <f t="shared" si="555"/>
        <v/>
      </c>
      <c r="AC296" s="160" t="str">
        <f t="shared" si="555"/>
        <v/>
      </c>
      <c r="AD296" s="160" t="str">
        <f t="shared" si="555"/>
        <v/>
      </c>
      <c r="AE296" s="160" t="str">
        <f t="shared" si="555"/>
        <v/>
      </c>
      <c r="AF296" s="160" t="str">
        <f t="shared" si="555"/>
        <v/>
      </c>
      <c r="AG296" s="160" t="str">
        <f t="shared" si="555"/>
        <v/>
      </c>
      <c r="AH296" s="160" t="str">
        <f t="shared" si="555"/>
        <v/>
      </c>
      <c r="AI296" s="160" t="str">
        <f t="shared" si="555"/>
        <v/>
      </c>
      <c r="AJ296" s="160" t="str">
        <f t="shared" si="555"/>
        <v/>
      </c>
      <c r="AK296" s="160" t="str">
        <f t="shared" si="555"/>
        <v/>
      </c>
      <c r="AL296" s="160" t="str">
        <f t="shared" si="555"/>
        <v/>
      </c>
      <c r="AM296" s="160" t="str">
        <f t="shared" si="555"/>
        <v/>
      </c>
      <c r="AN296" s="160" t="str">
        <f t="shared" si="555"/>
        <v/>
      </c>
      <c r="AO296" s="160" t="str">
        <f t="shared" si="555"/>
        <v/>
      </c>
      <c r="AP296" s="160" t="str">
        <f t="shared" si="555"/>
        <v/>
      </c>
      <c r="AQ296" s="160" t="str">
        <f t="shared" si="555"/>
        <v/>
      </c>
      <c r="AR296" s="160" t="str">
        <f t="shared" si="555"/>
        <v/>
      </c>
      <c r="AS296" s="160" t="str">
        <f t="shared" si="555"/>
        <v/>
      </c>
      <c r="AT296" s="160" t="str">
        <f t="shared" si="555"/>
        <v/>
      </c>
      <c r="AU296" s="160" t="str">
        <f t="shared" si="555"/>
        <v/>
      </c>
      <c r="AV296" s="160" t="str">
        <f t="shared" si="555"/>
        <v/>
      </c>
      <c r="AW296" s="161" t="str">
        <f t="shared" si="555"/>
        <v/>
      </c>
      <c r="AX296" t="s">
        <v>1</v>
      </c>
      <c r="AY296" s="105" t="str">
        <f t="shared" si="507"/>
        <v/>
      </c>
      <c r="AZ296" s="134" t="str">
        <f t="shared" si="487"/>
        <v/>
      </c>
      <c r="BA296" s="73" t="str">
        <f t="shared" si="508"/>
        <v/>
      </c>
      <c r="BB296" s="73" t="str">
        <f t="shared" si="509"/>
        <v/>
      </c>
      <c r="BC296" s="134" t="str">
        <f t="shared" si="510"/>
        <v/>
      </c>
      <c r="BD296" s="134" t="str">
        <f t="shared" si="511"/>
        <v/>
      </c>
      <c r="BE296" s="134" t="str">
        <f t="shared" si="512"/>
        <v/>
      </c>
      <c r="BF296" s="134" t="str">
        <f t="shared" si="538"/>
        <v/>
      </c>
      <c r="BG296" s="134" t="str">
        <f t="shared" si="488"/>
        <v/>
      </c>
      <c r="BH296" s="73" t="str">
        <f t="shared" si="489"/>
        <v/>
      </c>
      <c r="BI296" s="73" t="str">
        <f t="shared" si="534"/>
        <v/>
      </c>
      <c r="BJ296" s="134" t="str">
        <f t="shared" si="513"/>
        <v/>
      </c>
      <c r="BK296" s="73" t="str" cm="1">
        <f t="array" ref="BK296">IF(BJ296="",""&amp;BI296,IF(BJ296="NEMA",BI296,INDEX(klub_naziv,MATCH(INDEX(klubAlias_klubid,BJ296),klub_id,0))))</f>
        <v/>
      </c>
      <c r="BL296" s="73" t="str" cm="1">
        <f t="array" ref="BL296">IFERROR(INDEX(registarNatjecatelji,CE296,4),"")</f>
        <v/>
      </c>
      <c r="BM296" s="179" t="str">
        <f t="shared" si="457"/>
        <v/>
      </c>
      <c r="BN296" s="73" t="str">
        <f t="shared" si="514"/>
        <v/>
      </c>
      <c r="BO296" s="73" t="str">
        <f t="shared" si="527"/>
        <v/>
      </c>
      <c r="BP296" s="134" t="str">
        <f t="shared" si="490"/>
        <v/>
      </c>
      <c r="BQ296" s="73" t="str">
        <f t="shared" si="491"/>
        <v/>
      </c>
      <c r="BR296" s="73" t="str">
        <f t="shared" si="492"/>
        <v/>
      </c>
      <c r="BS296" s="134" t="str">
        <f t="shared" si="493"/>
        <v/>
      </c>
      <c r="BT296" s="74" t="str">
        <f t="shared" si="494"/>
        <v/>
      </c>
      <c r="BU296" s="74" t="str">
        <f t="shared" si="495"/>
        <v/>
      </c>
      <c r="BV296" s="75" t="str">
        <f t="shared" si="496"/>
        <v/>
      </c>
      <c r="BW296" t="s">
        <v>1</v>
      </c>
      <c r="BX296" s="105" t="str">
        <f t="shared" si="497"/>
        <v/>
      </c>
      <c r="BY296" s="106" t="str">
        <f t="shared" si="498"/>
        <v/>
      </c>
      <c r="BZ296" t="s">
        <v>1</v>
      </c>
      <c r="CA296" s="105" t="str">
        <f t="shared" si="499"/>
        <v/>
      </c>
      <c r="CB296" s="106" t="str">
        <f t="shared" si="500"/>
        <v/>
      </c>
      <c r="CC296" t="s">
        <v>1</v>
      </c>
      <c r="CD296" s="105" t="str">
        <f t="shared" si="501"/>
        <v/>
      </c>
      <c r="CE296" s="106" t="str">
        <f t="shared" si="515"/>
        <v/>
      </c>
      <c r="CF296" t="s">
        <v>1</v>
      </c>
      <c r="CG296" s="111" t="str">
        <f t="shared" si="516"/>
        <v/>
      </c>
      <c r="CH296" s="134" t="str" cm="1">
        <f t="array" ref="CH296">IF(CG296="","",INDEX(imePrezime_id,CG296,0))</f>
        <v/>
      </c>
      <c r="CI296" s="106" t="str">
        <f>IF(OR(CD296="",CE296&lt;&gt;"NEMA"),"",IFERROR(INDEX(imeprezimealias_imeprezimeid,MATCH(BA296&amp;" "&amp;BB296,imeprezimealias_alias,0)),""))</f>
        <v/>
      </c>
      <c r="CJ296" t="s">
        <v>1</v>
      </c>
      <c r="CK296" s="29" t="str">
        <f t="shared" si="517"/>
        <v/>
      </c>
      <c r="CL296" t="s">
        <v>1</v>
      </c>
      <c r="CM296" s="90"/>
      <c r="CN296" t="s">
        <v>1</v>
      </c>
      <c r="CO296" s="111" t="str">
        <f>IF(CM296="","",MAX(CO$10:CO295)+1)</f>
        <v/>
      </c>
      <c r="CP296" s="106" t="str">
        <f>IF(CM296="","",INDEX(imePrezime_id,MATCH(IF(IFERROR(SEARCH("–",CM296),0)&lt;&gt;0,CM296,SUBSTITUTE(CM296," "," – ",1)),imePrezime,0)))</f>
        <v/>
      </c>
      <c r="CR296" s="29" t="str">
        <f t="shared" si="518"/>
        <v/>
      </c>
      <c r="CS296" t="s">
        <v>1</v>
      </c>
      <c r="CT296" s="115" t="str">
        <f>IF(AND(CE296="NEMA",CI296=""),MAX(CT$10:CT295)+1,"")</f>
        <v/>
      </c>
      <c r="CU296" t="s">
        <v>1</v>
      </c>
      <c r="CV296" s="120" t="str">
        <f t="shared" si="532"/>
        <v/>
      </c>
      <c r="CW296" t="s">
        <v>1</v>
      </c>
      <c r="CX296" s="105" t="str">
        <f>IF(CT296="","",IF(BO296&lt;&gt;"CRO","","INSERT INTO osoba (id,reg_broj,oib,spol_id,dat_rodjenja) VALUES ("&amp;CT296&amp;",(SELECT max(reg_broj)+1 FROM osoba),Null,'"&amp;CV296&amp;"',Null); INSERT INTO osoba_log (id,reg_broj,oib,spol_id,dat_rodjenja,dnevnik_id) SELECT id,reg_broj,oib,spol_id,dat_rodjenja,"&amp;CT$2&amp;" FROM osoba WHERE id = "&amp;CT296&amp;";"))</f>
        <v/>
      </c>
      <c r="CY296" s="125" t="str">
        <f>IF(CT296="","","INSERT INTO imeprezime (id,osoba_id,rbr,ime,prezime,klub_id,identitet_id,sintaksa_id,info,aktivno,dnevnik_id) VALUES ("&amp;CT296&amp;","&amp;IF(CX296="","Null",CT296)&amp;",1,'"&amp;BA296&amp;"','"&amp;BB296&amp;"',(SELECT id FROM klub WHERE naziv = '"&amp;BI296&amp;"'),Null,1,'',1,"&amp;CT$2&amp;");")</f>
        <v/>
      </c>
      <c r="CZ296" t="s">
        <v>1</v>
      </c>
      <c r="DA296" s="29" t="str">
        <f t="shared" si="519"/>
        <v/>
      </c>
      <c r="DB296" t="s">
        <v>1</v>
      </c>
      <c r="DC296" s="105" t="str">
        <f>IF(OR(BP296="",BP296&lt;&gt;"NEMA"),"",BO296)</f>
        <v/>
      </c>
      <c r="DD296" s="125" t="str">
        <f>IF(DC296="","",MAX(DD$10:DD295)+1)</f>
        <v/>
      </c>
      <c r="DE296" t="s">
        <v>1</v>
      </c>
      <c r="DF296" s="90"/>
      <c r="DG296" t="s">
        <v>1</v>
      </c>
      <c r="DH296" s="29" t="str">
        <f t="shared" si="502"/>
        <v/>
      </c>
      <c r="DI296" t="s">
        <v>1</v>
      </c>
      <c r="DJ296" s="166" t="str">
        <f>IF(BJ296&lt;&gt;"NEMA","",IF(IFERROR(MATCH(BI296,BI$10:BI295,0),0)&lt;&gt;0,"",BI296))</f>
        <v/>
      </c>
      <c r="DK296" t="s">
        <v>1</v>
      </c>
      <c r="DL296" s="90"/>
      <c r="DM296" t="s">
        <v>1</v>
      </c>
      <c r="DN296" s="105" t="str">
        <f t="shared" si="520"/>
        <v/>
      </c>
      <c r="DO296" s="73" t="str">
        <f>IF(DN296="","",MAX(DO$10:DO295)+1)</f>
        <v/>
      </c>
      <c r="DP296" s="73" t="str">
        <f>IF(DN296="","",IF(BP296="","",IF(BP296="NEMA",DD296,BP296)))</f>
        <v/>
      </c>
      <c r="DQ296" s="73" t="str">
        <f t="shared" si="521"/>
        <v/>
      </c>
      <c r="DR296" s="73" t="str">
        <f>IF(DL296="","",MAX(DR$10:DR295)+1)</f>
        <v/>
      </c>
      <c r="DS296" s="177" t="str">
        <f t="shared" si="503"/>
        <v/>
      </c>
      <c r="DT296" s="125" t="str">
        <f t="shared" si="522"/>
        <v/>
      </c>
      <c r="DU296" t="s">
        <v>1</v>
      </c>
      <c r="DV296" s="29" t="str">
        <f t="shared" si="523"/>
        <v/>
      </c>
      <c r="DW296" t="s">
        <v>1</v>
      </c>
      <c r="DX296" s="166" t="str">
        <f>IF(BX296="","",IF(BY296&lt;&gt;"NEMA","ime-pre-klu"&amp;IF(BJ296="","","(ali)")&amp;"-kat",IF(CB296&lt;&gt;"NEMA","ime-pre-klu"&amp;IF(BJ296="","","(ali)"),IF(CE296&lt;&gt;"NEMA","ime-pre",IF(CT296&lt;&gt;"","novo",""))))&amp;IF(AND(BE296="0",BD296&gt;max_minuta*60),"-ot",""))</f>
        <v/>
      </c>
      <c r="DY296" t="s">
        <v>1</v>
      </c>
      <c r="DZ296" s="111"/>
      <c r="EA296" s="134"/>
      <c r="EB296" s="134"/>
      <c r="EC296" s="134"/>
      <c r="ED296" s="134"/>
      <c r="EE296" s="134"/>
      <c r="EF296" s="134"/>
      <c r="EG296" s="134"/>
      <c r="EH296" s="134"/>
      <c r="EI296" s="134"/>
      <c r="EJ296" s="106" t="str">
        <f t="shared" si="504"/>
        <v/>
      </c>
      <c r="EK296" t="s">
        <v>1</v>
      </c>
    </row>
    <row r="297" spans="2:141" x14ac:dyDescent="0.25">
      <c r="B297" s="148"/>
      <c r="C297" t="s">
        <v>1</v>
      </c>
      <c r="D297" s="159" t="str">
        <f t="shared" si="505"/>
        <v/>
      </c>
      <c r="E297" s="160" t="str">
        <f t="shared" ref="E297:AW297" si="556">IF($B297="","",FIND(";",$B297,D297+1))</f>
        <v/>
      </c>
      <c r="F297" s="160" t="str">
        <f t="shared" si="556"/>
        <v/>
      </c>
      <c r="G297" s="160" t="str">
        <f t="shared" si="556"/>
        <v/>
      </c>
      <c r="H297" s="160" t="str">
        <f t="shared" si="556"/>
        <v/>
      </c>
      <c r="I297" s="160" t="str">
        <f t="shared" si="556"/>
        <v/>
      </c>
      <c r="J297" s="160" t="str">
        <f t="shared" si="556"/>
        <v/>
      </c>
      <c r="K297" s="160" t="str">
        <f t="shared" si="556"/>
        <v/>
      </c>
      <c r="L297" s="160" t="str">
        <f t="shared" si="556"/>
        <v/>
      </c>
      <c r="M297" s="160" t="str">
        <f t="shared" si="556"/>
        <v/>
      </c>
      <c r="N297" s="160" t="str">
        <f t="shared" si="556"/>
        <v/>
      </c>
      <c r="O297" s="160" t="str">
        <f t="shared" si="556"/>
        <v/>
      </c>
      <c r="P297" s="160" t="str">
        <f t="shared" si="556"/>
        <v/>
      </c>
      <c r="Q297" s="160" t="str">
        <f t="shared" si="556"/>
        <v/>
      </c>
      <c r="R297" s="160" t="str">
        <f t="shared" si="556"/>
        <v/>
      </c>
      <c r="S297" s="160" t="str">
        <f t="shared" si="556"/>
        <v/>
      </c>
      <c r="T297" s="160" t="str">
        <f t="shared" si="556"/>
        <v/>
      </c>
      <c r="U297" s="160" t="str">
        <f t="shared" si="556"/>
        <v/>
      </c>
      <c r="V297" s="160" t="str">
        <f t="shared" si="556"/>
        <v/>
      </c>
      <c r="W297" s="160" t="str">
        <f t="shared" si="556"/>
        <v/>
      </c>
      <c r="X297" s="160" t="str">
        <f t="shared" si="556"/>
        <v/>
      </c>
      <c r="Y297" s="160" t="str">
        <f t="shared" si="556"/>
        <v/>
      </c>
      <c r="Z297" s="160" t="str">
        <f t="shared" si="556"/>
        <v/>
      </c>
      <c r="AA297" s="160" t="str">
        <f t="shared" si="556"/>
        <v/>
      </c>
      <c r="AB297" s="160" t="str">
        <f t="shared" si="556"/>
        <v/>
      </c>
      <c r="AC297" s="160" t="str">
        <f t="shared" si="556"/>
        <v/>
      </c>
      <c r="AD297" s="160" t="str">
        <f t="shared" si="556"/>
        <v/>
      </c>
      <c r="AE297" s="160" t="str">
        <f t="shared" si="556"/>
        <v/>
      </c>
      <c r="AF297" s="160" t="str">
        <f t="shared" si="556"/>
        <v/>
      </c>
      <c r="AG297" s="160" t="str">
        <f t="shared" si="556"/>
        <v/>
      </c>
      <c r="AH297" s="160" t="str">
        <f t="shared" si="556"/>
        <v/>
      </c>
      <c r="AI297" s="160" t="str">
        <f t="shared" si="556"/>
        <v/>
      </c>
      <c r="AJ297" s="160" t="str">
        <f t="shared" si="556"/>
        <v/>
      </c>
      <c r="AK297" s="160" t="str">
        <f t="shared" si="556"/>
        <v/>
      </c>
      <c r="AL297" s="160" t="str">
        <f t="shared" si="556"/>
        <v/>
      </c>
      <c r="AM297" s="160" t="str">
        <f t="shared" si="556"/>
        <v/>
      </c>
      <c r="AN297" s="160" t="str">
        <f t="shared" si="556"/>
        <v/>
      </c>
      <c r="AO297" s="160" t="str">
        <f t="shared" si="556"/>
        <v/>
      </c>
      <c r="AP297" s="160" t="str">
        <f t="shared" si="556"/>
        <v/>
      </c>
      <c r="AQ297" s="160" t="str">
        <f t="shared" si="556"/>
        <v/>
      </c>
      <c r="AR297" s="160" t="str">
        <f t="shared" si="556"/>
        <v/>
      </c>
      <c r="AS297" s="160" t="str">
        <f t="shared" si="556"/>
        <v/>
      </c>
      <c r="AT297" s="160" t="str">
        <f t="shared" si="556"/>
        <v/>
      </c>
      <c r="AU297" s="160" t="str">
        <f t="shared" si="556"/>
        <v/>
      </c>
      <c r="AV297" s="160" t="str">
        <f t="shared" si="556"/>
        <v/>
      </c>
      <c r="AW297" s="161" t="str">
        <f t="shared" si="556"/>
        <v/>
      </c>
      <c r="AX297" t="s">
        <v>1</v>
      </c>
      <c r="AY297" s="105" t="str">
        <f t="shared" si="507"/>
        <v/>
      </c>
      <c r="AZ297" s="134" t="str">
        <f t="shared" si="487"/>
        <v/>
      </c>
      <c r="BA297" s="73" t="str">
        <f t="shared" si="508"/>
        <v/>
      </c>
      <c r="BB297" s="73" t="str">
        <f t="shared" si="509"/>
        <v/>
      </c>
      <c r="BC297" s="134" t="str">
        <f t="shared" si="510"/>
        <v/>
      </c>
      <c r="BD297" s="134" t="str">
        <f t="shared" si="511"/>
        <v/>
      </c>
      <c r="BE297" s="134" t="str">
        <f t="shared" si="512"/>
        <v/>
      </c>
      <c r="BF297" s="134" t="str">
        <f t="shared" si="538"/>
        <v/>
      </c>
      <c r="BG297" s="134" t="str">
        <f t="shared" si="488"/>
        <v/>
      </c>
      <c r="BH297" s="73" t="str">
        <f t="shared" si="489"/>
        <v/>
      </c>
      <c r="BI297" s="73" t="str">
        <f t="shared" si="534"/>
        <v/>
      </c>
      <c r="BJ297" s="134" t="str">
        <f t="shared" si="513"/>
        <v/>
      </c>
      <c r="BK297" s="73" t="str" cm="1">
        <f t="array" ref="BK297">IF(BJ297="",""&amp;BI297,IF(BJ297="NEMA",BI297,INDEX(klub_naziv,MATCH(INDEX(klubAlias_klubid,BJ297),klub_id,0))))</f>
        <v/>
      </c>
      <c r="BL297" s="73" t="str" cm="1">
        <f t="array" ref="BL297">IFERROR(INDEX(registarNatjecatelji,CE297,4),"")</f>
        <v/>
      </c>
      <c r="BM297" s="179" t="str">
        <f t="shared" si="457"/>
        <v/>
      </c>
      <c r="BN297" s="73" t="str">
        <f t="shared" si="514"/>
        <v/>
      </c>
      <c r="BO297" s="73" t="str">
        <f t="shared" si="527"/>
        <v/>
      </c>
      <c r="BP297" s="134" t="str">
        <f t="shared" si="490"/>
        <v/>
      </c>
      <c r="BQ297" s="73" t="str">
        <f t="shared" si="491"/>
        <v/>
      </c>
      <c r="BR297" s="73" t="str">
        <f t="shared" si="492"/>
        <v/>
      </c>
      <c r="BS297" s="134" t="str">
        <f t="shared" si="493"/>
        <v/>
      </c>
      <c r="BT297" s="74" t="str">
        <f t="shared" si="494"/>
        <v/>
      </c>
      <c r="BU297" s="74" t="str">
        <f t="shared" si="495"/>
        <v/>
      </c>
      <c r="BV297" s="75" t="str">
        <f t="shared" si="496"/>
        <v/>
      </c>
      <c r="BW297" t="s">
        <v>1</v>
      </c>
      <c r="BX297" s="105" t="str">
        <f t="shared" si="497"/>
        <v/>
      </c>
      <c r="BY297" s="106" t="str">
        <f t="shared" si="498"/>
        <v/>
      </c>
      <c r="BZ297" t="s">
        <v>1</v>
      </c>
      <c r="CA297" s="105" t="str">
        <f t="shared" si="499"/>
        <v/>
      </c>
      <c r="CB297" s="106" t="str">
        <f t="shared" si="500"/>
        <v/>
      </c>
      <c r="CC297" t="s">
        <v>1</v>
      </c>
      <c r="CD297" s="105" t="str">
        <f t="shared" si="501"/>
        <v/>
      </c>
      <c r="CE297" s="106" t="str">
        <f t="shared" si="515"/>
        <v/>
      </c>
      <c r="CF297" t="s">
        <v>1</v>
      </c>
      <c r="CG297" s="111" t="str">
        <f t="shared" si="516"/>
        <v/>
      </c>
      <c r="CH297" s="134" t="str" cm="1">
        <f t="array" ref="CH297">IF(CG297="","",INDEX(imePrezime_id,CG297,0))</f>
        <v/>
      </c>
      <c r="CI297" s="106" t="str">
        <f>IF(OR(CD297="",CE297&lt;&gt;"NEMA"),"",IFERROR(INDEX(imeprezimealias_imeprezimeid,MATCH(BA297&amp;" "&amp;BB297,imeprezimealias_alias,0)),""))</f>
        <v/>
      </c>
      <c r="CJ297" t="s">
        <v>1</v>
      </c>
      <c r="CK297" s="29" t="str">
        <f t="shared" si="517"/>
        <v/>
      </c>
      <c r="CL297" t="s">
        <v>1</v>
      </c>
      <c r="CM297" s="90"/>
      <c r="CN297" t="s">
        <v>1</v>
      </c>
      <c r="CO297" s="111" t="str">
        <f>IF(CM297="","",MAX(CO$10:CO296)+1)</f>
        <v/>
      </c>
      <c r="CP297" s="106" t="str">
        <f>IF(CM297="","",INDEX(imePrezime_id,MATCH(IF(IFERROR(SEARCH("–",CM297),0)&lt;&gt;0,CM297,SUBSTITUTE(CM297," "," – ",1)),imePrezime,0)))</f>
        <v/>
      </c>
      <c r="CR297" s="29" t="str">
        <f t="shared" si="518"/>
        <v/>
      </c>
      <c r="CS297" t="s">
        <v>1</v>
      </c>
      <c r="CT297" s="115" t="str">
        <f>IF(AND(CE297="NEMA",CI297=""),MAX(CT$10:CT296)+1,"")</f>
        <v/>
      </c>
      <c r="CU297" t="s">
        <v>1</v>
      </c>
      <c r="CV297" s="120" t="str">
        <f t="shared" si="532"/>
        <v/>
      </c>
      <c r="CW297" t="s">
        <v>1</v>
      </c>
      <c r="CX297" s="105" t="str">
        <f>IF(CT297="","",IF(BO297&lt;&gt;"CRO","","INSERT INTO osoba (id,reg_broj,oib,spol_id,dat_rodjenja) VALUES ("&amp;CT297&amp;",(SELECT max(reg_broj)+1 FROM osoba),Null,'"&amp;CV297&amp;"',Null); INSERT INTO osoba_log (id,reg_broj,oib,spol_id,dat_rodjenja,dnevnik_id) SELECT id,reg_broj,oib,spol_id,dat_rodjenja,"&amp;CT$2&amp;" FROM osoba WHERE id = "&amp;CT297&amp;";"))</f>
        <v/>
      </c>
      <c r="CY297" s="125" t="str">
        <f>IF(CT297="","","INSERT INTO imeprezime (id,osoba_id,rbr,ime,prezime,klub_id,identitet_id,sintaksa_id,info,aktivno,dnevnik_id) VALUES ("&amp;CT297&amp;","&amp;IF(CX297="","Null",CT297)&amp;",1,'"&amp;BA297&amp;"','"&amp;BB297&amp;"',(SELECT id FROM klub WHERE naziv = '"&amp;BI297&amp;"'),Null,1,'',1,"&amp;CT$2&amp;");")</f>
        <v/>
      </c>
      <c r="CZ297" t="s">
        <v>1</v>
      </c>
      <c r="DA297" s="29" t="str">
        <f t="shared" si="519"/>
        <v/>
      </c>
      <c r="DB297" t="s">
        <v>1</v>
      </c>
      <c r="DC297" s="105" t="str">
        <f>IF(OR(BP297="",BP297&lt;&gt;"NEMA"),"",BO297)</f>
        <v/>
      </c>
      <c r="DD297" s="125" t="str">
        <f>IF(DC297="","",MAX(DD$10:DD296)+1)</f>
        <v/>
      </c>
      <c r="DE297" t="s">
        <v>1</v>
      </c>
      <c r="DF297" s="90"/>
      <c r="DG297" t="s">
        <v>1</v>
      </c>
      <c r="DH297" s="29" t="str">
        <f t="shared" si="502"/>
        <v/>
      </c>
      <c r="DI297" t="s">
        <v>1</v>
      </c>
      <c r="DJ297" s="166" t="str">
        <f>IF(BJ297&lt;&gt;"NEMA","",IF(IFERROR(MATCH(BI297,BI$10:BI296,0),0)&lt;&gt;0,"",BI297))</f>
        <v/>
      </c>
      <c r="DK297" t="s">
        <v>1</v>
      </c>
      <c r="DL297" s="90"/>
      <c r="DM297" t="s">
        <v>1</v>
      </c>
      <c r="DN297" s="105" t="str">
        <f t="shared" si="520"/>
        <v/>
      </c>
      <c r="DO297" s="73" t="str">
        <f>IF(DN297="","",MAX(DO$10:DO296)+1)</f>
        <v/>
      </c>
      <c r="DP297" s="73" t="str">
        <f>IF(DN297="","",IF(BP297="","",IF(BP297="NEMA",DD297,BP297)))</f>
        <v/>
      </c>
      <c r="DQ297" s="73" t="str">
        <f t="shared" si="521"/>
        <v/>
      </c>
      <c r="DR297" s="73" t="str">
        <f>IF(DL297="","",MAX(DR$10:DR296)+1)</f>
        <v/>
      </c>
      <c r="DS297" s="177" t="str">
        <f t="shared" si="503"/>
        <v/>
      </c>
      <c r="DT297" s="125" t="str">
        <f t="shared" si="522"/>
        <v/>
      </c>
      <c r="DU297" t="s">
        <v>1</v>
      </c>
      <c r="DV297" s="29" t="str">
        <f t="shared" si="523"/>
        <v/>
      </c>
      <c r="DW297" t="s">
        <v>1</v>
      </c>
      <c r="DX297" s="166" t="str">
        <f>IF(BX297="","",IF(BY297&lt;&gt;"NEMA","ime-pre-klu"&amp;IF(BJ297="","","(ali)")&amp;"-kat",IF(CB297&lt;&gt;"NEMA","ime-pre-klu"&amp;IF(BJ297="","","(ali)"),IF(CE297&lt;&gt;"NEMA","ime-pre",IF(CT297&lt;&gt;"","novo",""))))&amp;IF(AND(BE297="0",BD297&gt;max_minuta*60),"-ot",""))</f>
        <v/>
      </c>
      <c r="DY297" t="s">
        <v>1</v>
      </c>
      <c r="DZ297" s="111"/>
      <c r="EA297" s="134"/>
      <c r="EB297" s="134"/>
      <c r="EC297" s="134"/>
      <c r="ED297" s="134"/>
      <c r="EE297" s="134"/>
      <c r="EF297" s="134"/>
      <c r="EG297" s="134"/>
      <c r="EH297" s="134"/>
      <c r="EI297" s="134"/>
      <c r="EJ297" s="106" t="str">
        <f t="shared" si="504"/>
        <v/>
      </c>
      <c r="EK297" t="s">
        <v>1</v>
      </c>
    </row>
    <row r="298" spans="2:141" x14ac:dyDescent="0.25">
      <c r="B298" s="148"/>
      <c r="C298" t="s">
        <v>1</v>
      </c>
      <c r="D298" s="159" t="str">
        <f t="shared" si="505"/>
        <v/>
      </c>
      <c r="E298" s="160" t="str">
        <f t="shared" ref="E298:AW298" si="557">IF($B298="","",FIND(";",$B298,D298+1))</f>
        <v/>
      </c>
      <c r="F298" s="160" t="str">
        <f t="shared" si="557"/>
        <v/>
      </c>
      <c r="G298" s="160" t="str">
        <f t="shared" si="557"/>
        <v/>
      </c>
      <c r="H298" s="160" t="str">
        <f t="shared" si="557"/>
        <v/>
      </c>
      <c r="I298" s="160" t="str">
        <f t="shared" si="557"/>
        <v/>
      </c>
      <c r="J298" s="160" t="str">
        <f t="shared" si="557"/>
        <v/>
      </c>
      <c r="K298" s="160" t="str">
        <f t="shared" si="557"/>
        <v/>
      </c>
      <c r="L298" s="160" t="str">
        <f t="shared" si="557"/>
        <v/>
      </c>
      <c r="M298" s="160" t="str">
        <f t="shared" si="557"/>
        <v/>
      </c>
      <c r="N298" s="160" t="str">
        <f t="shared" si="557"/>
        <v/>
      </c>
      <c r="O298" s="160" t="str">
        <f t="shared" si="557"/>
        <v/>
      </c>
      <c r="P298" s="160" t="str">
        <f t="shared" si="557"/>
        <v/>
      </c>
      <c r="Q298" s="160" t="str">
        <f t="shared" si="557"/>
        <v/>
      </c>
      <c r="R298" s="160" t="str">
        <f t="shared" si="557"/>
        <v/>
      </c>
      <c r="S298" s="160" t="str">
        <f t="shared" si="557"/>
        <v/>
      </c>
      <c r="T298" s="160" t="str">
        <f t="shared" si="557"/>
        <v/>
      </c>
      <c r="U298" s="160" t="str">
        <f t="shared" si="557"/>
        <v/>
      </c>
      <c r="V298" s="160" t="str">
        <f t="shared" si="557"/>
        <v/>
      </c>
      <c r="W298" s="160" t="str">
        <f t="shared" si="557"/>
        <v/>
      </c>
      <c r="X298" s="160" t="str">
        <f t="shared" si="557"/>
        <v/>
      </c>
      <c r="Y298" s="160" t="str">
        <f t="shared" si="557"/>
        <v/>
      </c>
      <c r="Z298" s="160" t="str">
        <f t="shared" si="557"/>
        <v/>
      </c>
      <c r="AA298" s="160" t="str">
        <f t="shared" si="557"/>
        <v/>
      </c>
      <c r="AB298" s="160" t="str">
        <f t="shared" si="557"/>
        <v/>
      </c>
      <c r="AC298" s="160" t="str">
        <f t="shared" si="557"/>
        <v/>
      </c>
      <c r="AD298" s="160" t="str">
        <f t="shared" si="557"/>
        <v/>
      </c>
      <c r="AE298" s="160" t="str">
        <f t="shared" si="557"/>
        <v/>
      </c>
      <c r="AF298" s="160" t="str">
        <f t="shared" si="557"/>
        <v/>
      </c>
      <c r="AG298" s="160" t="str">
        <f t="shared" si="557"/>
        <v/>
      </c>
      <c r="AH298" s="160" t="str">
        <f t="shared" si="557"/>
        <v/>
      </c>
      <c r="AI298" s="160" t="str">
        <f t="shared" si="557"/>
        <v/>
      </c>
      <c r="AJ298" s="160" t="str">
        <f t="shared" si="557"/>
        <v/>
      </c>
      <c r="AK298" s="160" t="str">
        <f t="shared" si="557"/>
        <v/>
      </c>
      <c r="AL298" s="160" t="str">
        <f t="shared" si="557"/>
        <v/>
      </c>
      <c r="AM298" s="160" t="str">
        <f t="shared" si="557"/>
        <v/>
      </c>
      <c r="AN298" s="160" t="str">
        <f t="shared" si="557"/>
        <v/>
      </c>
      <c r="AO298" s="160" t="str">
        <f t="shared" si="557"/>
        <v/>
      </c>
      <c r="AP298" s="160" t="str">
        <f t="shared" si="557"/>
        <v/>
      </c>
      <c r="AQ298" s="160" t="str">
        <f t="shared" si="557"/>
        <v/>
      </c>
      <c r="AR298" s="160" t="str">
        <f t="shared" si="557"/>
        <v/>
      </c>
      <c r="AS298" s="160" t="str">
        <f t="shared" si="557"/>
        <v/>
      </c>
      <c r="AT298" s="160" t="str">
        <f t="shared" si="557"/>
        <v/>
      </c>
      <c r="AU298" s="160" t="str">
        <f t="shared" si="557"/>
        <v/>
      </c>
      <c r="AV298" s="160" t="str">
        <f t="shared" si="557"/>
        <v/>
      </c>
      <c r="AW298" s="161" t="str">
        <f t="shared" si="557"/>
        <v/>
      </c>
      <c r="AX298" t="s">
        <v>1</v>
      </c>
      <c r="AY298" s="105" t="str">
        <f t="shared" si="507"/>
        <v/>
      </c>
      <c r="AZ298" s="134" t="str">
        <f t="shared" si="487"/>
        <v/>
      </c>
      <c r="BA298" s="73" t="str">
        <f t="shared" si="508"/>
        <v/>
      </c>
      <c r="BB298" s="73" t="str">
        <f t="shared" si="509"/>
        <v/>
      </c>
      <c r="BC298" s="134" t="str">
        <f t="shared" si="510"/>
        <v/>
      </c>
      <c r="BD298" s="134" t="str">
        <f t="shared" si="511"/>
        <v/>
      </c>
      <c r="BE298" s="134" t="str">
        <f t="shared" si="512"/>
        <v/>
      </c>
      <c r="BF298" s="134" t="str">
        <f t="shared" si="538"/>
        <v/>
      </c>
      <c r="BG298" s="134" t="str">
        <f t="shared" si="488"/>
        <v/>
      </c>
      <c r="BH298" s="73" t="str">
        <f t="shared" si="489"/>
        <v/>
      </c>
      <c r="BI298" s="73" t="str">
        <f t="shared" si="534"/>
        <v/>
      </c>
      <c r="BJ298" s="134" t="str">
        <f t="shared" si="513"/>
        <v/>
      </c>
      <c r="BK298" s="73" t="str" cm="1">
        <f t="array" ref="BK298">IF(BJ298="",""&amp;BI298,IF(BJ298="NEMA",BI298,INDEX(klub_naziv,MATCH(INDEX(klubAlias_klubid,BJ298),klub_id,0))))</f>
        <v/>
      </c>
      <c r="BL298" s="73" t="str" cm="1">
        <f t="array" ref="BL298">IFERROR(INDEX(registarNatjecatelji,CE298,4),"")</f>
        <v/>
      </c>
      <c r="BM298" s="179" t="str">
        <f t="shared" si="457"/>
        <v/>
      </c>
      <c r="BN298" s="73" t="str">
        <f t="shared" si="514"/>
        <v/>
      </c>
      <c r="BO298" s="73" t="str">
        <f t="shared" si="527"/>
        <v/>
      </c>
      <c r="BP298" s="134" t="str">
        <f t="shared" si="490"/>
        <v/>
      </c>
      <c r="BQ298" s="73" t="str">
        <f t="shared" si="491"/>
        <v/>
      </c>
      <c r="BR298" s="73" t="str">
        <f t="shared" si="492"/>
        <v/>
      </c>
      <c r="BS298" s="134" t="str">
        <f t="shared" si="493"/>
        <v/>
      </c>
      <c r="BT298" s="74" t="str">
        <f t="shared" si="494"/>
        <v/>
      </c>
      <c r="BU298" s="74" t="str">
        <f t="shared" si="495"/>
        <v/>
      </c>
      <c r="BV298" s="75" t="str">
        <f t="shared" si="496"/>
        <v/>
      </c>
      <c r="BW298" t="s">
        <v>1</v>
      </c>
      <c r="BX298" s="105" t="str">
        <f t="shared" si="497"/>
        <v/>
      </c>
      <c r="BY298" s="106" t="str">
        <f t="shared" si="498"/>
        <v/>
      </c>
      <c r="BZ298" t="s">
        <v>1</v>
      </c>
      <c r="CA298" s="105" t="str">
        <f t="shared" si="499"/>
        <v/>
      </c>
      <c r="CB298" s="106" t="str">
        <f t="shared" si="500"/>
        <v/>
      </c>
      <c r="CC298" t="s">
        <v>1</v>
      </c>
      <c r="CD298" s="105" t="str">
        <f t="shared" si="501"/>
        <v/>
      </c>
      <c r="CE298" s="106" t="str">
        <f t="shared" si="515"/>
        <v/>
      </c>
      <c r="CF298" t="s">
        <v>1</v>
      </c>
      <c r="CG298" s="111" t="str">
        <f t="shared" si="516"/>
        <v/>
      </c>
      <c r="CH298" s="134" t="str" cm="1">
        <f t="array" ref="CH298">IF(CG298="","",INDEX(imePrezime_id,CG298,0))</f>
        <v/>
      </c>
      <c r="CI298" s="106" t="str">
        <f>IF(OR(CD298="",CE298&lt;&gt;"NEMA"),"",IFERROR(INDEX(imeprezimealias_imeprezimeid,MATCH(BA298&amp;" "&amp;BB298,imeprezimealias_alias,0)),""))</f>
        <v/>
      </c>
      <c r="CJ298" t="s">
        <v>1</v>
      </c>
      <c r="CK298" s="29" t="str">
        <f t="shared" si="517"/>
        <v/>
      </c>
      <c r="CL298" t="s">
        <v>1</v>
      </c>
      <c r="CM298" s="90"/>
      <c r="CN298" t="s">
        <v>1</v>
      </c>
      <c r="CO298" s="111" t="str">
        <f>IF(CM298="","",MAX(CO$10:CO297)+1)</f>
        <v/>
      </c>
      <c r="CP298" s="106" t="str">
        <f>IF(CM298="","",INDEX(imePrezime_id,MATCH(IF(IFERROR(SEARCH("–",CM298),0)&lt;&gt;0,CM298,SUBSTITUTE(CM298," "," – ",1)),imePrezime,0)))</f>
        <v/>
      </c>
      <c r="CR298" s="29" t="str">
        <f t="shared" si="518"/>
        <v/>
      </c>
      <c r="CS298" t="s">
        <v>1</v>
      </c>
      <c r="CT298" s="115" t="str">
        <f>IF(AND(CE298="NEMA",CI298=""),MAX(CT$10:CT297)+1,"")</f>
        <v/>
      </c>
      <c r="CU298" t="s">
        <v>1</v>
      </c>
      <c r="CV298" s="120" t="str">
        <f t="shared" si="532"/>
        <v/>
      </c>
      <c r="CW298" t="s">
        <v>1</v>
      </c>
      <c r="CX298" s="105" t="str">
        <f>IF(CT298="","",IF(BO298&lt;&gt;"CRO","","INSERT INTO osoba (id,reg_broj,oib,spol_id,dat_rodjenja) VALUES ("&amp;CT298&amp;",(SELECT max(reg_broj)+1 FROM osoba),Null,'"&amp;CV298&amp;"',Null); INSERT INTO osoba_log (id,reg_broj,oib,spol_id,dat_rodjenja,dnevnik_id) SELECT id,reg_broj,oib,spol_id,dat_rodjenja,"&amp;CT$2&amp;" FROM osoba WHERE id = "&amp;CT298&amp;";"))</f>
        <v/>
      </c>
      <c r="CY298" s="125" t="str">
        <f>IF(CT298="","","INSERT INTO imeprezime (id,osoba_id,rbr,ime,prezime,klub_id,identitet_id,sintaksa_id,info,aktivno,dnevnik_id) VALUES ("&amp;CT298&amp;","&amp;IF(CX298="","Null",CT298)&amp;",1,'"&amp;BA298&amp;"','"&amp;BB298&amp;"',(SELECT id FROM klub WHERE naziv = '"&amp;BI298&amp;"'),Null,1,'',1,"&amp;CT$2&amp;");")</f>
        <v/>
      </c>
      <c r="CZ298" t="s">
        <v>1</v>
      </c>
      <c r="DA298" s="29" t="str">
        <f t="shared" si="519"/>
        <v/>
      </c>
      <c r="DB298" t="s">
        <v>1</v>
      </c>
      <c r="DC298" s="105" t="str">
        <f>IF(OR(BP298="",BP298&lt;&gt;"NEMA"),"",BO298)</f>
        <v/>
      </c>
      <c r="DD298" s="125" t="str">
        <f>IF(DC298="","",MAX(DD$10:DD297)+1)</f>
        <v/>
      </c>
      <c r="DE298" t="s">
        <v>1</v>
      </c>
      <c r="DF298" s="90"/>
      <c r="DG298" t="s">
        <v>1</v>
      </c>
      <c r="DH298" s="29" t="str">
        <f t="shared" si="502"/>
        <v/>
      </c>
      <c r="DI298" t="s">
        <v>1</v>
      </c>
      <c r="DJ298" s="166" t="str">
        <f>IF(BJ298&lt;&gt;"NEMA","",IF(IFERROR(MATCH(BI298,BI$10:BI297,0),0)&lt;&gt;0,"",BI298))</f>
        <v/>
      </c>
      <c r="DK298" t="s">
        <v>1</v>
      </c>
      <c r="DL298" s="90"/>
      <c r="DM298" t="s">
        <v>1</v>
      </c>
      <c r="DN298" s="105" t="str">
        <f t="shared" si="520"/>
        <v/>
      </c>
      <c r="DO298" s="73" t="str">
        <f>IF(DN298="","",MAX(DO$10:DO297)+1)</f>
        <v/>
      </c>
      <c r="DP298" s="73" t="str">
        <f>IF(DN298="","",IF(BP298="","",IF(BP298="NEMA",DD298,BP298)))</f>
        <v/>
      </c>
      <c r="DQ298" s="73" t="str">
        <f t="shared" si="521"/>
        <v/>
      </c>
      <c r="DR298" s="73" t="str">
        <f>IF(DL298="","",MAX(DR$10:DR297)+1)</f>
        <v/>
      </c>
      <c r="DS298" s="177" t="str">
        <f t="shared" si="503"/>
        <v/>
      </c>
      <c r="DT298" s="125" t="str">
        <f t="shared" si="522"/>
        <v/>
      </c>
      <c r="DU298" t="s">
        <v>1</v>
      </c>
      <c r="DV298" s="29" t="str">
        <f t="shared" si="523"/>
        <v/>
      </c>
      <c r="DW298" t="s">
        <v>1</v>
      </c>
      <c r="DX298" s="166" t="str">
        <f>IF(BX298="","",IF(BY298&lt;&gt;"NEMA","ime-pre-klu"&amp;IF(BJ298="","","(ali)")&amp;"-kat",IF(CB298&lt;&gt;"NEMA","ime-pre-klu"&amp;IF(BJ298="","","(ali)"),IF(CE298&lt;&gt;"NEMA","ime-pre",IF(CT298&lt;&gt;"","novo",""))))&amp;IF(AND(BE298="0",BD298&gt;max_minuta*60),"-ot",""))</f>
        <v/>
      </c>
      <c r="DY298" t="s">
        <v>1</v>
      </c>
      <c r="DZ298" s="111"/>
      <c r="EA298" s="134"/>
      <c r="EB298" s="134"/>
      <c r="EC298" s="134"/>
      <c r="ED298" s="134"/>
      <c r="EE298" s="134"/>
      <c r="EF298" s="134"/>
      <c r="EG298" s="134"/>
      <c r="EH298" s="134"/>
      <c r="EI298" s="134"/>
      <c r="EJ298" s="106" t="str">
        <f t="shared" si="504"/>
        <v/>
      </c>
      <c r="EK298" t="s">
        <v>1</v>
      </c>
    </row>
    <row r="299" spans="2:141" x14ac:dyDescent="0.25">
      <c r="B299" s="148"/>
      <c r="C299" t="s">
        <v>1</v>
      </c>
      <c r="D299" s="159" t="str">
        <f t="shared" si="505"/>
        <v/>
      </c>
      <c r="E299" s="160" t="str">
        <f t="shared" ref="E299:AW299" si="558">IF($B299="","",FIND(";",$B299,D299+1))</f>
        <v/>
      </c>
      <c r="F299" s="160" t="str">
        <f t="shared" si="558"/>
        <v/>
      </c>
      <c r="G299" s="160" t="str">
        <f t="shared" si="558"/>
        <v/>
      </c>
      <c r="H299" s="160" t="str">
        <f t="shared" si="558"/>
        <v/>
      </c>
      <c r="I299" s="160" t="str">
        <f t="shared" si="558"/>
        <v/>
      </c>
      <c r="J299" s="160" t="str">
        <f t="shared" si="558"/>
        <v/>
      </c>
      <c r="K299" s="160" t="str">
        <f t="shared" si="558"/>
        <v/>
      </c>
      <c r="L299" s="160" t="str">
        <f t="shared" si="558"/>
        <v/>
      </c>
      <c r="M299" s="160" t="str">
        <f t="shared" si="558"/>
        <v/>
      </c>
      <c r="N299" s="160" t="str">
        <f t="shared" si="558"/>
        <v/>
      </c>
      <c r="O299" s="160" t="str">
        <f t="shared" si="558"/>
        <v/>
      </c>
      <c r="P299" s="160" t="str">
        <f t="shared" si="558"/>
        <v/>
      </c>
      <c r="Q299" s="160" t="str">
        <f t="shared" si="558"/>
        <v/>
      </c>
      <c r="R299" s="160" t="str">
        <f t="shared" si="558"/>
        <v/>
      </c>
      <c r="S299" s="160" t="str">
        <f t="shared" si="558"/>
        <v/>
      </c>
      <c r="T299" s="160" t="str">
        <f t="shared" si="558"/>
        <v/>
      </c>
      <c r="U299" s="160" t="str">
        <f t="shared" si="558"/>
        <v/>
      </c>
      <c r="V299" s="160" t="str">
        <f t="shared" si="558"/>
        <v/>
      </c>
      <c r="W299" s="160" t="str">
        <f t="shared" si="558"/>
        <v/>
      </c>
      <c r="X299" s="160" t="str">
        <f t="shared" si="558"/>
        <v/>
      </c>
      <c r="Y299" s="160" t="str">
        <f t="shared" si="558"/>
        <v/>
      </c>
      <c r="Z299" s="160" t="str">
        <f t="shared" si="558"/>
        <v/>
      </c>
      <c r="AA299" s="160" t="str">
        <f t="shared" si="558"/>
        <v/>
      </c>
      <c r="AB299" s="160" t="str">
        <f t="shared" si="558"/>
        <v/>
      </c>
      <c r="AC299" s="160" t="str">
        <f t="shared" si="558"/>
        <v/>
      </c>
      <c r="AD299" s="160" t="str">
        <f t="shared" si="558"/>
        <v/>
      </c>
      <c r="AE299" s="160" t="str">
        <f t="shared" si="558"/>
        <v/>
      </c>
      <c r="AF299" s="160" t="str">
        <f t="shared" si="558"/>
        <v/>
      </c>
      <c r="AG299" s="160" t="str">
        <f t="shared" si="558"/>
        <v/>
      </c>
      <c r="AH299" s="160" t="str">
        <f t="shared" si="558"/>
        <v/>
      </c>
      <c r="AI299" s="160" t="str">
        <f t="shared" si="558"/>
        <v/>
      </c>
      <c r="AJ299" s="160" t="str">
        <f t="shared" si="558"/>
        <v/>
      </c>
      <c r="AK299" s="160" t="str">
        <f t="shared" si="558"/>
        <v/>
      </c>
      <c r="AL299" s="160" t="str">
        <f t="shared" si="558"/>
        <v/>
      </c>
      <c r="AM299" s="160" t="str">
        <f t="shared" si="558"/>
        <v/>
      </c>
      <c r="AN299" s="160" t="str">
        <f t="shared" si="558"/>
        <v/>
      </c>
      <c r="AO299" s="160" t="str">
        <f t="shared" si="558"/>
        <v/>
      </c>
      <c r="AP299" s="160" t="str">
        <f t="shared" si="558"/>
        <v/>
      </c>
      <c r="AQ299" s="160" t="str">
        <f t="shared" si="558"/>
        <v/>
      </c>
      <c r="AR299" s="160" t="str">
        <f t="shared" si="558"/>
        <v/>
      </c>
      <c r="AS299" s="160" t="str">
        <f t="shared" si="558"/>
        <v/>
      </c>
      <c r="AT299" s="160" t="str">
        <f t="shared" si="558"/>
        <v/>
      </c>
      <c r="AU299" s="160" t="str">
        <f t="shared" si="558"/>
        <v/>
      </c>
      <c r="AV299" s="160" t="str">
        <f t="shared" si="558"/>
        <v/>
      </c>
      <c r="AW299" s="161" t="str">
        <f t="shared" si="558"/>
        <v/>
      </c>
      <c r="AX299" t="s">
        <v>1</v>
      </c>
      <c r="AY299" s="105" t="str">
        <f t="shared" si="507"/>
        <v/>
      </c>
      <c r="AZ299" s="134" t="str">
        <f t="shared" si="487"/>
        <v/>
      </c>
      <c r="BA299" s="73" t="str">
        <f t="shared" si="508"/>
        <v/>
      </c>
      <c r="BB299" s="73" t="str">
        <f t="shared" si="509"/>
        <v/>
      </c>
      <c r="BC299" s="134" t="str">
        <f t="shared" si="510"/>
        <v/>
      </c>
      <c r="BD299" s="134" t="str">
        <f t="shared" si="511"/>
        <v/>
      </c>
      <c r="BE299" s="134" t="str">
        <f t="shared" si="512"/>
        <v/>
      </c>
      <c r="BF299" s="134" t="str">
        <f t="shared" si="538"/>
        <v/>
      </c>
      <c r="BG299" s="134" t="str">
        <f t="shared" si="488"/>
        <v/>
      </c>
      <c r="BH299" s="73" t="str">
        <f t="shared" si="489"/>
        <v/>
      </c>
      <c r="BI299" s="73" t="str">
        <f t="shared" si="534"/>
        <v/>
      </c>
      <c r="BJ299" s="134" t="str">
        <f t="shared" si="513"/>
        <v/>
      </c>
      <c r="BK299" s="73" t="str" cm="1">
        <f t="array" ref="BK299">IF(BJ299="",""&amp;BI299,IF(BJ299="NEMA",BI299,INDEX(klub_naziv,MATCH(INDEX(klubAlias_klubid,BJ299),klub_id,0))))</f>
        <v/>
      </c>
      <c r="BL299" s="73" t="str" cm="1">
        <f t="array" ref="BL299">IFERROR(INDEX(registarNatjecatelji,CE299,4),"")</f>
        <v/>
      </c>
      <c r="BM299" s="179" t="str">
        <f t="shared" si="457"/>
        <v/>
      </c>
      <c r="BN299" s="73" t="str">
        <f t="shared" si="514"/>
        <v/>
      </c>
      <c r="BO299" s="73" t="str">
        <f t="shared" si="527"/>
        <v/>
      </c>
      <c r="BP299" s="134" t="str">
        <f t="shared" si="490"/>
        <v/>
      </c>
      <c r="BQ299" s="73" t="str">
        <f t="shared" si="491"/>
        <v/>
      </c>
      <c r="BR299" s="73" t="str">
        <f t="shared" si="492"/>
        <v/>
      </c>
      <c r="BS299" s="134" t="str">
        <f t="shared" si="493"/>
        <v/>
      </c>
      <c r="BT299" s="74" t="str">
        <f t="shared" si="494"/>
        <v/>
      </c>
      <c r="BU299" s="74" t="str">
        <f t="shared" si="495"/>
        <v/>
      </c>
      <c r="BV299" s="75" t="str">
        <f t="shared" si="496"/>
        <v/>
      </c>
      <c r="BW299" t="s">
        <v>1</v>
      </c>
      <c r="BX299" s="105" t="str">
        <f t="shared" si="497"/>
        <v/>
      </c>
      <c r="BY299" s="106" t="str">
        <f t="shared" si="498"/>
        <v/>
      </c>
      <c r="BZ299" t="s">
        <v>1</v>
      </c>
      <c r="CA299" s="105" t="str">
        <f t="shared" si="499"/>
        <v/>
      </c>
      <c r="CB299" s="106" t="str">
        <f t="shared" si="500"/>
        <v/>
      </c>
      <c r="CC299" t="s">
        <v>1</v>
      </c>
      <c r="CD299" s="105" t="str">
        <f t="shared" si="501"/>
        <v/>
      </c>
      <c r="CE299" s="106" t="str">
        <f t="shared" si="515"/>
        <v/>
      </c>
      <c r="CF299" t="s">
        <v>1</v>
      </c>
      <c r="CG299" s="111" t="str">
        <f t="shared" si="516"/>
        <v/>
      </c>
      <c r="CH299" s="134" t="str" cm="1">
        <f t="array" ref="CH299">IF(CG299="","",INDEX(imePrezime_id,CG299,0))</f>
        <v/>
      </c>
      <c r="CI299" s="106" t="str">
        <f>IF(OR(CD299="",CE299&lt;&gt;"NEMA"),"",IFERROR(INDEX(imeprezimealias_imeprezimeid,MATCH(BA299&amp;" "&amp;BB299,imeprezimealias_alias,0)),""))</f>
        <v/>
      </c>
      <c r="CJ299" t="s">
        <v>1</v>
      </c>
      <c r="CK299" s="29" t="str">
        <f t="shared" si="517"/>
        <v/>
      </c>
      <c r="CL299" t="s">
        <v>1</v>
      </c>
      <c r="CM299" s="90"/>
      <c r="CN299" t="s">
        <v>1</v>
      </c>
      <c r="CO299" s="111" t="str">
        <f>IF(CM299="","",MAX(CO$10:CO298)+1)</f>
        <v/>
      </c>
      <c r="CP299" s="106" t="str">
        <f>IF(CM299="","",INDEX(imePrezime_id,MATCH(IF(IFERROR(SEARCH("–",CM299),0)&lt;&gt;0,CM299,SUBSTITUTE(CM299," "," – ",1)),imePrezime,0)))</f>
        <v/>
      </c>
      <c r="CR299" s="29" t="str">
        <f t="shared" si="518"/>
        <v/>
      </c>
      <c r="CS299" t="s">
        <v>1</v>
      </c>
      <c r="CT299" s="115" t="str">
        <f>IF(AND(CE299="NEMA",CI299=""),MAX(CT$10:CT298)+1,"")</f>
        <v/>
      </c>
      <c r="CU299" t="s">
        <v>1</v>
      </c>
      <c r="CV299" s="120" t="str">
        <f t="shared" si="532"/>
        <v/>
      </c>
      <c r="CW299" t="s">
        <v>1</v>
      </c>
      <c r="CX299" s="105" t="str">
        <f>IF(CT299="","",IF(BO299&lt;&gt;"CRO","","INSERT INTO osoba (id,reg_broj,oib,spol_id,dat_rodjenja) VALUES ("&amp;CT299&amp;",(SELECT max(reg_broj)+1 FROM osoba),Null,'"&amp;CV299&amp;"',Null); INSERT INTO osoba_log (id,reg_broj,oib,spol_id,dat_rodjenja,dnevnik_id) SELECT id,reg_broj,oib,spol_id,dat_rodjenja,"&amp;CT$2&amp;" FROM osoba WHERE id = "&amp;CT299&amp;";"))</f>
        <v/>
      </c>
      <c r="CY299" s="125" t="str">
        <f>IF(CT299="","","INSERT INTO imeprezime (id,osoba_id,rbr,ime,prezime,klub_id,identitet_id,sintaksa_id,info,aktivno,dnevnik_id) VALUES ("&amp;CT299&amp;","&amp;IF(CX299="","Null",CT299)&amp;",1,'"&amp;BA299&amp;"','"&amp;BB299&amp;"',(SELECT id FROM klub WHERE naziv = '"&amp;BI299&amp;"'),Null,1,'',1,"&amp;CT$2&amp;");")</f>
        <v/>
      </c>
      <c r="CZ299" t="s">
        <v>1</v>
      </c>
      <c r="DA299" s="29" t="str">
        <f t="shared" si="519"/>
        <v/>
      </c>
      <c r="DB299" t="s">
        <v>1</v>
      </c>
      <c r="DC299" s="105" t="str">
        <f>IF(OR(BP299="",BP299&lt;&gt;"NEMA"),"",BO299)</f>
        <v/>
      </c>
      <c r="DD299" s="125" t="str">
        <f>IF(DC299="","",MAX(DD$10:DD298)+1)</f>
        <v/>
      </c>
      <c r="DE299" t="s">
        <v>1</v>
      </c>
      <c r="DF299" s="90"/>
      <c r="DG299" t="s">
        <v>1</v>
      </c>
      <c r="DH299" s="29" t="str">
        <f t="shared" si="502"/>
        <v/>
      </c>
      <c r="DI299" t="s">
        <v>1</v>
      </c>
      <c r="DJ299" s="166" t="str">
        <f>IF(BJ299&lt;&gt;"NEMA","",IF(IFERROR(MATCH(BI299,BI$10:BI298,0),0)&lt;&gt;0,"",BI299))</f>
        <v/>
      </c>
      <c r="DK299" t="s">
        <v>1</v>
      </c>
      <c r="DL299" s="90"/>
      <c r="DM299" t="s">
        <v>1</v>
      </c>
      <c r="DN299" s="105" t="str">
        <f t="shared" si="520"/>
        <v/>
      </c>
      <c r="DO299" s="73" t="str">
        <f>IF(DN299="","",MAX(DO$10:DO298)+1)</f>
        <v/>
      </c>
      <c r="DP299" s="73" t="str">
        <f>IF(DN299="","",IF(BP299="","",IF(BP299="NEMA",DD299,BP299)))</f>
        <v/>
      </c>
      <c r="DQ299" s="73" t="str">
        <f t="shared" si="521"/>
        <v/>
      </c>
      <c r="DR299" s="73" t="str">
        <f>IF(DL299="","",MAX(DR$10:DR298)+1)</f>
        <v/>
      </c>
      <c r="DS299" s="177" t="str">
        <f t="shared" si="503"/>
        <v/>
      </c>
      <c r="DT299" s="125" t="str">
        <f t="shared" si="522"/>
        <v/>
      </c>
      <c r="DU299" t="s">
        <v>1</v>
      </c>
      <c r="DV299" s="29" t="str">
        <f t="shared" si="523"/>
        <v/>
      </c>
      <c r="DW299" t="s">
        <v>1</v>
      </c>
      <c r="DX299" s="166" t="str">
        <f>IF(BX299="","",IF(BY299&lt;&gt;"NEMA","ime-pre-klu"&amp;IF(BJ299="","","(ali)")&amp;"-kat",IF(CB299&lt;&gt;"NEMA","ime-pre-klu"&amp;IF(BJ299="","","(ali)"),IF(CE299&lt;&gt;"NEMA","ime-pre",IF(CT299&lt;&gt;"","novo",""))))&amp;IF(AND(BE299="0",BD299&gt;max_minuta*60),"-ot",""))</f>
        <v/>
      </c>
      <c r="DY299" t="s">
        <v>1</v>
      </c>
      <c r="DZ299" s="111"/>
      <c r="EA299" s="134"/>
      <c r="EB299" s="134"/>
      <c r="EC299" s="134"/>
      <c r="ED299" s="134"/>
      <c r="EE299" s="134"/>
      <c r="EF299" s="134"/>
      <c r="EG299" s="134"/>
      <c r="EH299" s="134"/>
      <c r="EI299" s="134"/>
      <c r="EJ299" s="106" t="str">
        <f t="shared" si="504"/>
        <v/>
      </c>
      <c r="EK299" t="s">
        <v>1</v>
      </c>
    </row>
    <row r="300" spans="2:141" x14ac:dyDescent="0.25">
      <c r="B300" s="148"/>
      <c r="C300" t="s">
        <v>1</v>
      </c>
      <c r="D300" s="159" t="str">
        <f t="shared" si="505"/>
        <v/>
      </c>
      <c r="E300" s="160" t="str">
        <f t="shared" ref="E300:AW300" si="559">IF($B300="","",FIND(";",$B300,D300+1))</f>
        <v/>
      </c>
      <c r="F300" s="160" t="str">
        <f t="shared" si="559"/>
        <v/>
      </c>
      <c r="G300" s="160" t="str">
        <f t="shared" si="559"/>
        <v/>
      </c>
      <c r="H300" s="160" t="str">
        <f t="shared" si="559"/>
        <v/>
      </c>
      <c r="I300" s="160" t="str">
        <f t="shared" si="559"/>
        <v/>
      </c>
      <c r="J300" s="160" t="str">
        <f t="shared" si="559"/>
        <v/>
      </c>
      <c r="K300" s="160" t="str">
        <f t="shared" si="559"/>
        <v/>
      </c>
      <c r="L300" s="160" t="str">
        <f t="shared" si="559"/>
        <v/>
      </c>
      <c r="M300" s="160" t="str">
        <f t="shared" si="559"/>
        <v/>
      </c>
      <c r="N300" s="160" t="str">
        <f t="shared" si="559"/>
        <v/>
      </c>
      <c r="O300" s="160" t="str">
        <f t="shared" si="559"/>
        <v/>
      </c>
      <c r="P300" s="160" t="str">
        <f t="shared" si="559"/>
        <v/>
      </c>
      <c r="Q300" s="160" t="str">
        <f t="shared" si="559"/>
        <v/>
      </c>
      <c r="R300" s="160" t="str">
        <f t="shared" si="559"/>
        <v/>
      </c>
      <c r="S300" s="160" t="str">
        <f t="shared" si="559"/>
        <v/>
      </c>
      <c r="T300" s="160" t="str">
        <f t="shared" si="559"/>
        <v/>
      </c>
      <c r="U300" s="160" t="str">
        <f t="shared" si="559"/>
        <v/>
      </c>
      <c r="V300" s="160" t="str">
        <f t="shared" si="559"/>
        <v/>
      </c>
      <c r="W300" s="160" t="str">
        <f t="shared" si="559"/>
        <v/>
      </c>
      <c r="X300" s="160" t="str">
        <f t="shared" si="559"/>
        <v/>
      </c>
      <c r="Y300" s="160" t="str">
        <f t="shared" si="559"/>
        <v/>
      </c>
      <c r="Z300" s="160" t="str">
        <f t="shared" si="559"/>
        <v/>
      </c>
      <c r="AA300" s="160" t="str">
        <f t="shared" si="559"/>
        <v/>
      </c>
      <c r="AB300" s="160" t="str">
        <f t="shared" si="559"/>
        <v/>
      </c>
      <c r="AC300" s="160" t="str">
        <f t="shared" si="559"/>
        <v/>
      </c>
      <c r="AD300" s="160" t="str">
        <f t="shared" si="559"/>
        <v/>
      </c>
      <c r="AE300" s="160" t="str">
        <f t="shared" si="559"/>
        <v/>
      </c>
      <c r="AF300" s="160" t="str">
        <f t="shared" si="559"/>
        <v/>
      </c>
      <c r="AG300" s="160" t="str">
        <f t="shared" si="559"/>
        <v/>
      </c>
      <c r="AH300" s="160" t="str">
        <f t="shared" si="559"/>
        <v/>
      </c>
      <c r="AI300" s="160" t="str">
        <f t="shared" si="559"/>
        <v/>
      </c>
      <c r="AJ300" s="160" t="str">
        <f t="shared" si="559"/>
        <v/>
      </c>
      <c r="AK300" s="160" t="str">
        <f t="shared" si="559"/>
        <v/>
      </c>
      <c r="AL300" s="160" t="str">
        <f t="shared" si="559"/>
        <v/>
      </c>
      <c r="AM300" s="160" t="str">
        <f t="shared" si="559"/>
        <v/>
      </c>
      <c r="AN300" s="160" t="str">
        <f t="shared" si="559"/>
        <v/>
      </c>
      <c r="AO300" s="160" t="str">
        <f t="shared" si="559"/>
        <v/>
      </c>
      <c r="AP300" s="160" t="str">
        <f t="shared" si="559"/>
        <v/>
      </c>
      <c r="AQ300" s="160" t="str">
        <f t="shared" si="559"/>
        <v/>
      </c>
      <c r="AR300" s="160" t="str">
        <f t="shared" si="559"/>
        <v/>
      </c>
      <c r="AS300" s="160" t="str">
        <f t="shared" si="559"/>
        <v/>
      </c>
      <c r="AT300" s="160" t="str">
        <f t="shared" si="559"/>
        <v/>
      </c>
      <c r="AU300" s="160" t="str">
        <f t="shared" si="559"/>
        <v/>
      </c>
      <c r="AV300" s="160" t="str">
        <f t="shared" si="559"/>
        <v/>
      </c>
      <c r="AW300" s="161" t="str">
        <f t="shared" si="559"/>
        <v/>
      </c>
      <c r="AX300" t="s">
        <v>1</v>
      </c>
      <c r="AY300" s="105" t="str">
        <f t="shared" si="507"/>
        <v/>
      </c>
      <c r="AZ300" s="134" t="str">
        <f t="shared" si="487"/>
        <v/>
      </c>
      <c r="BA300" s="73" t="str">
        <f t="shared" si="508"/>
        <v/>
      </c>
      <c r="BB300" s="73" t="str">
        <f t="shared" si="509"/>
        <v/>
      </c>
      <c r="BC300" s="134" t="str">
        <f t="shared" si="510"/>
        <v/>
      </c>
      <c r="BD300" s="134" t="str">
        <f t="shared" si="511"/>
        <v/>
      </c>
      <c r="BE300" s="134" t="str">
        <f t="shared" si="512"/>
        <v/>
      </c>
      <c r="BF300" s="134" t="str">
        <f t="shared" si="538"/>
        <v/>
      </c>
      <c r="BG300" s="134" t="str">
        <f t="shared" si="488"/>
        <v/>
      </c>
      <c r="BH300" s="73" t="str">
        <f t="shared" si="489"/>
        <v/>
      </c>
      <c r="BI300" s="73" t="str">
        <f t="shared" si="534"/>
        <v/>
      </c>
      <c r="BJ300" s="134" t="str">
        <f t="shared" si="513"/>
        <v/>
      </c>
      <c r="BK300" s="73" t="str" cm="1">
        <f t="array" ref="BK300">IF(BJ300="",""&amp;BI300,IF(BJ300="NEMA",BI300,INDEX(klub_naziv,MATCH(INDEX(klubAlias_klubid,BJ300),klub_id,0))))</f>
        <v/>
      </c>
      <c r="BL300" s="73" t="str" cm="1">
        <f t="array" ref="BL300">IFERROR(INDEX(registarNatjecatelji,CE300,4),"")</f>
        <v/>
      </c>
      <c r="BM300" s="179" t="str">
        <f t="shared" si="457"/>
        <v/>
      </c>
      <c r="BN300" s="73" t="str">
        <f t="shared" si="514"/>
        <v/>
      </c>
      <c r="BO300" s="73" t="str">
        <f t="shared" si="527"/>
        <v/>
      </c>
      <c r="BP300" s="134" t="str">
        <f t="shared" si="490"/>
        <v/>
      </c>
      <c r="BQ300" s="73" t="str">
        <f t="shared" si="491"/>
        <v/>
      </c>
      <c r="BR300" s="73" t="str">
        <f t="shared" si="492"/>
        <v/>
      </c>
      <c r="BS300" s="134" t="str">
        <f t="shared" si="493"/>
        <v/>
      </c>
      <c r="BT300" s="74" t="str">
        <f t="shared" si="494"/>
        <v/>
      </c>
      <c r="BU300" s="74" t="str">
        <f t="shared" si="495"/>
        <v/>
      </c>
      <c r="BV300" s="75" t="str">
        <f t="shared" si="496"/>
        <v/>
      </c>
      <c r="BW300" t="s">
        <v>1</v>
      </c>
      <c r="BX300" s="105" t="str">
        <f t="shared" si="497"/>
        <v/>
      </c>
      <c r="BY300" s="106" t="str">
        <f t="shared" si="498"/>
        <v/>
      </c>
      <c r="BZ300" t="s">
        <v>1</v>
      </c>
      <c r="CA300" s="105" t="str">
        <f t="shared" si="499"/>
        <v/>
      </c>
      <c r="CB300" s="106" t="str">
        <f t="shared" si="500"/>
        <v/>
      </c>
      <c r="CC300" t="s">
        <v>1</v>
      </c>
      <c r="CD300" s="105" t="str">
        <f t="shared" si="501"/>
        <v/>
      </c>
      <c r="CE300" s="106" t="str">
        <f t="shared" si="515"/>
        <v/>
      </c>
      <c r="CF300" t="s">
        <v>1</v>
      </c>
      <c r="CG300" s="111" t="str">
        <f t="shared" si="516"/>
        <v/>
      </c>
      <c r="CH300" s="134" t="str" cm="1">
        <f t="array" ref="CH300">IF(CG300="","",INDEX(imePrezime_id,CG300,0))</f>
        <v/>
      </c>
      <c r="CI300" s="106" t="str">
        <f>IF(OR(CD300="",CE300&lt;&gt;"NEMA"),"",IFERROR(INDEX(imeprezimealias_imeprezimeid,MATCH(BA300&amp;" "&amp;BB300,imeprezimealias_alias,0)),""))</f>
        <v/>
      </c>
      <c r="CJ300" t="s">
        <v>1</v>
      </c>
      <c r="CK300" s="29" t="str">
        <f t="shared" si="517"/>
        <v/>
      </c>
      <c r="CL300" t="s">
        <v>1</v>
      </c>
      <c r="CM300" s="90"/>
      <c r="CN300" t="s">
        <v>1</v>
      </c>
      <c r="CO300" s="111" t="str">
        <f>IF(CM300="","",MAX(CO$10:CO299)+1)</f>
        <v/>
      </c>
      <c r="CP300" s="106" t="str">
        <f>IF(CM300="","",INDEX(imePrezime_id,MATCH(IF(IFERROR(SEARCH("–",CM300),0)&lt;&gt;0,CM300,SUBSTITUTE(CM300," "," – ",1)),imePrezime,0)))</f>
        <v/>
      </c>
      <c r="CR300" s="29" t="str">
        <f t="shared" si="518"/>
        <v/>
      </c>
      <c r="CS300" t="s">
        <v>1</v>
      </c>
      <c r="CT300" s="115" t="str">
        <f>IF(AND(CE300="NEMA",CI300=""),MAX(CT$10:CT299)+1,"")</f>
        <v/>
      </c>
      <c r="CU300" t="s">
        <v>1</v>
      </c>
      <c r="CV300" s="120" t="str">
        <f t="shared" si="532"/>
        <v/>
      </c>
      <c r="CW300" t="s">
        <v>1</v>
      </c>
      <c r="CX300" s="105" t="str">
        <f>IF(CT300="","",IF(BO300&lt;&gt;"CRO","","INSERT INTO osoba (id,reg_broj,oib,spol_id,dat_rodjenja) VALUES ("&amp;CT300&amp;",(SELECT max(reg_broj)+1 FROM osoba),Null,'"&amp;CV300&amp;"',Null); INSERT INTO osoba_log (id,reg_broj,oib,spol_id,dat_rodjenja,dnevnik_id) SELECT id,reg_broj,oib,spol_id,dat_rodjenja,"&amp;CT$2&amp;" FROM osoba WHERE id = "&amp;CT300&amp;";"))</f>
        <v/>
      </c>
      <c r="CY300" s="125" t="str">
        <f>IF(CT300="","","INSERT INTO imeprezime (id,osoba_id,rbr,ime,prezime,klub_id,identitet_id,sintaksa_id,info,aktivno,dnevnik_id) VALUES ("&amp;CT300&amp;","&amp;IF(CX300="","Null",CT300)&amp;",1,'"&amp;BA300&amp;"','"&amp;BB300&amp;"',(SELECT id FROM klub WHERE naziv = '"&amp;BI300&amp;"'),Null,1,'',1,"&amp;CT$2&amp;");")</f>
        <v/>
      </c>
      <c r="CZ300" t="s">
        <v>1</v>
      </c>
      <c r="DA300" s="29" t="str">
        <f t="shared" si="519"/>
        <v/>
      </c>
      <c r="DB300" t="s">
        <v>1</v>
      </c>
      <c r="DC300" s="105" t="str">
        <f>IF(OR(BP300="",BP300&lt;&gt;"NEMA"),"",BO300)</f>
        <v/>
      </c>
      <c r="DD300" s="125" t="str">
        <f>IF(DC300="","",MAX(DD$10:DD299)+1)</f>
        <v/>
      </c>
      <c r="DE300" t="s">
        <v>1</v>
      </c>
      <c r="DF300" s="90"/>
      <c r="DG300" t="s">
        <v>1</v>
      </c>
      <c r="DH300" s="29" t="str">
        <f t="shared" si="502"/>
        <v/>
      </c>
      <c r="DI300" t="s">
        <v>1</v>
      </c>
      <c r="DJ300" s="166" t="str">
        <f>IF(BJ300&lt;&gt;"NEMA","",IF(IFERROR(MATCH(BI300,BI$10:BI299,0),0)&lt;&gt;0,"",BI300))</f>
        <v/>
      </c>
      <c r="DK300" t="s">
        <v>1</v>
      </c>
      <c r="DL300" s="90"/>
      <c r="DM300" t="s">
        <v>1</v>
      </c>
      <c r="DN300" s="105" t="str">
        <f t="shared" si="520"/>
        <v/>
      </c>
      <c r="DO300" s="73" t="str">
        <f>IF(DN300="","",MAX(DO$10:DO299)+1)</f>
        <v/>
      </c>
      <c r="DP300" s="73" t="str">
        <f>IF(DN300="","",IF(BP300="","",IF(BP300="NEMA",DD300,BP300)))</f>
        <v/>
      </c>
      <c r="DQ300" s="73" t="str">
        <f t="shared" si="521"/>
        <v/>
      </c>
      <c r="DR300" s="73" t="str">
        <f>IF(DL300="","",MAX(DR$10:DR299)+1)</f>
        <v/>
      </c>
      <c r="DS300" s="177" t="str">
        <f t="shared" si="503"/>
        <v/>
      </c>
      <c r="DT300" s="125" t="str">
        <f t="shared" si="522"/>
        <v/>
      </c>
      <c r="DU300" t="s">
        <v>1</v>
      </c>
      <c r="DV300" s="29" t="str">
        <f t="shared" si="523"/>
        <v/>
      </c>
      <c r="DW300" t="s">
        <v>1</v>
      </c>
      <c r="DX300" s="166" t="str">
        <f>IF(BX300="","",IF(BY300&lt;&gt;"NEMA","ime-pre-klu"&amp;IF(BJ300="","","(ali)")&amp;"-kat",IF(CB300&lt;&gt;"NEMA","ime-pre-klu"&amp;IF(BJ300="","","(ali)"),IF(CE300&lt;&gt;"NEMA","ime-pre",IF(CT300&lt;&gt;"","novo",""))))&amp;IF(AND(BE300="0",BD300&gt;max_minuta*60),"-ot",""))</f>
        <v/>
      </c>
      <c r="DY300" t="s">
        <v>1</v>
      </c>
      <c r="DZ300" s="111"/>
      <c r="EA300" s="134"/>
      <c r="EB300" s="134"/>
      <c r="EC300" s="134"/>
      <c r="ED300" s="134"/>
      <c r="EE300" s="134"/>
      <c r="EF300" s="134"/>
      <c r="EG300" s="134"/>
      <c r="EH300" s="134"/>
      <c r="EI300" s="134"/>
      <c r="EJ300" s="106" t="str">
        <f t="shared" si="504"/>
        <v/>
      </c>
      <c r="EK300" t="s">
        <v>1</v>
      </c>
    </row>
    <row r="301" spans="2:141" x14ac:dyDescent="0.25">
      <c r="B301" s="148"/>
      <c r="C301" t="s">
        <v>1</v>
      </c>
      <c r="D301" s="159" t="str">
        <f t="shared" si="505"/>
        <v/>
      </c>
      <c r="E301" s="160" t="str">
        <f t="shared" ref="E301:AW301" si="560">IF($B301="","",FIND(";",$B301,D301+1))</f>
        <v/>
      </c>
      <c r="F301" s="160" t="str">
        <f t="shared" si="560"/>
        <v/>
      </c>
      <c r="G301" s="160" t="str">
        <f t="shared" si="560"/>
        <v/>
      </c>
      <c r="H301" s="160" t="str">
        <f t="shared" si="560"/>
        <v/>
      </c>
      <c r="I301" s="160" t="str">
        <f t="shared" si="560"/>
        <v/>
      </c>
      <c r="J301" s="160" t="str">
        <f t="shared" si="560"/>
        <v/>
      </c>
      <c r="K301" s="160" t="str">
        <f t="shared" si="560"/>
        <v/>
      </c>
      <c r="L301" s="160" t="str">
        <f t="shared" si="560"/>
        <v/>
      </c>
      <c r="M301" s="160" t="str">
        <f t="shared" si="560"/>
        <v/>
      </c>
      <c r="N301" s="160" t="str">
        <f t="shared" si="560"/>
        <v/>
      </c>
      <c r="O301" s="160" t="str">
        <f t="shared" si="560"/>
        <v/>
      </c>
      <c r="P301" s="160" t="str">
        <f t="shared" si="560"/>
        <v/>
      </c>
      <c r="Q301" s="160" t="str">
        <f t="shared" si="560"/>
        <v/>
      </c>
      <c r="R301" s="160" t="str">
        <f t="shared" si="560"/>
        <v/>
      </c>
      <c r="S301" s="160" t="str">
        <f t="shared" si="560"/>
        <v/>
      </c>
      <c r="T301" s="160" t="str">
        <f t="shared" si="560"/>
        <v/>
      </c>
      <c r="U301" s="160" t="str">
        <f t="shared" si="560"/>
        <v/>
      </c>
      <c r="V301" s="160" t="str">
        <f t="shared" si="560"/>
        <v/>
      </c>
      <c r="W301" s="160" t="str">
        <f t="shared" si="560"/>
        <v/>
      </c>
      <c r="X301" s="160" t="str">
        <f t="shared" si="560"/>
        <v/>
      </c>
      <c r="Y301" s="160" t="str">
        <f t="shared" si="560"/>
        <v/>
      </c>
      <c r="Z301" s="160" t="str">
        <f t="shared" si="560"/>
        <v/>
      </c>
      <c r="AA301" s="160" t="str">
        <f t="shared" si="560"/>
        <v/>
      </c>
      <c r="AB301" s="160" t="str">
        <f t="shared" si="560"/>
        <v/>
      </c>
      <c r="AC301" s="160" t="str">
        <f t="shared" si="560"/>
        <v/>
      </c>
      <c r="AD301" s="160" t="str">
        <f t="shared" si="560"/>
        <v/>
      </c>
      <c r="AE301" s="160" t="str">
        <f t="shared" si="560"/>
        <v/>
      </c>
      <c r="AF301" s="160" t="str">
        <f t="shared" si="560"/>
        <v/>
      </c>
      <c r="AG301" s="160" t="str">
        <f t="shared" si="560"/>
        <v/>
      </c>
      <c r="AH301" s="160" t="str">
        <f t="shared" si="560"/>
        <v/>
      </c>
      <c r="AI301" s="160" t="str">
        <f t="shared" si="560"/>
        <v/>
      </c>
      <c r="AJ301" s="160" t="str">
        <f t="shared" si="560"/>
        <v/>
      </c>
      <c r="AK301" s="160" t="str">
        <f t="shared" si="560"/>
        <v/>
      </c>
      <c r="AL301" s="160" t="str">
        <f t="shared" si="560"/>
        <v/>
      </c>
      <c r="AM301" s="160" t="str">
        <f t="shared" si="560"/>
        <v/>
      </c>
      <c r="AN301" s="160" t="str">
        <f t="shared" si="560"/>
        <v/>
      </c>
      <c r="AO301" s="160" t="str">
        <f t="shared" si="560"/>
        <v/>
      </c>
      <c r="AP301" s="160" t="str">
        <f t="shared" si="560"/>
        <v/>
      </c>
      <c r="AQ301" s="160" t="str">
        <f t="shared" si="560"/>
        <v/>
      </c>
      <c r="AR301" s="160" t="str">
        <f t="shared" si="560"/>
        <v/>
      </c>
      <c r="AS301" s="160" t="str">
        <f t="shared" si="560"/>
        <v/>
      </c>
      <c r="AT301" s="160" t="str">
        <f t="shared" si="560"/>
        <v/>
      </c>
      <c r="AU301" s="160" t="str">
        <f t="shared" si="560"/>
        <v/>
      </c>
      <c r="AV301" s="160" t="str">
        <f t="shared" si="560"/>
        <v/>
      </c>
      <c r="AW301" s="161" t="str">
        <f t="shared" si="560"/>
        <v/>
      </c>
      <c r="AX301" t="s">
        <v>1</v>
      </c>
      <c r="AY301" s="105" t="str">
        <f t="shared" si="507"/>
        <v/>
      </c>
      <c r="AZ301" s="134" t="str">
        <f t="shared" si="487"/>
        <v/>
      </c>
      <c r="BA301" s="73" t="str">
        <f t="shared" si="508"/>
        <v/>
      </c>
      <c r="BB301" s="73" t="str">
        <f t="shared" si="509"/>
        <v/>
      </c>
      <c r="BC301" s="134" t="str">
        <f t="shared" si="510"/>
        <v/>
      </c>
      <c r="BD301" s="134" t="str">
        <f t="shared" si="511"/>
        <v/>
      </c>
      <c r="BE301" s="134" t="str">
        <f t="shared" si="512"/>
        <v/>
      </c>
      <c r="BF301" s="134" t="str">
        <f t="shared" si="538"/>
        <v/>
      </c>
      <c r="BG301" s="134" t="str">
        <f t="shared" si="488"/>
        <v/>
      </c>
      <c r="BH301" s="73" t="str">
        <f t="shared" si="489"/>
        <v/>
      </c>
      <c r="BI301" s="73" t="str">
        <f t="shared" si="534"/>
        <v/>
      </c>
      <c r="BJ301" s="134" t="str">
        <f t="shared" si="513"/>
        <v/>
      </c>
      <c r="BK301" s="73" t="str" cm="1">
        <f t="array" ref="BK301">IF(BJ301="",""&amp;BI301,IF(BJ301="NEMA",BI301,INDEX(klub_naziv,MATCH(INDEX(klubAlias_klubid,BJ301),klub_id,0))))</f>
        <v/>
      </c>
      <c r="BL301" s="73" t="str" cm="1">
        <f t="array" ref="BL301">IFERROR(INDEX(registarNatjecatelji,CE301,4),"")</f>
        <v/>
      </c>
      <c r="BM301" s="179" t="str">
        <f t="shared" si="457"/>
        <v/>
      </c>
      <c r="BN301" s="73" t="str">
        <f t="shared" si="514"/>
        <v/>
      </c>
      <c r="BO301" s="73" t="str">
        <f t="shared" si="527"/>
        <v/>
      </c>
      <c r="BP301" s="134" t="str">
        <f t="shared" si="490"/>
        <v/>
      </c>
      <c r="BQ301" s="73" t="str">
        <f t="shared" si="491"/>
        <v/>
      </c>
      <c r="BR301" s="73" t="str">
        <f t="shared" si="492"/>
        <v/>
      </c>
      <c r="BS301" s="134" t="str">
        <f t="shared" si="493"/>
        <v/>
      </c>
      <c r="BT301" s="74" t="str">
        <f t="shared" si="494"/>
        <v/>
      </c>
      <c r="BU301" s="74" t="str">
        <f t="shared" si="495"/>
        <v/>
      </c>
      <c r="BV301" s="75" t="str">
        <f t="shared" si="496"/>
        <v/>
      </c>
      <c r="BW301" t="s">
        <v>1</v>
      </c>
      <c r="BX301" s="105" t="str">
        <f t="shared" si="497"/>
        <v/>
      </c>
      <c r="BY301" s="106" t="str">
        <f t="shared" si="498"/>
        <v/>
      </c>
      <c r="BZ301" t="s">
        <v>1</v>
      </c>
      <c r="CA301" s="105" t="str">
        <f t="shared" si="499"/>
        <v/>
      </c>
      <c r="CB301" s="106" t="str">
        <f t="shared" si="500"/>
        <v/>
      </c>
      <c r="CC301" t="s">
        <v>1</v>
      </c>
      <c r="CD301" s="105" t="str">
        <f t="shared" si="501"/>
        <v/>
      </c>
      <c r="CE301" s="106" t="str">
        <f t="shared" si="515"/>
        <v/>
      </c>
      <c r="CF301" t="s">
        <v>1</v>
      </c>
      <c r="CG301" s="111" t="str">
        <f t="shared" si="516"/>
        <v/>
      </c>
      <c r="CH301" s="134" t="str" cm="1">
        <f t="array" ref="CH301">IF(CG301="","",INDEX(imePrezime_id,CG301,0))</f>
        <v/>
      </c>
      <c r="CI301" s="106" t="str">
        <f>IF(OR(CD301="",CE301&lt;&gt;"NEMA"),"",IFERROR(INDEX(imeprezimealias_imeprezimeid,MATCH(BA301&amp;" "&amp;BB301,imeprezimealias_alias,0)),""))</f>
        <v/>
      </c>
      <c r="CJ301" t="s">
        <v>1</v>
      </c>
      <c r="CK301" s="29" t="str">
        <f t="shared" si="517"/>
        <v/>
      </c>
      <c r="CL301" t="s">
        <v>1</v>
      </c>
      <c r="CM301" s="90"/>
      <c r="CN301" t="s">
        <v>1</v>
      </c>
      <c r="CO301" s="111" t="str">
        <f>IF(CM301="","",MAX(CO$10:CO300)+1)</f>
        <v/>
      </c>
      <c r="CP301" s="106" t="str">
        <f>IF(CM301="","",INDEX(imePrezime_id,MATCH(IF(IFERROR(SEARCH("–",CM301),0)&lt;&gt;0,CM301,SUBSTITUTE(CM301," "," – ",1)),imePrezime,0)))</f>
        <v/>
      </c>
      <c r="CR301" s="29" t="str">
        <f t="shared" si="518"/>
        <v/>
      </c>
      <c r="CS301" t="s">
        <v>1</v>
      </c>
      <c r="CT301" s="115" t="str">
        <f>IF(AND(CE301="NEMA",CI301=""),MAX(CT$10:CT300)+1,"")</f>
        <v/>
      </c>
      <c r="CU301" t="s">
        <v>1</v>
      </c>
      <c r="CV301" s="120" t="str">
        <f t="shared" si="532"/>
        <v/>
      </c>
      <c r="CW301" t="s">
        <v>1</v>
      </c>
      <c r="CX301" s="105" t="str">
        <f>IF(CT301="","",IF(BO301&lt;&gt;"CRO","","INSERT INTO osoba (id,reg_broj,oib,spol_id,dat_rodjenja) VALUES ("&amp;CT301&amp;",(SELECT max(reg_broj)+1 FROM osoba),Null,'"&amp;CV301&amp;"',Null); INSERT INTO osoba_log (id,reg_broj,oib,spol_id,dat_rodjenja,dnevnik_id) SELECT id,reg_broj,oib,spol_id,dat_rodjenja,"&amp;CT$2&amp;" FROM osoba WHERE id = "&amp;CT301&amp;";"))</f>
        <v/>
      </c>
      <c r="CY301" s="125" t="str">
        <f>IF(CT301="","","INSERT INTO imeprezime (id,osoba_id,rbr,ime,prezime,klub_id,identitet_id,sintaksa_id,info,aktivno,dnevnik_id) VALUES ("&amp;CT301&amp;","&amp;IF(CX301="","Null",CT301)&amp;",1,'"&amp;BA301&amp;"','"&amp;BB301&amp;"',(SELECT id FROM klub WHERE naziv = '"&amp;BI301&amp;"'),Null,1,'',1,"&amp;CT$2&amp;");")</f>
        <v/>
      </c>
      <c r="CZ301" t="s">
        <v>1</v>
      </c>
      <c r="DA301" s="29" t="str">
        <f t="shared" si="519"/>
        <v/>
      </c>
      <c r="DB301" t="s">
        <v>1</v>
      </c>
      <c r="DC301" s="105" t="str">
        <f>IF(OR(BP301="",BP301&lt;&gt;"NEMA"),"",BO301)</f>
        <v/>
      </c>
      <c r="DD301" s="125" t="str">
        <f>IF(DC301="","",MAX(DD$10:DD300)+1)</f>
        <v/>
      </c>
      <c r="DE301" t="s">
        <v>1</v>
      </c>
      <c r="DF301" s="90"/>
      <c r="DG301" t="s">
        <v>1</v>
      </c>
      <c r="DH301" s="29" t="str">
        <f t="shared" si="502"/>
        <v/>
      </c>
      <c r="DI301" t="s">
        <v>1</v>
      </c>
      <c r="DJ301" s="166" t="str">
        <f>IF(BJ301&lt;&gt;"NEMA","",IF(IFERROR(MATCH(BI301,BI$10:BI300,0),0)&lt;&gt;0,"",BI301))</f>
        <v/>
      </c>
      <c r="DK301" t="s">
        <v>1</v>
      </c>
      <c r="DL301" s="90"/>
      <c r="DM301" t="s">
        <v>1</v>
      </c>
      <c r="DN301" s="105" t="str">
        <f t="shared" si="520"/>
        <v/>
      </c>
      <c r="DO301" s="73" t="str">
        <f>IF(DN301="","",MAX(DO$10:DO300)+1)</f>
        <v/>
      </c>
      <c r="DP301" s="73" t="str">
        <f>IF(DN301="","",IF(BP301="","",IF(BP301="NEMA",DD301,BP301)))</f>
        <v/>
      </c>
      <c r="DQ301" s="73" t="str">
        <f t="shared" si="521"/>
        <v/>
      </c>
      <c r="DR301" s="73" t="str">
        <f>IF(DL301="","",MAX(DR$10:DR300)+1)</f>
        <v/>
      </c>
      <c r="DS301" s="177" t="str">
        <f t="shared" si="503"/>
        <v/>
      </c>
      <c r="DT301" s="125" t="str">
        <f t="shared" si="522"/>
        <v/>
      </c>
      <c r="DU301" t="s">
        <v>1</v>
      </c>
      <c r="DV301" s="29" t="str">
        <f t="shared" si="523"/>
        <v/>
      </c>
      <c r="DW301" t="s">
        <v>1</v>
      </c>
      <c r="DX301" s="166" t="str">
        <f>IF(BX301="","",IF(BY301&lt;&gt;"NEMA","ime-pre-klu"&amp;IF(BJ301="","","(ali)")&amp;"-kat",IF(CB301&lt;&gt;"NEMA","ime-pre-klu"&amp;IF(BJ301="","","(ali)"),IF(CE301&lt;&gt;"NEMA","ime-pre",IF(CT301&lt;&gt;"","novo",""))))&amp;IF(AND(BE301="0",BD301&gt;max_minuta*60),"-ot",""))</f>
        <v/>
      </c>
      <c r="DY301" t="s">
        <v>1</v>
      </c>
      <c r="DZ301" s="111"/>
      <c r="EA301" s="134"/>
      <c r="EB301" s="134"/>
      <c r="EC301" s="134"/>
      <c r="ED301" s="134"/>
      <c r="EE301" s="134"/>
      <c r="EF301" s="134"/>
      <c r="EG301" s="134"/>
      <c r="EH301" s="134"/>
      <c r="EI301" s="134"/>
      <c r="EJ301" s="106" t="str">
        <f t="shared" si="504"/>
        <v/>
      </c>
      <c r="EK301" t="s">
        <v>1</v>
      </c>
    </row>
    <row r="302" spans="2:141" x14ac:dyDescent="0.25">
      <c r="B302" s="148"/>
      <c r="C302" t="s">
        <v>1</v>
      </c>
      <c r="D302" s="159" t="str">
        <f t="shared" si="505"/>
        <v/>
      </c>
      <c r="E302" s="160" t="str">
        <f t="shared" ref="E302:AW302" si="561">IF($B302="","",FIND(";",$B302,D302+1))</f>
        <v/>
      </c>
      <c r="F302" s="160" t="str">
        <f t="shared" si="561"/>
        <v/>
      </c>
      <c r="G302" s="160" t="str">
        <f t="shared" si="561"/>
        <v/>
      </c>
      <c r="H302" s="160" t="str">
        <f t="shared" si="561"/>
        <v/>
      </c>
      <c r="I302" s="160" t="str">
        <f t="shared" si="561"/>
        <v/>
      </c>
      <c r="J302" s="160" t="str">
        <f t="shared" si="561"/>
        <v/>
      </c>
      <c r="K302" s="160" t="str">
        <f t="shared" si="561"/>
        <v/>
      </c>
      <c r="L302" s="160" t="str">
        <f t="shared" si="561"/>
        <v/>
      </c>
      <c r="M302" s="160" t="str">
        <f t="shared" si="561"/>
        <v/>
      </c>
      <c r="N302" s="160" t="str">
        <f t="shared" si="561"/>
        <v/>
      </c>
      <c r="O302" s="160" t="str">
        <f t="shared" si="561"/>
        <v/>
      </c>
      <c r="P302" s="160" t="str">
        <f t="shared" si="561"/>
        <v/>
      </c>
      <c r="Q302" s="160" t="str">
        <f t="shared" si="561"/>
        <v/>
      </c>
      <c r="R302" s="160" t="str">
        <f t="shared" si="561"/>
        <v/>
      </c>
      <c r="S302" s="160" t="str">
        <f t="shared" si="561"/>
        <v/>
      </c>
      <c r="T302" s="160" t="str">
        <f t="shared" si="561"/>
        <v/>
      </c>
      <c r="U302" s="160" t="str">
        <f t="shared" si="561"/>
        <v/>
      </c>
      <c r="V302" s="160" t="str">
        <f t="shared" si="561"/>
        <v/>
      </c>
      <c r="W302" s="160" t="str">
        <f t="shared" si="561"/>
        <v/>
      </c>
      <c r="X302" s="160" t="str">
        <f t="shared" si="561"/>
        <v/>
      </c>
      <c r="Y302" s="160" t="str">
        <f t="shared" si="561"/>
        <v/>
      </c>
      <c r="Z302" s="160" t="str">
        <f t="shared" si="561"/>
        <v/>
      </c>
      <c r="AA302" s="160" t="str">
        <f t="shared" si="561"/>
        <v/>
      </c>
      <c r="AB302" s="160" t="str">
        <f t="shared" si="561"/>
        <v/>
      </c>
      <c r="AC302" s="160" t="str">
        <f t="shared" si="561"/>
        <v/>
      </c>
      <c r="AD302" s="160" t="str">
        <f t="shared" si="561"/>
        <v/>
      </c>
      <c r="AE302" s="160" t="str">
        <f t="shared" si="561"/>
        <v/>
      </c>
      <c r="AF302" s="160" t="str">
        <f t="shared" si="561"/>
        <v/>
      </c>
      <c r="AG302" s="160" t="str">
        <f t="shared" si="561"/>
        <v/>
      </c>
      <c r="AH302" s="160" t="str">
        <f t="shared" si="561"/>
        <v/>
      </c>
      <c r="AI302" s="160" t="str">
        <f t="shared" si="561"/>
        <v/>
      </c>
      <c r="AJ302" s="160" t="str">
        <f t="shared" si="561"/>
        <v/>
      </c>
      <c r="AK302" s="160" t="str">
        <f t="shared" si="561"/>
        <v/>
      </c>
      <c r="AL302" s="160" t="str">
        <f t="shared" si="561"/>
        <v/>
      </c>
      <c r="AM302" s="160" t="str">
        <f t="shared" si="561"/>
        <v/>
      </c>
      <c r="AN302" s="160" t="str">
        <f t="shared" si="561"/>
        <v/>
      </c>
      <c r="AO302" s="160" t="str">
        <f t="shared" si="561"/>
        <v/>
      </c>
      <c r="AP302" s="160" t="str">
        <f t="shared" si="561"/>
        <v/>
      </c>
      <c r="AQ302" s="160" t="str">
        <f t="shared" si="561"/>
        <v/>
      </c>
      <c r="AR302" s="160" t="str">
        <f t="shared" si="561"/>
        <v/>
      </c>
      <c r="AS302" s="160" t="str">
        <f t="shared" si="561"/>
        <v/>
      </c>
      <c r="AT302" s="160" t="str">
        <f t="shared" si="561"/>
        <v/>
      </c>
      <c r="AU302" s="160" t="str">
        <f t="shared" si="561"/>
        <v/>
      </c>
      <c r="AV302" s="160" t="str">
        <f t="shared" si="561"/>
        <v/>
      </c>
      <c r="AW302" s="161" t="str">
        <f t="shared" si="561"/>
        <v/>
      </c>
      <c r="AX302" t="s">
        <v>1</v>
      </c>
      <c r="AY302" s="105" t="str">
        <f t="shared" si="507"/>
        <v/>
      </c>
      <c r="AZ302" s="134" t="str">
        <f t="shared" si="487"/>
        <v/>
      </c>
      <c r="BA302" s="73" t="str">
        <f t="shared" si="508"/>
        <v/>
      </c>
      <c r="BB302" s="73" t="str">
        <f t="shared" si="509"/>
        <v/>
      </c>
      <c r="BC302" s="134" t="str">
        <f t="shared" si="510"/>
        <v/>
      </c>
      <c r="BD302" s="134" t="str">
        <f t="shared" si="511"/>
        <v/>
      </c>
      <c r="BE302" s="134" t="str">
        <f t="shared" si="512"/>
        <v/>
      </c>
      <c r="BF302" s="134" t="str">
        <f t="shared" si="538"/>
        <v/>
      </c>
      <c r="BG302" s="134" t="str">
        <f t="shared" si="488"/>
        <v/>
      </c>
      <c r="BH302" s="73" t="str">
        <f t="shared" si="489"/>
        <v/>
      </c>
      <c r="BI302" s="73" t="str">
        <f t="shared" si="534"/>
        <v/>
      </c>
      <c r="BJ302" s="134" t="str">
        <f t="shared" si="513"/>
        <v/>
      </c>
      <c r="BK302" s="73" t="str" cm="1">
        <f t="array" ref="BK302">IF(BJ302="",""&amp;BI302,IF(BJ302="NEMA",BI302,INDEX(klub_naziv,MATCH(INDEX(klubAlias_klubid,BJ302),klub_id,0))))</f>
        <v/>
      </c>
      <c r="BL302" s="73" t="str" cm="1">
        <f t="array" ref="BL302">IFERROR(INDEX(registarNatjecatelji,CE302,4),"")</f>
        <v/>
      </c>
      <c r="BM302" s="179" t="str">
        <f t="shared" ref="BM302:BM365" si="562">IF(BK302=BL302,"",1)</f>
        <v/>
      </c>
      <c r="BN302" s="73" t="str">
        <f t="shared" si="514"/>
        <v/>
      </c>
      <c r="BO302" s="73" t="str">
        <f t="shared" si="527"/>
        <v/>
      </c>
      <c r="BP302" s="134" t="str">
        <f t="shared" si="490"/>
        <v/>
      </c>
      <c r="BQ302" s="73" t="str">
        <f t="shared" si="491"/>
        <v/>
      </c>
      <c r="BR302" s="73" t="str">
        <f t="shared" si="492"/>
        <v/>
      </c>
      <c r="BS302" s="134" t="str">
        <f t="shared" si="493"/>
        <v/>
      </c>
      <c r="BT302" s="74" t="str">
        <f t="shared" si="494"/>
        <v/>
      </c>
      <c r="BU302" s="74" t="str">
        <f t="shared" si="495"/>
        <v/>
      </c>
      <c r="BV302" s="75" t="str">
        <f t="shared" si="496"/>
        <v/>
      </c>
      <c r="BW302" t="s">
        <v>1</v>
      </c>
      <c r="BX302" s="105" t="str">
        <f t="shared" si="497"/>
        <v/>
      </c>
      <c r="BY302" s="106" t="str">
        <f t="shared" si="498"/>
        <v/>
      </c>
      <c r="BZ302" t="s">
        <v>1</v>
      </c>
      <c r="CA302" s="105" t="str">
        <f t="shared" si="499"/>
        <v/>
      </c>
      <c r="CB302" s="106" t="str">
        <f t="shared" si="500"/>
        <v/>
      </c>
      <c r="CC302" t="s">
        <v>1</v>
      </c>
      <c r="CD302" s="105" t="str">
        <f t="shared" si="501"/>
        <v/>
      </c>
      <c r="CE302" s="106" t="str">
        <f t="shared" si="515"/>
        <v/>
      </c>
      <c r="CF302" t="s">
        <v>1</v>
      </c>
      <c r="CG302" s="111" t="str">
        <f t="shared" si="516"/>
        <v/>
      </c>
      <c r="CH302" s="134" t="str" cm="1">
        <f t="array" ref="CH302">IF(CG302="","",INDEX(imePrezime_id,CG302,0))</f>
        <v/>
      </c>
      <c r="CI302" s="106" t="str">
        <f>IF(OR(CD302="",CE302&lt;&gt;"NEMA"),"",IFERROR(INDEX(imeprezimealias_imeprezimeid,MATCH(BA302&amp;" "&amp;BB302,imeprezimealias_alias,0)),""))</f>
        <v/>
      </c>
      <c r="CJ302" t="s">
        <v>1</v>
      </c>
      <c r="CK302" s="29" t="str">
        <f t="shared" si="517"/>
        <v/>
      </c>
      <c r="CL302" t="s">
        <v>1</v>
      </c>
      <c r="CM302" s="90"/>
      <c r="CN302" t="s">
        <v>1</v>
      </c>
      <c r="CO302" s="111" t="str">
        <f>IF(CM302="","",MAX(CO$10:CO301)+1)</f>
        <v/>
      </c>
      <c r="CP302" s="106" t="str">
        <f>IF(CM302="","",INDEX(imePrezime_id,MATCH(IF(IFERROR(SEARCH("–",CM302),0)&lt;&gt;0,CM302,SUBSTITUTE(CM302," "," – ",1)),imePrezime,0)))</f>
        <v/>
      </c>
      <c r="CR302" s="29" t="str">
        <f t="shared" si="518"/>
        <v/>
      </c>
      <c r="CS302" t="s">
        <v>1</v>
      </c>
      <c r="CT302" s="115" t="str">
        <f>IF(AND(CE302="NEMA",CI302=""),MAX(CT$10:CT301)+1,"")</f>
        <v/>
      </c>
      <c r="CU302" t="s">
        <v>1</v>
      </c>
      <c r="CV302" s="120" t="str">
        <f t="shared" si="532"/>
        <v/>
      </c>
      <c r="CW302" t="s">
        <v>1</v>
      </c>
      <c r="CX302" s="105" t="str">
        <f>IF(CT302="","",IF(BO302&lt;&gt;"CRO","","INSERT INTO osoba (id,reg_broj,oib,spol_id,dat_rodjenja) VALUES ("&amp;CT302&amp;",(SELECT max(reg_broj)+1 FROM osoba),Null,'"&amp;CV302&amp;"',Null); INSERT INTO osoba_log (id,reg_broj,oib,spol_id,dat_rodjenja,dnevnik_id) SELECT id,reg_broj,oib,spol_id,dat_rodjenja,"&amp;CT$2&amp;" FROM osoba WHERE id = "&amp;CT302&amp;";"))</f>
        <v/>
      </c>
      <c r="CY302" s="125" t="str">
        <f>IF(CT302="","","INSERT INTO imeprezime (id,osoba_id,rbr,ime,prezime,klub_id,identitet_id,sintaksa_id,info,aktivno,dnevnik_id) VALUES ("&amp;CT302&amp;","&amp;IF(CX302="","Null",CT302)&amp;",1,'"&amp;BA302&amp;"','"&amp;BB302&amp;"',(SELECT id FROM klub WHERE naziv = '"&amp;BI302&amp;"'),Null,1,'',1,"&amp;CT$2&amp;");")</f>
        <v/>
      </c>
      <c r="CZ302" t="s">
        <v>1</v>
      </c>
      <c r="DA302" s="29" t="str">
        <f t="shared" si="519"/>
        <v/>
      </c>
      <c r="DB302" t="s">
        <v>1</v>
      </c>
      <c r="DC302" s="105" t="str">
        <f>IF(OR(BP302="",BP302&lt;&gt;"NEMA"),"",BO302)</f>
        <v/>
      </c>
      <c r="DD302" s="125" t="str">
        <f>IF(DC302="","",MAX(DD$10:DD301)+1)</f>
        <v/>
      </c>
      <c r="DE302" t="s">
        <v>1</v>
      </c>
      <c r="DF302" s="90"/>
      <c r="DG302" t="s">
        <v>1</v>
      </c>
      <c r="DH302" s="29" t="str">
        <f t="shared" si="502"/>
        <v/>
      </c>
      <c r="DI302" t="s">
        <v>1</v>
      </c>
      <c r="DJ302" s="166" t="str">
        <f>IF(BJ302&lt;&gt;"NEMA","",IF(IFERROR(MATCH(BI302,BI$10:BI301,0),0)&lt;&gt;0,"",BI302))</f>
        <v/>
      </c>
      <c r="DK302" t="s">
        <v>1</v>
      </c>
      <c r="DL302" s="90"/>
      <c r="DM302" t="s">
        <v>1</v>
      </c>
      <c r="DN302" s="105" t="str">
        <f t="shared" si="520"/>
        <v/>
      </c>
      <c r="DO302" s="73" t="str">
        <f>IF(DN302="","",MAX(DO$10:DO301)+1)</f>
        <v/>
      </c>
      <c r="DP302" s="73" t="str">
        <f>IF(DN302="","",IF(BP302="","",IF(BP302="NEMA",DD302,BP302)))</f>
        <v/>
      </c>
      <c r="DQ302" s="73" t="str">
        <f t="shared" si="521"/>
        <v/>
      </c>
      <c r="DR302" s="73" t="str">
        <f>IF(DL302="","",MAX(DR$10:DR301)+1)</f>
        <v/>
      </c>
      <c r="DS302" s="177" t="str">
        <f t="shared" si="503"/>
        <v/>
      </c>
      <c r="DT302" s="125" t="str">
        <f t="shared" si="522"/>
        <v/>
      </c>
      <c r="DU302" t="s">
        <v>1</v>
      </c>
      <c r="DV302" s="29" t="str">
        <f t="shared" si="523"/>
        <v/>
      </c>
      <c r="DW302" t="s">
        <v>1</v>
      </c>
      <c r="DX302" s="166" t="str">
        <f>IF(BX302="","",IF(BY302&lt;&gt;"NEMA","ime-pre-klu"&amp;IF(BJ302="","","(ali)")&amp;"-kat",IF(CB302&lt;&gt;"NEMA","ime-pre-klu"&amp;IF(BJ302="","","(ali)"),IF(CE302&lt;&gt;"NEMA","ime-pre",IF(CT302&lt;&gt;"","novo",""))))&amp;IF(AND(BE302="0",BD302&gt;max_minuta*60),"-ot",""))</f>
        <v/>
      </c>
      <c r="DY302" t="s">
        <v>1</v>
      </c>
      <c r="DZ302" s="111"/>
      <c r="EA302" s="134"/>
      <c r="EB302" s="134"/>
      <c r="EC302" s="134"/>
      <c r="ED302" s="134"/>
      <c r="EE302" s="134"/>
      <c r="EF302" s="134"/>
      <c r="EG302" s="134"/>
      <c r="EH302" s="134"/>
      <c r="EI302" s="134"/>
      <c r="EJ302" s="106" t="str">
        <f t="shared" si="504"/>
        <v/>
      </c>
      <c r="EK302" t="s">
        <v>1</v>
      </c>
    </row>
    <row r="303" spans="2:141" x14ac:dyDescent="0.25">
      <c r="B303" s="148"/>
      <c r="C303" t="s">
        <v>1</v>
      </c>
      <c r="D303" s="159" t="str">
        <f t="shared" si="505"/>
        <v/>
      </c>
      <c r="E303" s="160" t="str">
        <f t="shared" ref="E303:AW303" si="563">IF($B303="","",FIND(";",$B303,D303+1))</f>
        <v/>
      </c>
      <c r="F303" s="160" t="str">
        <f t="shared" si="563"/>
        <v/>
      </c>
      <c r="G303" s="160" t="str">
        <f t="shared" si="563"/>
        <v/>
      </c>
      <c r="H303" s="160" t="str">
        <f t="shared" si="563"/>
        <v/>
      </c>
      <c r="I303" s="160" t="str">
        <f t="shared" si="563"/>
        <v/>
      </c>
      <c r="J303" s="160" t="str">
        <f t="shared" si="563"/>
        <v/>
      </c>
      <c r="K303" s="160" t="str">
        <f t="shared" si="563"/>
        <v/>
      </c>
      <c r="L303" s="160" t="str">
        <f t="shared" si="563"/>
        <v/>
      </c>
      <c r="M303" s="160" t="str">
        <f t="shared" si="563"/>
        <v/>
      </c>
      <c r="N303" s="160" t="str">
        <f t="shared" si="563"/>
        <v/>
      </c>
      <c r="O303" s="160" t="str">
        <f t="shared" si="563"/>
        <v/>
      </c>
      <c r="P303" s="160" t="str">
        <f t="shared" si="563"/>
        <v/>
      </c>
      <c r="Q303" s="160" t="str">
        <f t="shared" si="563"/>
        <v/>
      </c>
      <c r="R303" s="160" t="str">
        <f t="shared" si="563"/>
        <v/>
      </c>
      <c r="S303" s="160" t="str">
        <f t="shared" si="563"/>
        <v/>
      </c>
      <c r="T303" s="160" t="str">
        <f t="shared" si="563"/>
        <v/>
      </c>
      <c r="U303" s="160" t="str">
        <f t="shared" si="563"/>
        <v/>
      </c>
      <c r="V303" s="160" t="str">
        <f t="shared" si="563"/>
        <v/>
      </c>
      <c r="W303" s="160" t="str">
        <f t="shared" si="563"/>
        <v/>
      </c>
      <c r="X303" s="160" t="str">
        <f t="shared" si="563"/>
        <v/>
      </c>
      <c r="Y303" s="160" t="str">
        <f t="shared" si="563"/>
        <v/>
      </c>
      <c r="Z303" s="160" t="str">
        <f t="shared" si="563"/>
        <v/>
      </c>
      <c r="AA303" s="160" t="str">
        <f t="shared" si="563"/>
        <v/>
      </c>
      <c r="AB303" s="160" t="str">
        <f t="shared" si="563"/>
        <v/>
      </c>
      <c r="AC303" s="160" t="str">
        <f t="shared" si="563"/>
        <v/>
      </c>
      <c r="AD303" s="160" t="str">
        <f t="shared" si="563"/>
        <v/>
      </c>
      <c r="AE303" s="160" t="str">
        <f t="shared" si="563"/>
        <v/>
      </c>
      <c r="AF303" s="160" t="str">
        <f t="shared" si="563"/>
        <v/>
      </c>
      <c r="AG303" s="160" t="str">
        <f t="shared" si="563"/>
        <v/>
      </c>
      <c r="AH303" s="160" t="str">
        <f t="shared" si="563"/>
        <v/>
      </c>
      <c r="AI303" s="160" t="str">
        <f t="shared" si="563"/>
        <v/>
      </c>
      <c r="AJ303" s="160" t="str">
        <f t="shared" si="563"/>
        <v/>
      </c>
      <c r="AK303" s="160" t="str">
        <f t="shared" si="563"/>
        <v/>
      </c>
      <c r="AL303" s="160" t="str">
        <f t="shared" si="563"/>
        <v/>
      </c>
      <c r="AM303" s="160" t="str">
        <f t="shared" si="563"/>
        <v/>
      </c>
      <c r="AN303" s="160" t="str">
        <f t="shared" si="563"/>
        <v/>
      </c>
      <c r="AO303" s="160" t="str">
        <f t="shared" si="563"/>
        <v/>
      </c>
      <c r="AP303" s="160" t="str">
        <f t="shared" si="563"/>
        <v/>
      </c>
      <c r="AQ303" s="160" t="str">
        <f t="shared" si="563"/>
        <v/>
      </c>
      <c r="AR303" s="160" t="str">
        <f t="shared" si="563"/>
        <v/>
      </c>
      <c r="AS303" s="160" t="str">
        <f t="shared" si="563"/>
        <v/>
      </c>
      <c r="AT303" s="160" t="str">
        <f t="shared" si="563"/>
        <v/>
      </c>
      <c r="AU303" s="160" t="str">
        <f t="shared" si="563"/>
        <v/>
      </c>
      <c r="AV303" s="160" t="str">
        <f t="shared" si="563"/>
        <v/>
      </c>
      <c r="AW303" s="161" t="str">
        <f t="shared" si="563"/>
        <v/>
      </c>
      <c r="AX303" t="s">
        <v>1</v>
      </c>
      <c r="AY303" s="105" t="str">
        <f t="shared" si="507"/>
        <v/>
      </c>
      <c r="AZ303" s="134" t="str">
        <f t="shared" si="487"/>
        <v/>
      </c>
      <c r="BA303" s="73" t="str">
        <f t="shared" si="508"/>
        <v/>
      </c>
      <c r="BB303" s="73" t="str">
        <f t="shared" si="509"/>
        <v/>
      </c>
      <c r="BC303" s="134" t="str">
        <f t="shared" si="510"/>
        <v/>
      </c>
      <c r="BD303" s="134" t="str">
        <f t="shared" si="511"/>
        <v/>
      </c>
      <c r="BE303" s="134" t="str">
        <f t="shared" si="512"/>
        <v/>
      </c>
      <c r="BF303" s="134" t="str">
        <f t="shared" si="538"/>
        <v/>
      </c>
      <c r="BG303" s="134" t="str">
        <f t="shared" si="488"/>
        <v/>
      </c>
      <c r="BH303" s="73" t="str">
        <f t="shared" si="489"/>
        <v/>
      </c>
      <c r="BI303" s="73" t="str">
        <f t="shared" si="534"/>
        <v/>
      </c>
      <c r="BJ303" s="134" t="str">
        <f t="shared" si="513"/>
        <v/>
      </c>
      <c r="BK303" s="73" t="str" cm="1">
        <f t="array" ref="BK303">IF(BJ303="",""&amp;BI303,IF(BJ303="NEMA",BI303,INDEX(klub_naziv,MATCH(INDEX(klubAlias_klubid,BJ303),klub_id,0))))</f>
        <v/>
      </c>
      <c r="BL303" s="73" t="str" cm="1">
        <f t="array" ref="BL303">IFERROR(INDEX(registarNatjecatelji,CE303,4),"")</f>
        <v/>
      </c>
      <c r="BM303" s="179" t="str">
        <f t="shared" si="562"/>
        <v/>
      </c>
      <c r="BN303" s="73" t="str">
        <f t="shared" si="514"/>
        <v/>
      </c>
      <c r="BO303" s="73" t="str">
        <f t="shared" si="527"/>
        <v/>
      </c>
      <c r="BP303" s="134" t="str">
        <f t="shared" si="490"/>
        <v/>
      </c>
      <c r="BQ303" s="73" t="str">
        <f t="shared" si="491"/>
        <v/>
      </c>
      <c r="BR303" s="73" t="str">
        <f t="shared" si="492"/>
        <v/>
      </c>
      <c r="BS303" s="134" t="str">
        <f t="shared" si="493"/>
        <v/>
      </c>
      <c r="BT303" s="74" t="str">
        <f t="shared" si="494"/>
        <v/>
      </c>
      <c r="BU303" s="74" t="str">
        <f t="shared" si="495"/>
        <v/>
      </c>
      <c r="BV303" s="75" t="str">
        <f t="shared" si="496"/>
        <v/>
      </c>
      <c r="BW303" t="s">
        <v>1</v>
      </c>
      <c r="BX303" s="105" t="str">
        <f t="shared" si="497"/>
        <v/>
      </c>
      <c r="BY303" s="106" t="str">
        <f t="shared" si="498"/>
        <v/>
      </c>
      <c r="BZ303" t="s">
        <v>1</v>
      </c>
      <c r="CA303" s="105" t="str">
        <f t="shared" si="499"/>
        <v/>
      </c>
      <c r="CB303" s="106" t="str">
        <f t="shared" si="500"/>
        <v/>
      </c>
      <c r="CC303" t="s">
        <v>1</v>
      </c>
      <c r="CD303" s="105" t="str">
        <f t="shared" si="501"/>
        <v/>
      </c>
      <c r="CE303" s="106" t="str">
        <f t="shared" si="515"/>
        <v/>
      </c>
      <c r="CF303" t="s">
        <v>1</v>
      </c>
      <c r="CG303" s="111" t="str">
        <f t="shared" si="516"/>
        <v/>
      </c>
      <c r="CH303" s="134" t="str" cm="1">
        <f t="array" ref="CH303">IF(CG303="","",INDEX(imePrezime_id,CG303,0))</f>
        <v/>
      </c>
      <c r="CI303" s="106" t="str">
        <f>IF(OR(CD303="",CE303&lt;&gt;"NEMA"),"",IFERROR(INDEX(imeprezimealias_imeprezimeid,MATCH(BA303&amp;" "&amp;BB303,imeprezimealias_alias,0)),""))</f>
        <v/>
      </c>
      <c r="CJ303" t="s">
        <v>1</v>
      </c>
      <c r="CK303" s="29" t="str">
        <f t="shared" si="517"/>
        <v/>
      </c>
      <c r="CL303" t="s">
        <v>1</v>
      </c>
      <c r="CM303" s="90"/>
      <c r="CN303" t="s">
        <v>1</v>
      </c>
      <c r="CO303" s="111" t="str">
        <f>IF(CM303="","",MAX(CO$10:CO302)+1)</f>
        <v/>
      </c>
      <c r="CP303" s="106" t="str">
        <f>IF(CM303="","",INDEX(imePrezime_id,MATCH(IF(IFERROR(SEARCH("–",CM303),0)&lt;&gt;0,CM303,SUBSTITUTE(CM303," "," – ",1)),imePrezime,0)))</f>
        <v/>
      </c>
      <c r="CR303" s="29" t="str">
        <f t="shared" si="518"/>
        <v/>
      </c>
      <c r="CS303" t="s">
        <v>1</v>
      </c>
      <c r="CT303" s="115" t="str">
        <f>IF(AND(CE303="NEMA",CI303=""),MAX(CT$10:CT302)+1,"")</f>
        <v/>
      </c>
      <c r="CU303" t="s">
        <v>1</v>
      </c>
      <c r="CV303" s="120" t="str">
        <f t="shared" si="532"/>
        <v/>
      </c>
      <c r="CW303" t="s">
        <v>1</v>
      </c>
      <c r="CX303" s="105" t="str">
        <f>IF(CT303="","",IF(BO303&lt;&gt;"CRO","","INSERT INTO osoba (id,reg_broj,oib,spol_id,dat_rodjenja) VALUES ("&amp;CT303&amp;",(SELECT max(reg_broj)+1 FROM osoba),Null,'"&amp;CV303&amp;"',Null); INSERT INTO osoba_log (id,reg_broj,oib,spol_id,dat_rodjenja,dnevnik_id) SELECT id,reg_broj,oib,spol_id,dat_rodjenja,"&amp;CT$2&amp;" FROM osoba WHERE id = "&amp;CT303&amp;";"))</f>
        <v/>
      </c>
      <c r="CY303" s="125" t="str">
        <f>IF(CT303="","","INSERT INTO imeprezime (id,osoba_id,rbr,ime,prezime,klub_id,identitet_id,sintaksa_id,info,aktivno,dnevnik_id) VALUES ("&amp;CT303&amp;","&amp;IF(CX303="","Null",CT303)&amp;",1,'"&amp;BA303&amp;"','"&amp;BB303&amp;"',(SELECT id FROM klub WHERE naziv = '"&amp;BI303&amp;"'),Null,1,'',1,"&amp;CT$2&amp;");")</f>
        <v/>
      </c>
      <c r="CZ303" t="s">
        <v>1</v>
      </c>
      <c r="DA303" s="29" t="str">
        <f t="shared" si="519"/>
        <v/>
      </c>
      <c r="DB303" t="s">
        <v>1</v>
      </c>
      <c r="DC303" s="105" t="str">
        <f>IF(OR(BP303="",BP303&lt;&gt;"NEMA"),"",BO303)</f>
        <v/>
      </c>
      <c r="DD303" s="125" t="str">
        <f>IF(DC303="","",MAX(DD$10:DD302)+1)</f>
        <v/>
      </c>
      <c r="DE303" t="s">
        <v>1</v>
      </c>
      <c r="DF303" s="90"/>
      <c r="DG303" t="s">
        <v>1</v>
      </c>
      <c r="DH303" s="29" t="str">
        <f t="shared" si="502"/>
        <v/>
      </c>
      <c r="DI303" t="s">
        <v>1</v>
      </c>
      <c r="DJ303" s="166" t="str">
        <f>IF(BJ303&lt;&gt;"NEMA","",IF(IFERROR(MATCH(BI303,BI$10:BI302,0),0)&lt;&gt;0,"",BI303))</f>
        <v/>
      </c>
      <c r="DK303" t="s">
        <v>1</v>
      </c>
      <c r="DL303" s="90"/>
      <c r="DM303" t="s">
        <v>1</v>
      </c>
      <c r="DN303" s="105" t="str">
        <f t="shared" si="520"/>
        <v/>
      </c>
      <c r="DO303" s="73" t="str">
        <f>IF(DN303="","",MAX(DO$10:DO302)+1)</f>
        <v/>
      </c>
      <c r="DP303" s="73" t="str">
        <f>IF(DN303="","",IF(BP303="","",IF(BP303="NEMA",DD303,BP303)))</f>
        <v/>
      </c>
      <c r="DQ303" s="73" t="str">
        <f t="shared" si="521"/>
        <v/>
      </c>
      <c r="DR303" s="73" t="str">
        <f>IF(DL303="","",MAX(DR$10:DR302)+1)</f>
        <v/>
      </c>
      <c r="DS303" s="177" t="str">
        <f t="shared" si="503"/>
        <v/>
      </c>
      <c r="DT303" s="125" t="str">
        <f t="shared" si="522"/>
        <v/>
      </c>
      <c r="DU303" t="s">
        <v>1</v>
      </c>
      <c r="DV303" s="29" t="str">
        <f t="shared" si="523"/>
        <v/>
      </c>
      <c r="DW303" t="s">
        <v>1</v>
      </c>
      <c r="DX303" s="166" t="str">
        <f>IF(BX303="","",IF(BY303&lt;&gt;"NEMA","ime-pre-klu"&amp;IF(BJ303="","","(ali)")&amp;"-kat",IF(CB303&lt;&gt;"NEMA","ime-pre-klu"&amp;IF(BJ303="","","(ali)"),IF(CE303&lt;&gt;"NEMA","ime-pre",IF(CT303&lt;&gt;"","novo",""))))&amp;IF(AND(BE303="0",BD303&gt;max_minuta*60),"-ot",""))</f>
        <v/>
      </c>
      <c r="DY303" t="s">
        <v>1</v>
      </c>
      <c r="DZ303" s="111"/>
      <c r="EA303" s="134"/>
      <c r="EB303" s="134"/>
      <c r="EC303" s="134"/>
      <c r="ED303" s="134"/>
      <c r="EE303" s="134"/>
      <c r="EF303" s="134"/>
      <c r="EG303" s="134"/>
      <c r="EH303" s="134"/>
      <c r="EI303" s="134"/>
      <c r="EJ303" s="106" t="str">
        <f t="shared" si="504"/>
        <v/>
      </c>
      <c r="EK303" t="s">
        <v>1</v>
      </c>
    </row>
    <row r="304" spans="2:141" x14ac:dyDescent="0.25">
      <c r="B304" s="148"/>
      <c r="C304" t="s">
        <v>1</v>
      </c>
      <c r="D304" s="159" t="str">
        <f t="shared" si="505"/>
        <v/>
      </c>
      <c r="E304" s="160" t="str">
        <f t="shared" ref="E304:AW304" si="564">IF($B304="","",FIND(";",$B304,D304+1))</f>
        <v/>
      </c>
      <c r="F304" s="160" t="str">
        <f t="shared" si="564"/>
        <v/>
      </c>
      <c r="G304" s="160" t="str">
        <f t="shared" si="564"/>
        <v/>
      </c>
      <c r="H304" s="160" t="str">
        <f t="shared" si="564"/>
        <v/>
      </c>
      <c r="I304" s="160" t="str">
        <f t="shared" si="564"/>
        <v/>
      </c>
      <c r="J304" s="160" t="str">
        <f t="shared" si="564"/>
        <v/>
      </c>
      <c r="K304" s="160" t="str">
        <f t="shared" si="564"/>
        <v/>
      </c>
      <c r="L304" s="160" t="str">
        <f t="shared" si="564"/>
        <v/>
      </c>
      <c r="M304" s="160" t="str">
        <f t="shared" si="564"/>
        <v/>
      </c>
      <c r="N304" s="160" t="str">
        <f t="shared" si="564"/>
        <v/>
      </c>
      <c r="O304" s="160" t="str">
        <f t="shared" si="564"/>
        <v/>
      </c>
      <c r="P304" s="160" t="str">
        <f t="shared" si="564"/>
        <v/>
      </c>
      <c r="Q304" s="160" t="str">
        <f t="shared" si="564"/>
        <v/>
      </c>
      <c r="R304" s="160" t="str">
        <f t="shared" si="564"/>
        <v/>
      </c>
      <c r="S304" s="160" t="str">
        <f t="shared" si="564"/>
        <v/>
      </c>
      <c r="T304" s="160" t="str">
        <f t="shared" si="564"/>
        <v/>
      </c>
      <c r="U304" s="160" t="str">
        <f t="shared" si="564"/>
        <v/>
      </c>
      <c r="V304" s="160" t="str">
        <f t="shared" si="564"/>
        <v/>
      </c>
      <c r="W304" s="160" t="str">
        <f t="shared" si="564"/>
        <v/>
      </c>
      <c r="X304" s="160" t="str">
        <f t="shared" si="564"/>
        <v/>
      </c>
      <c r="Y304" s="160" t="str">
        <f t="shared" si="564"/>
        <v/>
      </c>
      <c r="Z304" s="160" t="str">
        <f t="shared" si="564"/>
        <v/>
      </c>
      <c r="AA304" s="160" t="str">
        <f t="shared" si="564"/>
        <v/>
      </c>
      <c r="AB304" s="160" t="str">
        <f t="shared" si="564"/>
        <v/>
      </c>
      <c r="AC304" s="160" t="str">
        <f t="shared" si="564"/>
        <v/>
      </c>
      <c r="AD304" s="160" t="str">
        <f t="shared" si="564"/>
        <v/>
      </c>
      <c r="AE304" s="160" t="str">
        <f t="shared" si="564"/>
        <v/>
      </c>
      <c r="AF304" s="160" t="str">
        <f t="shared" si="564"/>
        <v/>
      </c>
      <c r="AG304" s="160" t="str">
        <f t="shared" si="564"/>
        <v/>
      </c>
      <c r="AH304" s="160" t="str">
        <f t="shared" si="564"/>
        <v/>
      </c>
      <c r="AI304" s="160" t="str">
        <f t="shared" si="564"/>
        <v/>
      </c>
      <c r="AJ304" s="160" t="str">
        <f t="shared" si="564"/>
        <v/>
      </c>
      <c r="AK304" s="160" t="str">
        <f t="shared" si="564"/>
        <v/>
      </c>
      <c r="AL304" s="160" t="str">
        <f t="shared" si="564"/>
        <v/>
      </c>
      <c r="AM304" s="160" t="str">
        <f t="shared" si="564"/>
        <v/>
      </c>
      <c r="AN304" s="160" t="str">
        <f t="shared" si="564"/>
        <v/>
      </c>
      <c r="AO304" s="160" t="str">
        <f t="shared" si="564"/>
        <v/>
      </c>
      <c r="AP304" s="160" t="str">
        <f t="shared" si="564"/>
        <v/>
      </c>
      <c r="AQ304" s="160" t="str">
        <f t="shared" si="564"/>
        <v/>
      </c>
      <c r="AR304" s="160" t="str">
        <f t="shared" si="564"/>
        <v/>
      </c>
      <c r="AS304" s="160" t="str">
        <f t="shared" si="564"/>
        <v/>
      </c>
      <c r="AT304" s="160" t="str">
        <f t="shared" si="564"/>
        <v/>
      </c>
      <c r="AU304" s="160" t="str">
        <f t="shared" si="564"/>
        <v/>
      </c>
      <c r="AV304" s="160" t="str">
        <f t="shared" si="564"/>
        <v/>
      </c>
      <c r="AW304" s="161" t="str">
        <f t="shared" si="564"/>
        <v/>
      </c>
      <c r="AX304" t="s">
        <v>1</v>
      </c>
      <c r="AY304" s="105" t="str">
        <f t="shared" si="507"/>
        <v/>
      </c>
      <c r="AZ304" s="134" t="str">
        <f t="shared" si="487"/>
        <v/>
      </c>
      <c r="BA304" s="73" t="str">
        <f t="shared" si="508"/>
        <v/>
      </c>
      <c r="BB304" s="73" t="str">
        <f t="shared" si="509"/>
        <v/>
      </c>
      <c r="BC304" s="134" t="str">
        <f t="shared" si="510"/>
        <v/>
      </c>
      <c r="BD304" s="134" t="str">
        <f t="shared" si="511"/>
        <v/>
      </c>
      <c r="BE304" s="134" t="str">
        <f t="shared" si="512"/>
        <v/>
      </c>
      <c r="BF304" s="134" t="str">
        <f t="shared" si="538"/>
        <v/>
      </c>
      <c r="BG304" s="134" t="str">
        <f t="shared" si="488"/>
        <v/>
      </c>
      <c r="BH304" s="73" t="str">
        <f t="shared" si="489"/>
        <v/>
      </c>
      <c r="BI304" s="73" t="str">
        <f t="shared" si="534"/>
        <v/>
      </c>
      <c r="BJ304" s="134" t="str">
        <f t="shared" si="513"/>
        <v/>
      </c>
      <c r="BK304" s="73" t="str" cm="1">
        <f t="array" ref="BK304">IF(BJ304="",""&amp;BI304,IF(BJ304="NEMA",BI304,INDEX(klub_naziv,MATCH(INDEX(klubAlias_klubid,BJ304),klub_id,0))))</f>
        <v/>
      </c>
      <c r="BL304" s="73" t="str" cm="1">
        <f t="array" ref="BL304">IFERROR(INDEX(registarNatjecatelji,CE304,4),"")</f>
        <v/>
      </c>
      <c r="BM304" s="179" t="str">
        <f t="shared" si="562"/>
        <v/>
      </c>
      <c r="BN304" s="73" t="str">
        <f t="shared" si="514"/>
        <v/>
      </c>
      <c r="BO304" s="73" t="str">
        <f t="shared" si="527"/>
        <v/>
      </c>
      <c r="BP304" s="134" t="str">
        <f t="shared" si="490"/>
        <v/>
      </c>
      <c r="BQ304" s="73" t="str">
        <f t="shared" si="491"/>
        <v/>
      </c>
      <c r="BR304" s="73" t="str">
        <f t="shared" si="492"/>
        <v/>
      </c>
      <c r="BS304" s="134" t="str">
        <f t="shared" si="493"/>
        <v/>
      </c>
      <c r="BT304" s="74" t="str">
        <f t="shared" si="494"/>
        <v/>
      </c>
      <c r="BU304" s="74" t="str">
        <f t="shared" si="495"/>
        <v/>
      </c>
      <c r="BV304" s="75" t="str">
        <f t="shared" si="496"/>
        <v/>
      </c>
      <c r="BW304" t="s">
        <v>1</v>
      </c>
      <c r="BX304" s="105" t="str">
        <f t="shared" si="497"/>
        <v/>
      </c>
      <c r="BY304" s="106" t="str">
        <f t="shared" si="498"/>
        <v/>
      </c>
      <c r="BZ304" t="s">
        <v>1</v>
      </c>
      <c r="CA304" s="105" t="str">
        <f t="shared" si="499"/>
        <v/>
      </c>
      <c r="CB304" s="106" t="str">
        <f t="shared" si="500"/>
        <v/>
      </c>
      <c r="CC304" t="s">
        <v>1</v>
      </c>
      <c r="CD304" s="105" t="str">
        <f t="shared" si="501"/>
        <v/>
      </c>
      <c r="CE304" s="106" t="str">
        <f t="shared" si="515"/>
        <v/>
      </c>
      <c r="CF304" t="s">
        <v>1</v>
      </c>
      <c r="CG304" s="111" t="str">
        <f t="shared" si="516"/>
        <v/>
      </c>
      <c r="CH304" s="134" t="str" cm="1">
        <f t="array" ref="CH304">IF(CG304="","",INDEX(imePrezime_id,CG304,0))</f>
        <v/>
      </c>
      <c r="CI304" s="106" t="str">
        <f>IF(OR(CD304="",CE304&lt;&gt;"NEMA"),"",IFERROR(INDEX(imeprezimealias_imeprezimeid,MATCH(BA304&amp;" "&amp;BB304,imeprezimealias_alias,0)),""))</f>
        <v/>
      </c>
      <c r="CJ304" t="s">
        <v>1</v>
      </c>
      <c r="CK304" s="29" t="str">
        <f t="shared" si="517"/>
        <v/>
      </c>
      <c r="CL304" t="s">
        <v>1</v>
      </c>
      <c r="CM304" s="90"/>
      <c r="CN304" t="s">
        <v>1</v>
      </c>
      <c r="CO304" s="111" t="str">
        <f>IF(CM304="","",MAX(CO$10:CO303)+1)</f>
        <v/>
      </c>
      <c r="CP304" s="106" t="str">
        <f>IF(CM304="","",INDEX(imePrezime_id,MATCH(IF(IFERROR(SEARCH("–",CM304),0)&lt;&gt;0,CM304,SUBSTITUTE(CM304," "," – ",1)),imePrezime,0)))</f>
        <v/>
      </c>
      <c r="CR304" s="29" t="str">
        <f t="shared" si="518"/>
        <v/>
      </c>
      <c r="CS304" t="s">
        <v>1</v>
      </c>
      <c r="CT304" s="115" t="str">
        <f>IF(AND(CE304="NEMA",CI304=""),MAX(CT$10:CT303)+1,"")</f>
        <v/>
      </c>
      <c r="CU304" t="s">
        <v>1</v>
      </c>
      <c r="CV304" s="120" t="str">
        <f t="shared" si="532"/>
        <v/>
      </c>
      <c r="CW304" t="s">
        <v>1</v>
      </c>
      <c r="CX304" s="105" t="str">
        <f>IF(CT304="","",IF(BO304&lt;&gt;"CRO","","INSERT INTO osoba (id,reg_broj,oib,spol_id,dat_rodjenja) VALUES ("&amp;CT304&amp;",(SELECT max(reg_broj)+1 FROM osoba),Null,'"&amp;CV304&amp;"',Null); INSERT INTO osoba_log (id,reg_broj,oib,spol_id,dat_rodjenja,dnevnik_id) SELECT id,reg_broj,oib,spol_id,dat_rodjenja,"&amp;CT$2&amp;" FROM osoba WHERE id = "&amp;CT304&amp;";"))</f>
        <v/>
      </c>
      <c r="CY304" s="125" t="str">
        <f>IF(CT304="","","INSERT INTO imeprezime (id,osoba_id,rbr,ime,prezime,klub_id,identitet_id,sintaksa_id,info,aktivno,dnevnik_id) VALUES ("&amp;CT304&amp;","&amp;IF(CX304="","Null",CT304)&amp;",1,'"&amp;BA304&amp;"','"&amp;BB304&amp;"',(SELECT id FROM klub WHERE naziv = '"&amp;BI304&amp;"'),Null,1,'',1,"&amp;CT$2&amp;");")</f>
        <v/>
      </c>
      <c r="CZ304" t="s">
        <v>1</v>
      </c>
      <c r="DA304" s="29" t="str">
        <f t="shared" si="519"/>
        <v/>
      </c>
      <c r="DB304" t="s">
        <v>1</v>
      </c>
      <c r="DC304" s="105" t="str">
        <f>IF(OR(BP304="",BP304&lt;&gt;"NEMA"),"",BO304)</f>
        <v/>
      </c>
      <c r="DD304" s="125" t="str">
        <f>IF(DC304="","",MAX(DD$10:DD303)+1)</f>
        <v/>
      </c>
      <c r="DE304" t="s">
        <v>1</v>
      </c>
      <c r="DF304" s="90"/>
      <c r="DG304" t="s">
        <v>1</v>
      </c>
      <c r="DH304" s="29" t="str">
        <f t="shared" si="502"/>
        <v/>
      </c>
      <c r="DI304" t="s">
        <v>1</v>
      </c>
      <c r="DJ304" s="166" t="str">
        <f>IF(BJ304&lt;&gt;"NEMA","",IF(IFERROR(MATCH(BI304,BI$10:BI303,0),0)&lt;&gt;0,"",BI304))</f>
        <v/>
      </c>
      <c r="DK304" t="s">
        <v>1</v>
      </c>
      <c r="DL304" s="90"/>
      <c r="DM304" t="s">
        <v>1</v>
      </c>
      <c r="DN304" s="105" t="str">
        <f t="shared" si="520"/>
        <v/>
      </c>
      <c r="DO304" s="73" t="str">
        <f>IF(DN304="","",MAX(DO$10:DO303)+1)</f>
        <v/>
      </c>
      <c r="DP304" s="73" t="str">
        <f>IF(DN304="","",IF(BP304="","",IF(BP304="NEMA",DD304,BP304)))</f>
        <v/>
      </c>
      <c r="DQ304" s="73" t="str">
        <f t="shared" si="521"/>
        <v/>
      </c>
      <c r="DR304" s="73" t="str">
        <f>IF(DL304="","",MAX(DR$10:DR303)+1)</f>
        <v/>
      </c>
      <c r="DS304" s="177" t="str">
        <f t="shared" si="503"/>
        <v/>
      </c>
      <c r="DT304" s="125" t="str">
        <f t="shared" si="522"/>
        <v/>
      </c>
      <c r="DU304" t="s">
        <v>1</v>
      </c>
      <c r="DV304" s="29" t="str">
        <f t="shared" si="523"/>
        <v/>
      </c>
      <c r="DW304" t="s">
        <v>1</v>
      </c>
      <c r="DX304" s="166" t="str">
        <f>IF(BX304="","",IF(BY304&lt;&gt;"NEMA","ime-pre-klu"&amp;IF(BJ304="","","(ali)")&amp;"-kat",IF(CB304&lt;&gt;"NEMA","ime-pre-klu"&amp;IF(BJ304="","","(ali)"),IF(CE304&lt;&gt;"NEMA","ime-pre",IF(CT304&lt;&gt;"","novo",""))))&amp;IF(AND(BE304="0",BD304&gt;max_minuta*60),"-ot",""))</f>
        <v/>
      </c>
      <c r="DY304" t="s">
        <v>1</v>
      </c>
      <c r="DZ304" s="111"/>
      <c r="EA304" s="134"/>
      <c r="EB304" s="134"/>
      <c r="EC304" s="134"/>
      <c r="ED304" s="134"/>
      <c r="EE304" s="134"/>
      <c r="EF304" s="134"/>
      <c r="EG304" s="134"/>
      <c r="EH304" s="134"/>
      <c r="EI304" s="134"/>
      <c r="EJ304" s="106" t="str">
        <f t="shared" si="504"/>
        <v/>
      </c>
      <c r="EK304" t="s">
        <v>1</v>
      </c>
    </row>
    <row r="305" spans="2:141" x14ac:dyDescent="0.25">
      <c r="B305" s="148"/>
      <c r="C305" t="s">
        <v>1</v>
      </c>
      <c r="D305" s="159" t="str">
        <f t="shared" si="505"/>
        <v/>
      </c>
      <c r="E305" s="160" t="str">
        <f t="shared" ref="E305:AW305" si="565">IF($B305="","",FIND(";",$B305,D305+1))</f>
        <v/>
      </c>
      <c r="F305" s="160" t="str">
        <f t="shared" si="565"/>
        <v/>
      </c>
      <c r="G305" s="160" t="str">
        <f t="shared" si="565"/>
        <v/>
      </c>
      <c r="H305" s="160" t="str">
        <f t="shared" si="565"/>
        <v/>
      </c>
      <c r="I305" s="160" t="str">
        <f t="shared" si="565"/>
        <v/>
      </c>
      <c r="J305" s="160" t="str">
        <f t="shared" si="565"/>
        <v/>
      </c>
      <c r="K305" s="160" t="str">
        <f t="shared" si="565"/>
        <v/>
      </c>
      <c r="L305" s="160" t="str">
        <f t="shared" si="565"/>
        <v/>
      </c>
      <c r="M305" s="160" t="str">
        <f t="shared" si="565"/>
        <v/>
      </c>
      <c r="N305" s="160" t="str">
        <f t="shared" si="565"/>
        <v/>
      </c>
      <c r="O305" s="160" t="str">
        <f t="shared" si="565"/>
        <v/>
      </c>
      <c r="P305" s="160" t="str">
        <f t="shared" si="565"/>
        <v/>
      </c>
      <c r="Q305" s="160" t="str">
        <f t="shared" si="565"/>
        <v/>
      </c>
      <c r="R305" s="160" t="str">
        <f t="shared" si="565"/>
        <v/>
      </c>
      <c r="S305" s="160" t="str">
        <f t="shared" si="565"/>
        <v/>
      </c>
      <c r="T305" s="160" t="str">
        <f t="shared" si="565"/>
        <v/>
      </c>
      <c r="U305" s="160" t="str">
        <f t="shared" si="565"/>
        <v/>
      </c>
      <c r="V305" s="160" t="str">
        <f t="shared" si="565"/>
        <v/>
      </c>
      <c r="W305" s="160" t="str">
        <f t="shared" si="565"/>
        <v/>
      </c>
      <c r="X305" s="160" t="str">
        <f t="shared" si="565"/>
        <v/>
      </c>
      <c r="Y305" s="160" t="str">
        <f t="shared" si="565"/>
        <v/>
      </c>
      <c r="Z305" s="160" t="str">
        <f t="shared" si="565"/>
        <v/>
      </c>
      <c r="AA305" s="160" t="str">
        <f t="shared" si="565"/>
        <v/>
      </c>
      <c r="AB305" s="160" t="str">
        <f t="shared" si="565"/>
        <v/>
      </c>
      <c r="AC305" s="160" t="str">
        <f t="shared" si="565"/>
        <v/>
      </c>
      <c r="AD305" s="160" t="str">
        <f t="shared" si="565"/>
        <v/>
      </c>
      <c r="AE305" s="160" t="str">
        <f t="shared" si="565"/>
        <v/>
      </c>
      <c r="AF305" s="160" t="str">
        <f t="shared" si="565"/>
        <v/>
      </c>
      <c r="AG305" s="160" t="str">
        <f t="shared" si="565"/>
        <v/>
      </c>
      <c r="AH305" s="160" t="str">
        <f t="shared" si="565"/>
        <v/>
      </c>
      <c r="AI305" s="160" t="str">
        <f t="shared" si="565"/>
        <v/>
      </c>
      <c r="AJ305" s="160" t="str">
        <f t="shared" si="565"/>
        <v/>
      </c>
      <c r="AK305" s="160" t="str">
        <f t="shared" si="565"/>
        <v/>
      </c>
      <c r="AL305" s="160" t="str">
        <f t="shared" si="565"/>
        <v/>
      </c>
      <c r="AM305" s="160" t="str">
        <f t="shared" si="565"/>
        <v/>
      </c>
      <c r="AN305" s="160" t="str">
        <f t="shared" si="565"/>
        <v/>
      </c>
      <c r="AO305" s="160" t="str">
        <f t="shared" si="565"/>
        <v/>
      </c>
      <c r="AP305" s="160" t="str">
        <f t="shared" si="565"/>
        <v/>
      </c>
      <c r="AQ305" s="160" t="str">
        <f t="shared" si="565"/>
        <v/>
      </c>
      <c r="AR305" s="160" t="str">
        <f t="shared" si="565"/>
        <v/>
      </c>
      <c r="AS305" s="160" t="str">
        <f t="shared" si="565"/>
        <v/>
      </c>
      <c r="AT305" s="160" t="str">
        <f t="shared" si="565"/>
        <v/>
      </c>
      <c r="AU305" s="160" t="str">
        <f t="shared" si="565"/>
        <v/>
      </c>
      <c r="AV305" s="160" t="str">
        <f t="shared" si="565"/>
        <v/>
      </c>
      <c r="AW305" s="161" t="str">
        <f t="shared" si="565"/>
        <v/>
      </c>
      <c r="AX305" t="s">
        <v>1</v>
      </c>
      <c r="AY305" s="105" t="str">
        <f t="shared" si="507"/>
        <v/>
      </c>
      <c r="AZ305" s="134" t="str">
        <f t="shared" si="487"/>
        <v/>
      </c>
      <c r="BA305" s="73" t="str">
        <f t="shared" si="508"/>
        <v/>
      </c>
      <c r="BB305" s="73" t="str">
        <f t="shared" si="509"/>
        <v/>
      </c>
      <c r="BC305" s="134" t="str">
        <f t="shared" si="510"/>
        <v/>
      </c>
      <c r="BD305" s="134" t="str">
        <f t="shared" si="511"/>
        <v/>
      </c>
      <c r="BE305" s="134" t="str">
        <f t="shared" si="512"/>
        <v/>
      </c>
      <c r="BF305" s="134" t="str">
        <f t="shared" si="538"/>
        <v/>
      </c>
      <c r="BG305" s="134" t="str">
        <f t="shared" si="488"/>
        <v/>
      </c>
      <c r="BH305" s="73" t="str">
        <f t="shared" si="489"/>
        <v/>
      </c>
      <c r="BI305" s="73" t="str">
        <f t="shared" si="534"/>
        <v/>
      </c>
      <c r="BJ305" s="134" t="str">
        <f t="shared" si="513"/>
        <v/>
      </c>
      <c r="BK305" s="73" t="str" cm="1">
        <f t="array" ref="BK305">IF(BJ305="",""&amp;BI305,IF(BJ305="NEMA",BI305,INDEX(klub_naziv,MATCH(INDEX(klubAlias_klubid,BJ305),klub_id,0))))</f>
        <v/>
      </c>
      <c r="BL305" s="73" t="str" cm="1">
        <f t="array" ref="BL305">IFERROR(INDEX(registarNatjecatelji,CE305,4),"")</f>
        <v/>
      </c>
      <c r="BM305" s="179" t="str">
        <f t="shared" si="562"/>
        <v/>
      </c>
      <c r="BN305" s="73" t="str">
        <f t="shared" si="514"/>
        <v/>
      </c>
      <c r="BO305" s="73" t="str">
        <f t="shared" si="527"/>
        <v/>
      </c>
      <c r="BP305" s="134" t="str">
        <f t="shared" si="490"/>
        <v/>
      </c>
      <c r="BQ305" s="73" t="str">
        <f t="shared" si="491"/>
        <v/>
      </c>
      <c r="BR305" s="73" t="str">
        <f t="shared" si="492"/>
        <v/>
      </c>
      <c r="BS305" s="134" t="str">
        <f t="shared" si="493"/>
        <v/>
      </c>
      <c r="BT305" s="74" t="str">
        <f t="shared" si="494"/>
        <v/>
      </c>
      <c r="BU305" s="74" t="str">
        <f t="shared" si="495"/>
        <v/>
      </c>
      <c r="BV305" s="75" t="str">
        <f t="shared" si="496"/>
        <v/>
      </c>
      <c r="BW305" t="s">
        <v>1</v>
      </c>
      <c r="BX305" s="105" t="str">
        <f t="shared" si="497"/>
        <v/>
      </c>
      <c r="BY305" s="106" t="str">
        <f t="shared" si="498"/>
        <v/>
      </c>
      <c r="BZ305" t="s">
        <v>1</v>
      </c>
      <c r="CA305" s="105" t="str">
        <f t="shared" si="499"/>
        <v/>
      </c>
      <c r="CB305" s="106" t="str">
        <f t="shared" si="500"/>
        <v/>
      </c>
      <c r="CC305" t="s">
        <v>1</v>
      </c>
      <c r="CD305" s="105" t="str">
        <f t="shared" si="501"/>
        <v/>
      </c>
      <c r="CE305" s="106" t="str">
        <f t="shared" si="515"/>
        <v/>
      </c>
      <c r="CF305" t="s">
        <v>1</v>
      </c>
      <c r="CG305" s="111" t="str">
        <f t="shared" si="516"/>
        <v/>
      </c>
      <c r="CH305" s="134" t="str" cm="1">
        <f t="array" ref="CH305">IF(CG305="","",INDEX(imePrezime_id,CG305,0))</f>
        <v/>
      </c>
      <c r="CI305" s="106" t="str">
        <f>IF(OR(CD305="",CE305&lt;&gt;"NEMA"),"",IFERROR(INDEX(imeprezimealias_imeprezimeid,MATCH(BA305&amp;" "&amp;BB305,imeprezimealias_alias,0)),""))</f>
        <v/>
      </c>
      <c r="CJ305" t="s">
        <v>1</v>
      </c>
      <c r="CK305" s="29" t="str">
        <f t="shared" si="517"/>
        <v/>
      </c>
      <c r="CL305" t="s">
        <v>1</v>
      </c>
      <c r="CM305" s="90"/>
      <c r="CN305" t="s">
        <v>1</v>
      </c>
      <c r="CO305" s="111" t="str">
        <f>IF(CM305="","",MAX(CO$10:CO304)+1)</f>
        <v/>
      </c>
      <c r="CP305" s="106" t="str">
        <f>IF(CM305="","",INDEX(imePrezime_id,MATCH(IF(IFERROR(SEARCH("–",CM305),0)&lt;&gt;0,CM305,SUBSTITUTE(CM305," "," – ",1)),imePrezime,0)))</f>
        <v/>
      </c>
      <c r="CR305" s="29" t="str">
        <f t="shared" si="518"/>
        <v/>
      </c>
      <c r="CS305" t="s">
        <v>1</v>
      </c>
      <c r="CT305" s="115" t="str">
        <f>IF(AND(CE305="NEMA",CI305=""),MAX(CT$10:CT304)+1,"")</f>
        <v/>
      </c>
      <c r="CU305" t="s">
        <v>1</v>
      </c>
      <c r="CV305" s="120" t="str">
        <f t="shared" si="532"/>
        <v/>
      </c>
      <c r="CW305" t="s">
        <v>1</v>
      </c>
      <c r="CX305" s="105" t="str">
        <f>IF(CT305="","",IF(BO305&lt;&gt;"CRO","","INSERT INTO osoba (id,reg_broj,oib,spol_id,dat_rodjenja) VALUES ("&amp;CT305&amp;",(SELECT max(reg_broj)+1 FROM osoba),Null,'"&amp;CV305&amp;"',Null); INSERT INTO osoba_log (id,reg_broj,oib,spol_id,dat_rodjenja,dnevnik_id) SELECT id,reg_broj,oib,spol_id,dat_rodjenja,"&amp;CT$2&amp;" FROM osoba WHERE id = "&amp;CT305&amp;";"))</f>
        <v/>
      </c>
      <c r="CY305" s="125" t="str">
        <f>IF(CT305="","","INSERT INTO imeprezime (id,osoba_id,rbr,ime,prezime,klub_id,identitet_id,sintaksa_id,info,aktivno,dnevnik_id) VALUES ("&amp;CT305&amp;","&amp;IF(CX305="","Null",CT305)&amp;",1,'"&amp;BA305&amp;"','"&amp;BB305&amp;"',(SELECT id FROM klub WHERE naziv = '"&amp;BI305&amp;"'),Null,1,'',1,"&amp;CT$2&amp;");")</f>
        <v/>
      </c>
      <c r="CZ305" t="s">
        <v>1</v>
      </c>
      <c r="DA305" s="29" t="str">
        <f t="shared" si="519"/>
        <v/>
      </c>
      <c r="DB305" t="s">
        <v>1</v>
      </c>
      <c r="DC305" s="105" t="str">
        <f>IF(OR(BP305="",BP305&lt;&gt;"NEMA"),"",BO305)</f>
        <v/>
      </c>
      <c r="DD305" s="125" t="str">
        <f>IF(DC305="","",MAX(DD$10:DD304)+1)</f>
        <v/>
      </c>
      <c r="DE305" t="s">
        <v>1</v>
      </c>
      <c r="DF305" s="90"/>
      <c r="DG305" t="s">
        <v>1</v>
      </c>
      <c r="DH305" s="29" t="str">
        <f t="shared" si="502"/>
        <v/>
      </c>
      <c r="DI305" t="s">
        <v>1</v>
      </c>
      <c r="DJ305" s="166" t="str">
        <f>IF(BJ305&lt;&gt;"NEMA","",IF(IFERROR(MATCH(BI305,BI$10:BI304,0),0)&lt;&gt;0,"",BI305))</f>
        <v/>
      </c>
      <c r="DK305" t="s">
        <v>1</v>
      </c>
      <c r="DL305" s="90"/>
      <c r="DM305" t="s">
        <v>1</v>
      </c>
      <c r="DN305" s="105" t="str">
        <f t="shared" si="520"/>
        <v/>
      </c>
      <c r="DO305" s="73" t="str">
        <f>IF(DN305="","",MAX(DO$10:DO304)+1)</f>
        <v/>
      </c>
      <c r="DP305" s="73" t="str">
        <f>IF(DN305="","",IF(BP305="","",IF(BP305="NEMA",DD305,BP305)))</f>
        <v/>
      </c>
      <c r="DQ305" s="73" t="str">
        <f t="shared" si="521"/>
        <v/>
      </c>
      <c r="DR305" s="73" t="str">
        <f>IF(DL305="","",MAX(DR$10:DR304)+1)</f>
        <v/>
      </c>
      <c r="DS305" s="177" t="str">
        <f t="shared" si="503"/>
        <v/>
      </c>
      <c r="DT305" s="125" t="str">
        <f t="shared" si="522"/>
        <v/>
      </c>
      <c r="DU305" t="s">
        <v>1</v>
      </c>
      <c r="DV305" s="29" t="str">
        <f t="shared" si="523"/>
        <v/>
      </c>
      <c r="DW305" t="s">
        <v>1</v>
      </c>
      <c r="DX305" s="166" t="str">
        <f>IF(BX305="","",IF(BY305&lt;&gt;"NEMA","ime-pre-klu"&amp;IF(BJ305="","","(ali)")&amp;"-kat",IF(CB305&lt;&gt;"NEMA","ime-pre-klu"&amp;IF(BJ305="","","(ali)"),IF(CE305&lt;&gt;"NEMA","ime-pre",IF(CT305&lt;&gt;"","novo",""))))&amp;IF(AND(BE305="0",BD305&gt;max_minuta*60),"-ot",""))</f>
        <v/>
      </c>
      <c r="DY305" t="s">
        <v>1</v>
      </c>
      <c r="DZ305" s="111"/>
      <c r="EA305" s="134"/>
      <c r="EB305" s="134"/>
      <c r="EC305" s="134"/>
      <c r="ED305" s="134"/>
      <c r="EE305" s="134"/>
      <c r="EF305" s="134"/>
      <c r="EG305" s="134"/>
      <c r="EH305" s="134"/>
      <c r="EI305" s="134"/>
      <c r="EJ305" s="106" t="str">
        <f t="shared" si="504"/>
        <v/>
      </c>
      <c r="EK305" t="s">
        <v>1</v>
      </c>
    </row>
    <row r="306" spans="2:141" x14ac:dyDescent="0.25">
      <c r="B306" s="148"/>
      <c r="C306" t="s">
        <v>1</v>
      </c>
      <c r="D306" s="159" t="str">
        <f t="shared" si="505"/>
        <v/>
      </c>
      <c r="E306" s="160" t="str">
        <f t="shared" ref="E306:AW306" si="566">IF($B306="","",FIND(";",$B306,D306+1))</f>
        <v/>
      </c>
      <c r="F306" s="160" t="str">
        <f t="shared" si="566"/>
        <v/>
      </c>
      <c r="G306" s="160" t="str">
        <f t="shared" si="566"/>
        <v/>
      </c>
      <c r="H306" s="160" t="str">
        <f t="shared" si="566"/>
        <v/>
      </c>
      <c r="I306" s="160" t="str">
        <f t="shared" si="566"/>
        <v/>
      </c>
      <c r="J306" s="160" t="str">
        <f t="shared" si="566"/>
        <v/>
      </c>
      <c r="K306" s="160" t="str">
        <f t="shared" si="566"/>
        <v/>
      </c>
      <c r="L306" s="160" t="str">
        <f t="shared" si="566"/>
        <v/>
      </c>
      <c r="M306" s="160" t="str">
        <f t="shared" si="566"/>
        <v/>
      </c>
      <c r="N306" s="160" t="str">
        <f t="shared" si="566"/>
        <v/>
      </c>
      <c r="O306" s="160" t="str">
        <f t="shared" si="566"/>
        <v/>
      </c>
      <c r="P306" s="160" t="str">
        <f t="shared" si="566"/>
        <v/>
      </c>
      <c r="Q306" s="160" t="str">
        <f t="shared" si="566"/>
        <v/>
      </c>
      <c r="R306" s="160" t="str">
        <f t="shared" si="566"/>
        <v/>
      </c>
      <c r="S306" s="160" t="str">
        <f t="shared" si="566"/>
        <v/>
      </c>
      <c r="T306" s="160" t="str">
        <f t="shared" si="566"/>
        <v/>
      </c>
      <c r="U306" s="160" t="str">
        <f t="shared" si="566"/>
        <v/>
      </c>
      <c r="V306" s="160" t="str">
        <f t="shared" si="566"/>
        <v/>
      </c>
      <c r="W306" s="160" t="str">
        <f t="shared" si="566"/>
        <v/>
      </c>
      <c r="X306" s="160" t="str">
        <f t="shared" si="566"/>
        <v/>
      </c>
      <c r="Y306" s="160" t="str">
        <f t="shared" si="566"/>
        <v/>
      </c>
      <c r="Z306" s="160" t="str">
        <f t="shared" si="566"/>
        <v/>
      </c>
      <c r="AA306" s="160" t="str">
        <f t="shared" si="566"/>
        <v/>
      </c>
      <c r="AB306" s="160" t="str">
        <f t="shared" si="566"/>
        <v/>
      </c>
      <c r="AC306" s="160" t="str">
        <f t="shared" si="566"/>
        <v/>
      </c>
      <c r="AD306" s="160" t="str">
        <f t="shared" si="566"/>
        <v/>
      </c>
      <c r="AE306" s="160" t="str">
        <f t="shared" si="566"/>
        <v/>
      </c>
      <c r="AF306" s="160" t="str">
        <f t="shared" si="566"/>
        <v/>
      </c>
      <c r="AG306" s="160" t="str">
        <f t="shared" si="566"/>
        <v/>
      </c>
      <c r="AH306" s="160" t="str">
        <f t="shared" si="566"/>
        <v/>
      </c>
      <c r="AI306" s="160" t="str">
        <f t="shared" si="566"/>
        <v/>
      </c>
      <c r="AJ306" s="160" t="str">
        <f t="shared" si="566"/>
        <v/>
      </c>
      <c r="AK306" s="160" t="str">
        <f t="shared" si="566"/>
        <v/>
      </c>
      <c r="AL306" s="160" t="str">
        <f t="shared" si="566"/>
        <v/>
      </c>
      <c r="AM306" s="160" t="str">
        <f t="shared" si="566"/>
        <v/>
      </c>
      <c r="AN306" s="160" t="str">
        <f t="shared" si="566"/>
        <v/>
      </c>
      <c r="AO306" s="160" t="str">
        <f t="shared" si="566"/>
        <v/>
      </c>
      <c r="AP306" s="160" t="str">
        <f t="shared" si="566"/>
        <v/>
      </c>
      <c r="AQ306" s="160" t="str">
        <f t="shared" si="566"/>
        <v/>
      </c>
      <c r="AR306" s="160" t="str">
        <f t="shared" si="566"/>
        <v/>
      </c>
      <c r="AS306" s="160" t="str">
        <f t="shared" si="566"/>
        <v/>
      </c>
      <c r="AT306" s="160" t="str">
        <f t="shared" si="566"/>
        <v/>
      </c>
      <c r="AU306" s="160" t="str">
        <f t="shared" si="566"/>
        <v/>
      </c>
      <c r="AV306" s="160" t="str">
        <f t="shared" si="566"/>
        <v/>
      </c>
      <c r="AW306" s="161" t="str">
        <f t="shared" si="566"/>
        <v/>
      </c>
      <c r="AX306" t="s">
        <v>1</v>
      </c>
      <c r="AY306" s="105" t="str">
        <f t="shared" si="507"/>
        <v/>
      </c>
      <c r="AZ306" s="134" t="str">
        <f t="shared" si="487"/>
        <v/>
      </c>
      <c r="BA306" s="73" t="str">
        <f t="shared" si="508"/>
        <v/>
      </c>
      <c r="BB306" s="73" t="str">
        <f t="shared" si="509"/>
        <v/>
      </c>
      <c r="BC306" s="134" t="str">
        <f t="shared" si="510"/>
        <v/>
      </c>
      <c r="BD306" s="134" t="str">
        <f t="shared" si="511"/>
        <v/>
      </c>
      <c r="BE306" s="134" t="str">
        <f t="shared" si="512"/>
        <v/>
      </c>
      <c r="BF306" s="134" t="str">
        <f t="shared" si="538"/>
        <v/>
      </c>
      <c r="BG306" s="134" t="str">
        <f t="shared" si="488"/>
        <v/>
      </c>
      <c r="BH306" s="73" t="str">
        <f t="shared" si="489"/>
        <v/>
      </c>
      <c r="BI306" s="73" t="str">
        <f t="shared" si="534"/>
        <v/>
      </c>
      <c r="BJ306" s="134" t="str">
        <f t="shared" si="513"/>
        <v/>
      </c>
      <c r="BK306" s="73" t="str" cm="1">
        <f t="array" ref="BK306">IF(BJ306="",""&amp;BI306,IF(BJ306="NEMA",BI306,INDEX(klub_naziv,MATCH(INDEX(klubAlias_klubid,BJ306),klub_id,0))))</f>
        <v/>
      </c>
      <c r="BL306" s="73" t="str" cm="1">
        <f t="array" ref="BL306">IFERROR(INDEX(registarNatjecatelji,CE306,4),"")</f>
        <v/>
      </c>
      <c r="BM306" s="179" t="str">
        <f t="shared" si="562"/>
        <v/>
      </c>
      <c r="BN306" s="73" t="str">
        <f t="shared" si="514"/>
        <v/>
      </c>
      <c r="BO306" s="73" t="str">
        <f t="shared" si="527"/>
        <v/>
      </c>
      <c r="BP306" s="134" t="str">
        <f t="shared" si="490"/>
        <v/>
      </c>
      <c r="BQ306" s="73" t="str">
        <f t="shared" si="491"/>
        <v/>
      </c>
      <c r="BR306" s="73" t="str">
        <f t="shared" si="492"/>
        <v/>
      </c>
      <c r="BS306" s="134" t="str">
        <f t="shared" si="493"/>
        <v/>
      </c>
      <c r="BT306" s="74" t="str">
        <f t="shared" si="494"/>
        <v/>
      </c>
      <c r="BU306" s="74" t="str">
        <f t="shared" si="495"/>
        <v/>
      </c>
      <c r="BV306" s="75" t="str">
        <f t="shared" si="496"/>
        <v/>
      </c>
      <c r="BW306" t="s">
        <v>1</v>
      </c>
      <c r="BX306" s="105" t="str">
        <f t="shared" si="497"/>
        <v/>
      </c>
      <c r="BY306" s="106" t="str">
        <f t="shared" si="498"/>
        <v/>
      </c>
      <c r="BZ306" t="s">
        <v>1</v>
      </c>
      <c r="CA306" s="105" t="str">
        <f t="shared" si="499"/>
        <v/>
      </c>
      <c r="CB306" s="106" t="str">
        <f t="shared" si="500"/>
        <v/>
      </c>
      <c r="CC306" t="s">
        <v>1</v>
      </c>
      <c r="CD306" s="105" t="str">
        <f t="shared" si="501"/>
        <v/>
      </c>
      <c r="CE306" s="106" t="str">
        <f t="shared" si="515"/>
        <v/>
      </c>
      <c r="CF306" t="s">
        <v>1</v>
      </c>
      <c r="CG306" s="111" t="str">
        <f t="shared" si="516"/>
        <v/>
      </c>
      <c r="CH306" s="134" t="str" cm="1">
        <f t="array" ref="CH306">IF(CG306="","",INDEX(imePrezime_id,CG306,0))</f>
        <v/>
      </c>
      <c r="CI306" s="106" t="str">
        <f>IF(OR(CD306="",CE306&lt;&gt;"NEMA"),"",IFERROR(INDEX(imeprezimealias_imeprezimeid,MATCH(BA306&amp;" "&amp;BB306,imeprezimealias_alias,0)),""))</f>
        <v/>
      </c>
      <c r="CJ306" t="s">
        <v>1</v>
      </c>
      <c r="CK306" s="29" t="str">
        <f t="shared" si="517"/>
        <v/>
      </c>
      <c r="CL306" t="s">
        <v>1</v>
      </c>
      <c r="CM306" s="90"/>
      <c r="CN306" t="s">
        <v>1</v>
      </c>
      <c r="CO306" s="111" t="str">
        <f>IF(CM306="","",MAX(CO$10:CO305)+1)</f>
        <v/>
      </c>
      <c r="CP306" s="106" t="str">
        <f>IF(CM306="","",INDEX(imePrezime_id,MATCH(IF(IFERROR(SEARCH("–",CM306),0)&lt;&gt;0,CM306,SUBSTITUTE(CM306," "," – ",1)),imePrezime,0)))</f>
        <v/>
      </c>
      <c r="CR306" s="29" t="str">
        <f t="shared" si="518"/>
        <v/>
      </c>
      <c r="CS306" t="s">
        <v>1</v>
      </c>
      <c r="CT306" s="115" t="str">
        <f>IF(AND(CE306="NEMA",CI306=""),MAX(CT$10:CT305)+1,"")</f>
        <v/>
      </c>
      <c r="CU306" t="s">
        <v>1</v>
      </c>
      <c r="CV306" s="120" t="str">
        <f t="shared" si="532"/>
        <v/>
      </c>
      <c r="CW306" t="s">
        <v>1</v>
      </c>
      <c r="CX306" s="105" t="str">
        <f>IF(CT306="","",IF(BO306&lt;&gt;"CRO","","INSERT INTO osoba (id,reg_broj,oib,spol_id,dat_rodjenja) VALUES ("&amp;CT306&amp;",(SELECT max(reg_broj)+1 FROM osoba),Null,'"&amp;CV306&amp;"',Null); INSERT INTO osoba_log (id,reg_broj,oib,spol_id,dat_rodjenja,dnevnik_id) SELECT id,reg_broj,oib,spol_id,dat_rodjenja,"&amp;CT$2&amp;" FROM osoba WHERE id = "&amp;CT306&amp;";"))</f>
        <v/>
      </c>
      <c r="CY306" s="125" t="str">
        <f>IF(CT306="","","INSERT INTO imeprezime (id,osoba_id,rbr,ime,prezime,klub_id,identitet_id,sintaksa_id,info,aktivno,dnevnik_id) VALUES ("&amp;CT306&amp;","&amp;IF(CX306="","Null",CT306)&amp;",1,'"&amp;BA306&amp;"','"&amp;BB306&amp;"',(SELECT id FROM klub WHERE naziv = '"&amp;BI306&amp;"'),Null,1,'',1,"&amp;CT$2&amp;");")</f>
        <v/>
      </c>
      <c r="CZ306" t="s">
        <v>1</v>
      </c>
      <c r="DA306" s="29" t="str">
        <f t="shared" si="519"/>
        <v/>
      </c>
      <c r="DB306" t="s">
        <v>1</v>
      </c>
      <c r="DC306" s="105" t="str">
        <f>IF(OR(BP306="",BP306&lt;&gt;"NEMA"),"",BO306)</f>
        <v/>
      </c>
      <c r="DD306" s="125" t="str">
        <f>IF(DC306="","",MAX(DD$10:DD305)+1)</f>
        <v/>
      </c>
      <c r="DE306" t="s">
        <v>1</v>
      </c>
      <c r="DF306" s="90"/>
      <c r="DG306" t="s">
        <v>1</v>
      </c>
      <c r="DH306" s="29" t="str">
        <f t="shared" si="502"/>
        <v/>
      </c>
      <c r="DI306" t="s">
        <v>1</v>
      </c>
      <c r="DJ306" s="166" t="str">
        <f>IF(BJ306&lt;&gt;"NEMA","",IF(IFERROR(MATCH(BI306,BI$10:BI305,0),0)&lt;&gt;0,"",BI306))</f>
        <v/>
      </c>
      <c r="DK306" t="s">
        <v>1</v>
      </c>
      <c r="DL306" s="90"/>
      <c r="DM306" t="s">
        <v>1</v>
      </c>
      <c r="DN306" s="105" t="str">
        <f t="shared" si="520"/>
        <v/>
      </c>
      <c r="DO306" s="73" t="str">
        <f>IF(DN306="","",MAX(DO$10:DO305)+1)</f>
        <v/>
      </c>
      <c r="DP306" s="73" t="str">
        <f>IF(DN306="","",IF(BP306="","",IF(BP306="NEMA",DD306,BP306)))</f>
        <v/>
      </c>
      <c r="DQ306" s="73" t="str">
        <f t="shared" si="521"/>
        <v/>
      </c>
      <c r="DR306" s="73" t="str">
        <f>IF(DL306="","",MAX(DR$10:DR305)+1)</f>
        <v/>
      </c>
      <c r="DS306" s="177" t="str">
        <f t="shared" si="503"/>
        <v/>
      </c>
      <c r="DT306" s="125" t="str">
        <f t="shared" si="522"/>
        <v/>
      </c>
      <c r="DU306" t="s">
        <v>1</v>
      </c>
      <c r="DV306" s="29" t="str">
        <f t="shared" si="523"/>
        <v/>
      </c>
      <c r="DW306" t="s">
        <v>1</v>
      </c>
      <c r="DX306" s="166" t="str">
        <f>IF(BX306="","",IF(BY306&lt;&gt;"NEMA","ime-pre-klu"&amp;IF(BJ306="","","(ali)")&amp;"-kat",IF(CB306&lt;&gt;"NEMA","ime-pre-klu"&amp;IF(BJ306="","","(ali)"),IF(CE306&lt;&gt;"NEMA","ime-pre",IF(CT306&lt;&gt;"","novo",""))))&amp;IF(AND(BE306="0",BD306&gt;max_minuta*60),"-ot",""))</f>
        <v/>
      </c>
      <c r="DY306" t="s">
        <v>1</v>
      </c>
      <c r="DZ306" s="111"/>
      <c r="EA306" s="134"/>
      <c r="EB306" s="134"/>
      <c r="EC306" s="134"/>
      <c r="ED306" s="134"/>
      <c r="EE306" s="134"/>
      <c r="EF306" s="134"/>
      <c r="EG306" s="134"/>
      <c r="EH306" s="134"/>
      <c r="EI306" s="134"/>
      <c r="EJ306" s="106" t="str">
        <f t="shared" si="504"/>
        <v/>
      </c>
      <c r="EK306" t="s">
        <v>1</v>
      </c>
    </row>
    <row r="307" spans="2:141" x14ac:dyDescent="0.25">
      <c r="B307" s="148"/>
      <c r="C307" t="s">
        <v>1</v>
      </c>
      <c r="D307" s="159" t="str">
        <f t="shared" si="505"/>
        <v/>
      </c>
      <c r="E307" s="160" t="str">
        <f t="shared" ref="E307:AW307" si="567">IF($B307="","",FIND(";",$B307,D307+1))</f>
        <v/>
      </c>
      <c r="F307" s="160" t="str">
        <f t="shared" si="567"/>
        <v/>
      </c>
      <c r="G307" s="160" t="str">
        <f t="shared" si="567"/>
        <v/>
      </c>
      <c r="H307" s="160" t="str">
        <f t="shared" si="567"/>
        <v/>
      </c>
      <c r="I307" s="160" t="str">
        <f t="shared" si="567"/>
        <v/>
      </c>
      <c r="J307" s="160" t="str">
        <f t="shared" si="567"/>
        <v/>
      </c>
      <c r="K307" s="160" t="str">
        <f t="shared" si="567"/>
        <v/>
      </c>
      <c r="L307" s="160" t="str">
        <f t="shared" si="567"/>
        <v/>
      </c>
      <c r="M307" s="160" t="str">
        <f t="shared" si="567"/>
        <v/>
      </c>
      <c r="N307" s="160" t="str">
        <f t="shared" si="567"/>
        <v/>
      </c>
      <c r="O307" s="160" t="str">
        <f t="shared" si="567"/>
        <v/>
      </c>
      <c r="P307" s="160" t="str">
        <f t="shared" si="567"/>
        <v/>
      </c>
      <c r="Q307" s="160" t="str">
        <f t="shared" si="567"/>
        <v/>
      </c>
      <c r="R307" s="160" t="str">
        <f t="shared" si="567"/>
        <v/>
      </c>
      <c r="S307" s="160" t="str">
        <f t="shared" si="567"/>
        <v/>
      </c>
      <c r="T307" s="160" t="str">
        <f t="shared" si="567"/>
        <v/>
      </c>
      <c r="U307" s="160" t="str">
        <f t="shared" si="567"/>
        <v/>
      </c>
      <c r="V307" s="160" t="str">
        <f t="shared" si="567"/>
        <v/>
      </c>
      <c r="W307" s="160" t="str">
        <f t="shared" si="567"/>
        <v/>
      </c>
      <c r="X307" s="160" t="str">
        <f t="shared" si="567"/>
        <v/>
      </c>
      <c r="Y307" s="160" t="str">
        <f t="shared" si="567"/>
        <v/>
      </c>
      <c r="Z307" s="160" t="str">
        <f t="shared" si="567"/>
        <v/>
      </c>
      <c r="AA307" s="160" t="str">
        <f t="shared" si="567"/>
        <v/>
      </c>
      <c r="AB307" s="160" t="str">
        <f t="shared" si="567"/>
        <v/>
      </c>
      <c r="AC307" s="160" t="str">
        <f t="shared" si="567"/>
        <v/>
      </c>
      <c r="AD307" s="160" t="str">
        <f t="shared" si="567"/>
        <v/>
      </c>
      <c r="AE307" s="160" t="str">
        <f t="shared" si="567"/>
        <v/>
      </c>
      <c r="AF307" s="160" t="str">
        <f t="shared" si="567"/>
        <v/>
      </c>
      <c r="AG307" s="160" t="str">
        <f t="shared" si="567"/>
        <v/>
      </c>
      <c r="AH307" s="160" t="str">
        <f t="shared" si="567"/>
        <v/>
      </c>
      <c r="AI307" s="160" t="str">
        <f t="shared" si="567"/>
        <v/>
      </c>
      <c r="AJ307" s="160" t="str">
        <f t="shared" si="567"/>
        <v/>
      </c>
      <c r="AK307" s="160" t="str">
        <f t="shared" si="567"/>
        <v/>
      </c>
      <c r="AL307" s="160" t="str">
        <f t="shared" si="567"/>
        <v/>
      </c>
      <c r="AM307" s="160" t="str">
        <f t="shared" si="567"/>
        <v/>
      </c>
      <c r="AN307" s="160" t="str">
        <f t="shared" si="567"/>
        <v/>
      </c>
      <c r="AO307" s="160" t="str">
        <f t="shared" si="567"/>
        <v/>
      </c>
      <c r="AP307" s="160" t="str">
        <f t="shared" si="567"/>
        <v/>
      </c>
      <c r="AQ307" s="160" t="str">
        <f t="shared" si="567"/>
        <v/>
      </c>
      <c r="AR307" s="160" t="str">
        <f t="shared" si="567"/>
        <v/>
      </c>
      <c r="AS307" s="160" t="str">
        <f t="shared" si="567"/>
        <v/>
      </c>
      <c r="AT307" s="160" t="str">
        <f t="shared" si="567"/>
        <v/>
      </c>
      <c r="AU307" s="160" t="str">
        <f t="shared" si="567"/>
        <v/>
      </c>
      <c r="AV307" s="160" t="str">
        <f t="shared" si="567"/>
        <v/>
      </c>
      <c r="AW307" s="161" t="str">
        <f t="shared" si="567"/>
        <v/>
      </c>
      <c r="AX307" t="s">
        <v>1</v>
      </c>
      <c r="AY307" s="105" t="str">
        <f t="shared" si="507"/>
        <v/>
      </c>
      <c r="AZ307" s="134" t="str">
        <f t="shared" si="487"/>
        <v/>
      </c>
      <c r="BA307" s="73" t="str">
        <f t="shared" si="508"/>
        <v/>
      </c>
      <c r="BB307" s="73" t="str">
        <f t="shared" si="509"/>
        <v/>
      </c>
      <c r="BC307" s="134" t="str">
        <f t="shared" si="510"/>
        <v/>
      </c>
      <c r="BD307" s="134" t="str">
        <f t="shared" si="511"/>
        <v/>
      </c>
      <c r="BE307" s="134" t="str">
        <f t="shared" si="512"/>
        <v/>
      </c>
      <c r="BF307" s="134" t="str">
        <f t="shared" si="538"/>
        <v/>
      </c>
      <c r="BG307" s="134" t="str">
        <f t="shared" si="488"/>
        <v/>
      </c>
      <c r="BH307" s="73" t="str">
        <f t="shared" si="489"/>
        <v/>
      </c>
      <c r="BI307" s="73" t="str">
        <f t="shared" si="534"/>
        <v/>
      </c>
      <c r="BJ307" s="134" t="str">
        <f t="shared" si="513"/>
        <v/>
      </c>
      <c r="BK307" s="73" t="str" cm="1">
        <f t="array" ref="BK307">IF(BJ307="",""&amp;BI307,IF(BJ307="NEMA",BI307,INDEX(klub_naziv,MATCH(INDEX(klubAlias_klubid,BJ307),klub_id,0))))</f>
        <v/>
      </c>
      <c r="BL307" s="73" t="str" cm="1">
        <f t="array" ref="BL307">IFERROR(INDEX(registarNatjecatelji,CE307,4),"")</f>
        <v/>
      </c>
      <c r="BM307" s="179" t="str">
        <f t="shared" si="562"/>
        <v/>
      </c>
      <c r="BN307" s="73" t="str">
        <f t="shared" si="514"/>
        <v/>
      </c>
      <c r="BO307" s="73" t="str">
        <f t="shared" si="527"/>
        <v/>
      </c>
      <c r="BP307" s="134" t="str">
        <f t="shared" si="490"/>
        <v/>
      </c>
      <c r="BQ307" s="73" t="str">
        <f t="shared" si="491"/>
        <v/>
      </c>
      <c r="BR307" s="73" t="str">
        <f t="shared" si="492"/>
        <v/>
      </c>
      <c r="BS307" s="134" t="str">
        <f t="shared" si="493"/>
        <v/>
      </c>
      <c r="BT307" s="74" t="str">
        <f t="shared" si="494"/>
        <v/>
      </c>
      <c r="BU307" s="74" t="str">
        <f t="shared" si="495"/>
        <v/>
      </c>
      <c r="BV307" s="75" t="str">
        <f t="shared" si="496"/>
        <v/>
      </c>
      <c r="BW307" t="s">
        <v>1</v>
      </c>
      <c r="BX307" s="105" t="str">
        <f t="shared" si="497"/>
        <v/>
      </c>
      <c r="BY307" s="106" t="str">
        <f t="shared" si="498"/>
        <v/>
      </c>
      <c r="BZ307" t="s">
        <v>1</v>
      </c>
      <c r="CA307" s="105" t="str">
        <f t="shared" si="499"/>
        <v/>
      </c>
      <c r="CB307" s="106" t="str">
        <f t="shared" si="500"/>
        <v/>
      </c>
      <c r="CC307" t="s">
        <v>1</v>
      </c>
      <c r="CD307" s="105" t="str">
        <f t="shared" si="501"/>
        <v/>
      </c>
      <c r="CE307" s="106" t="str">
        <f t="shared" si="515"/>
        <v/>
      </c>
      <c r="CF307" t="s">
        <v>1</v>
      </c>
      <c r="CG307" s="111" t="str">
        <f t="shared" si="516"/>
        <v/>
      </c>
      <c r="CH307" s="134" t="str" cm="1">
        <f t="array" ref="CH307">IF(CG307="","",INDEX(imePrezime_id,CG307,0))</f>
        <v/>
      </c>
      <c r="CI307" s="106" t="str">
        <f>IF(OR(CD307="",CE307&lt;&gt;"NEMA"),"",IFERROR(INDEX(imeprezimealias_imeprezimeid,MATCH(BA307&amp;" "&amp;BB307,imeprezimealias_alias,0)),""))</f>
        <v/>
      </c>
      <c r="CJ307" t="s">
        <v>1</v>
      </c>
      <c r="CK307" s="29" t="str">
        <f t="shared" si="517"/>
        <v/>
      </c>
      <c r="CL307" t="s">
        <v>1</v>
      </c>
      <c r="CM307" s="90"/>
      <c r="CN307" t="s">
        <v>1</v>
      </c>
      <c r="CO307" s="111" t="str">
        <f>IF(CM307="","",MAX(CO$10:CO306)+1)</f>
        <v/>
      </c>
      <c r="CP307" s="106" t="str">
        <f>IF(CM307="","",INDEX(imePrezime_id,MATCH(IF(IFERROR(SEARCH("–",CM307),0)&lt;&gt;0,CM307,SUBSTITUTE(CM307," "," – ",1)),imePrezime,0)))</f>
        <v/>
      </c>
      <c r="CR307" s="29" t="str">
        <f t="shared" si="518"/>
        <v/>
      </c>
      <c r="CS307" t="s">
        <v>1</v>
      </c>
      <c r="CT307" s="115" t="str">
        <f>IF(AND(CE307="NEMA",CI307=""),MAX(CT$10:CT306)+1,"")</f>
        <v/>
      </c>
      <c r="CU307" t="s">
        <v>1</v>
      </c>
      <c r="CV307" s="120" t="str">
        <f t="shared" si="532"/>
        <v/>
      </c>
      <c r="CW307" t="s">
        <v>1</v>
      </c>
      <c r="CX307" s="105" t="str">
        <f>IF(CT307="","",IF(BO307&lt;&gt;"CRO","","INSERT INTO osoba (id,reg_broj,oib,spol_id,dat_rodjenja) VALUES ("&amp;CT307&amp;",(SELECT max(reg_broj)+1 FROM osoba),Null,'"&amp;CV307&amp;"',Null); INSERT INTO osoba_log (id,reg_broj,oib,spol_id,dat_rodjenja,dnevnik_id) SELECT id,reg_broj,oib,spol_id,dat_rodjenja,"&amp;CT$2&amp;" FROM osoba WHERE id = "&amp;CT307&amp;";"))</f>
        <v/>
      </c>
      <c r="CY307" s="125" t="str">
        <f>IF(CT307="","","INSERT INTO imeprezime (id,osoba_id,rbr,ime,prezime,klub_id,identitet_id,sintaksa_id,info,aktivno,dnevnik_id) VALUES ("&amp;CT307&amp;","&amp;IF(CX307="","Null",CT307)&amp;",1,'"&amp;BA307&amp;"','"&amp;BB307&amp;"',(SELECT id FROM klub WHERE naziv = '"&amp;BI307&amp;"'),Null,1,'',1,"&amp;CT$2&amp;");")</f>
        <v/>
      </c>
      <c r="CZ307" t="s">
        <v>1</v>
      </c>
      <c r="DA307" s="29" t="str">
        <f t="shared" si="519"/>
        <v/>
      </c>
      <c r="DB307" t="s">
        <v>1</v>
      </c>
      <c r="DC307" s="105" t="str">
        <f>IF(OR(BP307="",BP307&lt;&gt;"NEMA"),"",BO307)</f>
        <v/>
      </c>
      <c r="DD307" s="125" t="str">
        <f>IF(DC307="","",MAX(DD$10:DD306)+1)</f>
        <v/>
      </c>
      <c r="DE307" t="s">
        <v>1</v>
      </c>
      <c r="DF307" s="90"/>
      <c r="DG307" t="s">
        <v>1</v>
      </c>
      <c r="DH307" s="29" t="str">
        <f t="shared" si="502"/>
        <v/>
      </c>
      <c r="DI307" t="s">
        <v>1</v>
      </c>
      <c r="DJ307" s="166" t="str">
        <f>IF(BJ307&lt;&gt;"NEMA","",IF(IFERROR(MATCH(BI307,BI$10:BI306,0),0)&lt;&gt;0,"",BI307))</f>
        <v/>
      </c>
      <c r="DK307" t="s">
        <v>1</v>
      </c>
      <c r="DL307" s="90"/>
      <c r="DM307" t="s">
        <v>1</v>
      </c>
      <c r="DN307" s="105" t="str">
        <f t="shared" si="520"/>
        <v/>
      </c>
      <c r="DO307" s="73" t="str">
        <f>IF(DN307="","",MAX(DO$10:DO306)+1)</f>
        <v/>
      </c>
      <c r="DP307" s="73" t="str">
        <f>IF(DN307="","",IF(BP307="","",IF(BP307="NEMA",DD307,BP307)))</f>
        <v/>
      </c>
      <c r="DQ307" s="73" t="str">
        <f t="shared" si="521"/>
        <v/>
      </c>
      <c r="DR307" s="73" t="str">
        <f>IF(DL307="","",MAX(DR$10:DR306)+1)</f>
        <v/>
      </c>
      <c r="DS307" s="177" t="str">
        <f t="shared" si="503"/>
        <v/>
      </c>
      <c r="DT307" s="125" t="str">
        <f t="shared" si="522"/>
        <v/>
      </c>
      <c r="DU307" t="s">
        <v>1</v>
      </c>
      <c r="DV307" s="29" t="str">
        <f t="shared" si="523"/>
        <v/>
      </c>
      <c r="DW307" t="s">
        <v>1</v>
      </c>
      <c r="DX307" s="166" t="str">
        <f>IF(BX307="","",IF(BY307&lt;&gt;"NEMA","ime-pre-klu"&amp;IF(BJ307="","","(ali)")&amp;"-kat",IF(CB307&lt;&gt;"NEMA","ime-pre-klu"&amp;IF(BJ307="","","(ali)"),IF(CE307&lt;&gt;"NEMA","ime-pre",IF(CT307&lt;&gt;"","novo",""))))&amp;IF(AND(BE307="0",BD307&gt;max_minuta*60),"-ot",""))</f>
        <v/>
      </c>
      <c r="DY307" t="s">
        <v>1</v>
      </c>
      <c r="DZ307" s="111"/>
      <c r="EA307" s="134"/>
      <c r="EB307" s="134"/>
      <c r="EC307" s="134"/>
      <c r="ED307" s="134"/>
      <c r="EE307" s="134"/>
      <c r="EF307" s="134"/>
      <c r="EG307" s="134"/>
      <c r="EH307" s="134"/>
      <c r="EI307" s="134"/>
      <c r="EJ307" s="106" t="str">
        <f t="shared" si="504"/>
        <v/>
      </c>
      <c r="EK307" t="s">
        <v>1</v>
      </c>
    </row>
    <row r="308" spans="2:141" x14ac:dyDescent="0.25">
      <c r="B308" s="148"/>
      <c r="C308" t="s">
        <v>1</v>
      </c>
      <c r="D308" s="159" t="str">
        <f t="shared" si="505"/>
        <v/>
      </c>
      <c r="E308" s="160" t="str">
        <f t="shared" ref="E308:AW308" si="568">IF($B308="","",FIND(";",$B308,D308+1))</f>
        <v/>
      </c>
      <c r="F308" s="160" t="str">
        <f t="shared" si="568"/>
        <v/>
      </c>
      <c r="G308" s="160" t="str">
        <f t="shared" si="568"/>
        <v/>
      </c>
      <c r="H308" s="160" t="str">
        <f t="shared" si="568"/>
        <v/>
      </c>
      <c r="I308" s="160" t="str">
        <f t="shared" si="568"/>
        <v/>
      </c>
      <c r="J308" s="160" t="str">
        <f t="shared" si="568"/>
        <v/>
      </c>
      <c r="K308" s="160" t="str">
        <f t="shared" si="568"/>
        <v/>
      </c>
      <c r="L308" s="160" t="str">
        <f t="shared" si="568"/>
        <v/>
      </c>
      <c r="M308" s="160" t="str">
        <f t="shared" si="568"/>
        <v/>
      </c>
      <c r="N308" s="160" t="str">
        <f t="shared" si="568"/>
        <v/>
      </c>
      <c r="O308" s="160" t="str">
        <f t="shared" si="568"/>
        <v/>
      </c>
      <c r="P308" s="160" t="str">
        <f t="shared" si="568"/>
        <v/>
      </c>
      <c r="Q308" s="160" t="str">
        <f t="shared" si="568"/>
        <v/>
      </c>
      <c r="R308" s="160" t="str">
        <f t="shared" si="568"/>
        <v/>
      </c>
      <c r="S308" s="160" t="str">
        <f t="shared" si="568"/>
        <v/>
      </c>
      <c r="T308" s="160" t="str">
        <f t="shared" si="568"/>
        <v/>
      </c>
      <c r="U308" s="160" t="str">
        <f t="shared" si="568"/>
        <v/>
      </c>
      <c r="V308" s="160" t="str">
        <f t="shared" si="568"/>
        <v/>
      </c>
      <c r="W308" s="160" t="str">
        <f t="shared" si="568"/>
        <v/>
      </c>
      <c r="X308" s="160" t="str">
        <f t="shared" si="568"/>
        <v/>
      </c>
      <c r="Y308" s="160" t="str">
        <f t="shared" si="568"/>
        <v/>
      </c>
      <c r="Z308" s="160" t="str">
        <f t="shared" si="568"/>
        <v/>
      </c>
      <c r="AA308" s="160" t="str">
        <f t="shared" si="568"/>
        <v/>
      </c>
      <c r="AB308" s="160" t="str">
        <f t="shared" si="568"/>
        <v/>
      </c>
      <c r="AC308" s="160" t="str">
        <f t="shared" si="568"/>
        <v/>
      </c>
      <c r="AD308" s="160" t="str">
        <f t="shared" si="568"/>
        <v/>
      </c>
      <c r="AE308" s="160" t="str">
        <f t="shared" si="568"/>
        <v/>
      </c>
      <c r="AF308" s="160" t="str">
        <f t="shared" si="568"/>
        <v/>
      </c>
      <c r="AG308" s="160" t="str">
        <f t="shared" si="568"/>
        <v/>
      </c>
      <c r="AH308" s="160" t="str">
        <f t="shared" si="568"/>
        <v/>
      </c>
      <c r="AI308" s="160" t="str">
        <f t="shared" si="568"/>
        <v/>
      </c>
      <c r="AJ308" s="160" t="str">
        <f t="shared" si="568"/>
        <v/>
      </c>
      <c r="AK308" s="160" t="str">
        <f t="shared" si="568"/>
        <v/>
      </c>
      <c r="AL308" s="160" t="str">
        <f t="shared" si="568"/>
        <v/>
      </c>
      <c r="AM308" s="160" t="str">
        <f t="shared" si="568"/>
        <v/>
      </c>
      <c r="AN308" s="160" t="str">
        <f t="shared" si="568"/>
        <v/>
      </c>
      <c r="AO308" s="160" t="str">
        <f t="shared" si="568"/>
        <v/>
      </c>
      <c r="AP308" s="160" t="str">
        <f t="shared" si="568"/>
        <v/>
      </c>
      <c r="AQ308" s="160" t="str">
        <f t="shared" si="568"/>
        <v/>
      </c>
      <c r="AR308" s="160" t="str">
        <f t="shared" si="568"/>
        <v/>
      </c>
      <c r="AS308" s="160" t="str">
        <f t="shared" si="568"/>
        <v/>
      </c>
      <c r="AT308" s="160" t="str">
        <f t="shared" si="568"/>
        <v/>
      </c>
      <c r="AU308" s="160" t="str">
        <f t="shared" si="568"/>
        <v/>
      </c>
      <c r="AV308" s="160" t="str">
        <f t="shared" si="568"/>
        <v/>
      </c>
      <c r="AW308" s="161" t="str">
        <f t="shared" si="568"/>
        <v/>
      </c>
      <c r="AX308" t="s">
        <v>1</v>
      </c>
      <c r="AY308" s="105" t="str">
        <f t="shared" si="507"/>
        <v/>
      </c>
      <c r="AZ308" s="134" t="str">
        <f t="shared" si="487"/>
        <v/>
      </c>
      <c r="BA308" s="73" t="str">
        <f t="shared" si="508"/>
        <v/>
      </c>
      <c r="BB308" s="73" t="str">
        <f t="shared" si="509"/>
        <v/>
      </c>
      <c r="BC308" s="134" t="str">
        <f t="shared" si="510"/>
        <v/>
      </c>
      <c r="BD308" s="134" t="str">
        <f t="shared" si="511"/>
        <v/>
      </c>
      <c r="BE308" s="134" t="str">
        <f t="shared" si="512"/>
        <v/>
      </c>
      <c r="BF308" s="134" t="str">
        <f t="shared" si="538"/>
        <v/>
      </c>
      <c r="BG308" s="134" t="str">
        <f t="shared" si="488"/>
        <v/>
      </c>
      <c r="BH308" s="73" t="str">
        <f t="shared" si="489"/>
        <v/>
      </c>
      <c r="BI308" s="73" t="str">
        <f t="shared" si="534"/>
        <v/>
      </c>
      <c r="BJ308" s="134" t="str">
        <f t="shared" si="513"/>
        <v/>
      </c>
      <c r="BK308" s="73" t="str" cm="1">
        <f t="array" ref="BK308">IF(BJ308="",""&amp;BI308,IF(BJ308="NEMA",BI308,INDEX(klub_naziv,MATCH(INDEX(klubAlias_klubid,BJ308),klub_id,0))))</f>
        <v/>
      </c>
      <c r="BL308" s="73" t="str" cm="1">
        <f t="array" ref="BL308">IFERROR(INDEX(registarNatjecatelji,CE308,4),"")</f>
        <v/>
      </c>
      <c r="BM308" s="179" t="str">
        <f t="shared" si="562"/>
        <v/>
      </c>
      <c r="BN308" s="73" t="str">
        <f t="shared" si="514"/>
        <v/>
      </c>
      <c r="BO308" s="73" t="str">
        <f t="shared" si="527"/>
        <v/>
      </c>
      <c r="BP308" s="134" t="str">
        <f t="shared" si="490"/>
        <v/>
      </c>
      <c r="BQ308" s="73" t="str">
        <f t="shared" si="491"/>
        <v/>
      </c>
      <c r="BR308" s="73" t="str">
        <f t="shared" si="492"/>
        <v/>
      </c>
      <c r="BS308" s="134" t="str">
        <f t="shared" si="493"/>
        <v/>
      </c>
      <c r="BT308" s="74" t="str">
        <f t="shared" si="494"/>
        <v/>
      </c>
      <c r="BU308" s="74" t="str">
        <f t="shared" si="495"/>
        <v/>
      </c>
      <c r="BV308" s="75" t="str">
        <f t="shared" si="496"/>
        <v/>
      </c>
      <c r="BW308" t="s">
        <v>1</v>
      </c>
      <c r="BX308" s="105" t="str">
        <f t="shared" si="497"/>
        <v/>
      </c>
      <c r="BY308" s="106" t="str">
        <f t="shared" si="498"/>
        <v/>
      </c>
      <c r="BZ308" t="s">
        <v>1</v>
      </c>
      <c r="CA308" s="105" t="str">
        <f t="shared" si="499"/>
        <v/>
      </c>
      <c r="CB308" s="106" t="str">
        <f t="shared" si="500"/>
        <v/>
      </c>
      <c r="CC308" t="s">
        <v>1</v>
      </c>
      <c r="CD308" s="105" t="str">
        <f t="shared" si="501"/>
        <v/>
      </c>
      <c r="CE308" s="106" t="str">
        <f t="shared" si="515"/>
        <v/>
      </c>
      <c r="CF308" t="s">
        <v>1</v>
      </c>
      <c r="CG308" s="111" t="str">
        <f t="shared" si="516"/>
        <v/>
      </c>
      <c r="CH308" s="134" t="str" cm="1">
        <f t="array" ref="CH308">IF(CG308="","",INDEX(imePrezime_id,CG308,0))</f>
        <v/>
      </c>
      <c r="CI308" s="106" t="str">
        <f>IF(OR(CD308="",CE308&lt;&gt;"NEMA"),"",IFERROR(INDEX(imeprezimealias_imeprezimeid,MATCH(BA308&amp;" "&amp;BB308,imeprezimealias_alias,0)),""))</f>
        <v/>
      </c>
      <c r="CJ308" t="s">
        <v>1</v>
      </c>
      <c r="CK308" s="29" t="str">
        <f t="shared" si="517"/>
        <v/>
      </c>
      <c r="CL308" t="s">
        <v>1</v>
      </c>
      <c r="CM308" s="90"/>
      <c r="CN308" t="s">
        <v>1</v>
      </c>
      <c r="CO308" s="111" t="str">
        <f>IF(CM308="","",MAX(CO$10:CO307)+1)</f>
        <v/>
      </c>
      <c r="CP308" s="106" t="str">
        <f>IF(CM308="","",INDEX(imePrezime_id,MATCH(IF(IFERROR(SEARCH("–",CM308),0)&lt;&gt;0,CM308,SUBSTITUTE(CM308," "," – ",1)),imePrezime,0)))</f>
        <v/>
      </c>
      <c r="CR308" s="29" t="str">
        <f t="shared" si="518"/>
        <v/>
      </c>
      <c r="CS308" t="s">
        <v>1</v>
      </c>
      <c r="CT308" s="115" t="str">
        <f>IF(AND(CE308="NEMA",CI308=""),MAX(CT$10:CT307)+1,"")</f>
        <v/>
      </c>
      <c r="CU308" t="s">
        <v>1</v>
      </c>
      <c r="CV308" s="120" t="str">
        <f t="shared" si="532"/>
        <v/>
      </c>
      <c r="CW308" t="s">
        <v>1</v>
      </c>
      <c r="CX308" s="105" t="str">
        <f>IF(CT308="","",IF(BO308&lt;&gt;"CRO","","INSERT INTO osoba (id,reg_broj,oib,spol_id,dat_rodjenja) VALUES ("&amp;CT308&amp;",(SELECT max(reg_broj)+1 FROM osoba),Null,'"&amp;CV308&amp;"',Null); INSERT INTO osoba_log (id,reg_broj,oib,spol_id,dat_rodjenja,dnevnik_id) SELECT id,reg_broj,oib,spol_id,dat_rodjenja,"&amp;CT$2&amp;" FROM osoba WHERE id = "&amp;CT308&amp;";"))</f>
        <v/>
      </c>
      <c r="CY308" s="125" t="str">
        <f>IF(CT308="","","INSERT INTO imeprezime (id,osoba_id,rbr,ime,prezime,klub_id,identitet_id,sintaksa_id,info,aktivno,dnevnik_id) VALUES ("&amp;CT308&amp;","&amp;IF(CX308="","Null",CT308)&amp;",1,'"&amp;BA308&amp;"','"&amp;BB308&amp;"',(SELECT id FROM klub WHERE naziv = '"&amp;BI308&amp;"'),Null,1,'',1,"&amp;CT$2&amp;");")</f>
        <v/>
      </c>
      <c r="CZ308" t="s">
        <v>1</v>
      </c>
      <c r="DA308" s="29" t="str">
        <f t="shared" si="519"/>
        <v/>
      </c>
      <c r="DB308" t="s">
        <v>1</v>
      </c>
      <c r="DC308" s="105" t="str">
        <f>IF(OR(BP308="",BP308&lt;&gt;"NEMA"),"",BO308)</f>
        <v/>
      </c>
      <c r="DD308" s="125" t="str">
        <f>IF(DC308="","",MAX(DD$10:DD307)+1)</f>
        <v/>
      </c>
      <c r="DE308" t="s">
        <v>1</v>
      </c>
      <c r="DF308" s="90"/>
      <c r="DG308" t="s">
        <v>1</v>
      </c>
      <c r="DH308" s="29" t="str">
        <f t="shared" si="502"/>
        <v/>
      </c>
      <c r="DI308" t="s">
        <v>1</v>
      </c>
      <c r="DJ308" s="166" t="str">
        <f>IF(BJ308&lt;&gt;"NEMA","",IF(IFERROR(MATCH(BI308,BI$10:BI307,0),0)&lt;&gt;0,"",BI308))</f>
        <v/>
      </c>
      <c r="DK308" t="s">
        <v>1</v>
      </c>
      <c r="DL308" s="90"/>
      <c r="DM308" t="s">
        <v>1</v>
      </c>
      <c r="DN308" s="105" t="str">
        <f t="shared" si="520"/>
        <v/>
      </c>
      <c r="DO308" s="73" t="str">
        <f>IF(DN308="","",MAX(DO$10:DO307)+1)</f>
        <v/>
      </c>
      <c r="DP308" s="73" t="str">
        <f>IF(DN308="","",IF(BP308="","",IF(BP308="NEMA",DD308,BP308)))</f>
        <v/>
      </c>
      <c r="DQ308" s="73" t="str">
        <f t="shared" si="521"/>
        <v/>
      </c>
      <c r="DR308" s="73" t="str">
        <f>IF(DL308="","",MAX(DR$10:DR307)+1)</f>
        <v/>
      </c>
      <c r="DS308" s="177" t="str">
        <f t="shared" si="503"/>
        <v/>
      </c>
      <c r="DT308" s="125" t="str">
        <f t="shared" si="522"/>
        <v/>
      </c>
      <c r="DU308" t="s">
        <v>1</v>
      </c>
      <c r="DV308" s="29" t="str">
        <f t="shared" si="523"/>
        <v/>
      </c>
      <c r="DW308" t="s">
        <v>1</v>
      </c>
      <c r="DX308" s="166" t="str">
        <f>IF(BX308="","",IF(BY308&lt;&gt;"NEMA","ime-pre-klu"&amp;IF(BJ308="","","(ali)")&amp;"-kat",IF(CB308&lt;&gt;"NEMA","ime-pre-klu"&amp;IF(BJ308="","","(ali)"),IF(CE308&lt;&gt;"NEMA","ime-pre",IF(CT308&lt;&gt;"","novo",""))))&amp;IF(AND(BE308="0",BD308&gt;max_minuta*60),"-ot",""))</f>
        <v/>
      </c>
      <c r="DY308" t="s">
        <v>1</v>
      </c>
      <c r="DZ308" s="111"/>
      <c r="EA308" s="134"/>
      <c r="EB308" s="134"/>
      <c r="EC308" s="134"/>
      <c r="ED308" s="134"/>
      <c r="EE308" s="134"/>
      <c r="EF308" s="134"/>
      <c r="EG308" s="134"/>
      <c r="EH308" s="134"/>
      <c r="EI308" s="134"/>
      <c r="EJ308" s="106" t="str">
        <f t="shared" si="504"/>
        <v/>
      </c>
      <c r="EK308" t="s">
        <v>1</v>
      </c>
    </row>
    <row r="309" spans="2:141" x14ac:dyDescent="0.25">
      <c r="B309" s="148"/>
      <c r="C309" t="s">
        <v>1</v>
      </c>
      <c r="D309" s="159" t="str">
        <f t="shared" si="505"/>
        <v/>
      </c>
      <c r="E309" s="160" t="str">
        <f t="shared" ref="E309:AW309" si="569">IF($B309="","",FIND(";",$B309,D309+1))</f>
        <v/>
      </c>
      <c r="F309" s="160" t="str">
        <f t="shared" si="569"/>
        <v/>
      </c>
      <c r="G309" s="160" t="str">
        <f t="shared" si="569"/>
        <v/>
      </c>
      <c r="H309" s="160" t="str">
        <f t="shared" si="569"/>
        <v/>
      </c>
      <c r="I309" s="160" t="str">
        <f t="shared" si="569"/>
        <v/>
      </c>
      <c r="J309" s="160" t="str">
        <f t="shared" si="569"/>
        <v/>
      </c>
      <c r="K309" s="160" t="str">
        <f t="shared" si="569"/>
        <v/>
      </c>
      <c r="L309" s="160" t="str">
        <f t="shared" si="569"/>
        <v/>
      </c>
      <c r="M309" s="160" t="str">
        <f t="shared" si="569"/>
        <v/>
      </c>
      <c r="N309" s="160" t="str">
        <f t="shared" si="569"/>
        <v/>
      </c>
      <c r="O309" s="160" t="str">
        <f t="shared" si="569"/>
        <v/>
      </c>
      <c r="P309" s="160" t="str">
        <f t="shared" si="569"/>
        <v/>
      </c>
      <c r="Q309" s="160" t="str">
        <f t="shared" si="569"/>
        <v/>
      </c>
      <c r="R309" s="160" t="str">
        <f t="shared" si="569"/>
        <v/>
      </c>
      <c r="S309" s="160" t="str">
        <f t="shared" si="569"/>
        <v/>
      </c>
      <c r="T309" s="160" t="str">
        <f t="shared" si="569"/>
        <v/>
      </c>
      <c r="U309" s="160" t="str">
        <f t="shared" si="569"/>
        <v/>
      </c>
      <c r="V309" s="160" t="str">
        <f t="shared" si="569"/>
        <v/>
      </c>
      <c r="W309" s="160" t="str">
        <f t="shared" si="569"/>
        <v/>
      </c>
      <c r="X309" s="160" t="str">
        <f t="shared" si="569"/>
        <v/>
      </c>
      <c r="Y309" s="160" t="str">
        <f t="shared" si="569"/>
        <v/>
      </c>
      <c r="Z309" s="160" t="str">
        <f t="shared" si="569"/>
        <v/>
      </c>
      <c r="AA309" s="160" t="str">
        <f t="shared" si="569"/>
        <v/>
      </c>
      <c r="AB309" s="160" t="str">
        <f t="shared" si="569"/>
        <v/>
      </c>
      <c r="AC309" s="160" t="str">
        <f t="shared" si="569"/>
        <v/>
      </c>
      <c r="AD309" s="160" t="str">
        <f t="shared" si="569"/>
        <v/>
      </c>
      <c r="AE309" s="160" t="str">
        <f t="shared" si="569"/>
        <v/>
      </c>
      <c r="AF309" s="160" t="str">
        <f t="shared" si="569"/>
        <v/>
      </c>
      <c r="AG309" s="160" t="str">
        <f t="shared" si="569"/>
        <v/>
      </c>
      <c r="AH309" s="160" t="str">
        <f t="shared" si="569"/>
        <v/>
      </c>
      <c r="AI309" s="160" t="str">
        <f t="shared" si="569"/>
        <v/>
      </c>
      <c r="AJ309" s="160" t="str">
        <f t="shared" si="569"/>
        <v/>
      </c>
      <c r="AK309" s="160" t="str">
        <f t="shared" si="569"/>
        <v/>
      </c>
      <c r="AL309" s="160" t="str">
        <f t="shared" si="569"/>
        <v/>
      </c>
      <c r="AM309" s="160" t="str">
        <f t="shared" si="569"/>
        <v/>
      </c>
      <c r="AN309" s="160" t="str">
        <f t="shared" si="569"/>
        <v/>
      </c>
      <c r="AO309" s="160" t="str">
        <f t="shared" si="569"/>
        <v/>
      </c>
      <c r="AP309" s="160" t="str">
        <f t="shared" si="569"/>
        <v/>
      </c>
      <c r="AQ309" s="160" t="str">
        <f t="shared" si="569"/>
        <v/>
      </c>
      <c r="AR309" s="160" t="str">
        <f t="shared" si="569"/>
        <v/>
      </c>
      <c r="AS309" s="160" t="str">
        <f t="shared" si="569"/>
        <v/>
      </c>
      <c r="AT309" s="160" t="str">
        <f t="shared" si="569"/>
        <v/>
      </c>
      <c r="AU309" s="160" t="str">
        <f t="shared" si="569"/>
        <v/>
      </c>
      <c r="AV309" s="160" t="str">
        <f t="shared" si="569"/>
        <v/>
      </c>
      <c r="AW309" s="161" t="str">
        <f t="shared" si="569"/>
        <v/>
      </c>
      <c r="AX309" t="s">
        <v>1</v>
      </c>
      <c r="AY309" s="105" t="str">
        <f t="shared" si="507"/>
        <v/>
      </c>
      <c r="AZ309" s="134" t="str">
        <f t="shared" si="487"/>
        <v/>
      </c>
      <c r="BA309" s="73" t="str">
        <f t="shared" si="508"/>
        <v/>
      </c>
      <c r="BB309" s="73" t="str">
        <f t="shared" si="509"/>
        <v/>
      </c>
      <c r="BC309" s="134" t="str">
        <f t="shared" si="510"/>
        <v/>
      </c>
      <c r="BD309" s="134" t="str">
        <f t="shared" si="511"/>
        <v/>
      </c>
      <c r="BE309" s="134" t="str">
        <f t="shared" si="512"/>
        <v/>
      </c>
      <c r="BF309" s="134" t="str">
        <f t="shared" si="538"/>
        <v/>
      </c>
      <c r="BG309" s="134" t="str">
        <f t="shared" si="488"/>
        <v/>
      </c>
      <c r="BH309" s="73" t="str">
        <f t="shared" si="489"/>
        <v/>
      </c>
      <c r="BI309" s="73" t="str">
        <f t="shared" si="534"/>
        <v/>
      </c>
      <c r="BJ309" s="134" t="str">
        <f t="shared" si="513"/>
        <v/>
      </c>
      <c r="BK309" s="73" t="str" cm="1">
        <f t="array" ref="BK309">IF(BJ309="",""&amp;BI309,IF(BJ309="NEMA",BI309,INDEX(klub_naziv,MATCH(INDEX(klubAlias_klubid,BJ309),klub_id,0))))</f>
        <v/>
      </c>
      <c r="BL309" s="73" t="str" cm="1">
        <f t="array" ref="BL309">IFERROR(INDEX(registarNatjecatelji,CE309,4),"")</f>
        <v/>
      </c>
      <c r="BM309" s="179" t="str">
        <f t="shared" si="562"/>
        <v/>
      </c>
      <c r="BN309" s="73" t="str">
        <f t="shared" si="514"/>
        <v/>
      </c>
      <c r="BO309" s="73" t="str">
        <f t="shared" si="527"/>
        <v/>
      </c>
      <c r="BP309" s="134" t="str">
        <f t="shared" si="490"/>
        <v/>
      </c>
      <c r="BQ309" s="73" t="str">
        <f t="shared" si="491"/>
        <v/>
      </c>
      <c r="BR309" s="73" t="str">
        <f t="shared" si="492"/>
        <v/>
      </c>
      <c r="BS309" s="134" t="str">
        <f t="shared" si="493"/>
        <v/>
      </c>
      <c r="BT309" s="74" t="str">
        <f t="shared" si="494"/>
        <v/>
      </c>
      <c r="BU309" s="74" t="str">
        <f t="shared" si="495"/>
        <v/>
      </c>
      <c r="BV309" s="75" t="str">
        <f t="shared" si="496"/>
        <v/>
      </c>
      <c r="BW309" t="s">
        <v>1</v>
      </c>
      <c r="BX309" s="105" t="str">
        <f t="shared" si="497"/>
        <v/>
      </c>
      <c r="BY309" s="106" t="str">
        <f t="shared" si="498"/>
        <v/>
      </c>
      <c r="BZ309" t="s">
        <v>1</v>
      </c>
      <c r="CA309" s="105" t="str">
        <f t="shared" si="499"/>
        <v/>
      </c>
      <c r="CB309" s="106" t="str">
        <f t="shared" si="500"/>
        <v/>
      </c>
      <c r="CC309" t="s">
        <v>1</v>
      </c>
      <c r="CD309" s="105" t="str">
        <f t="shared" si="501"/>
        <v/>
      </c>
      <c r="CE309" s="106" t="str">
        <f t="shared" si="515"/>
        <v/>
      </c>
      <c r="CF309" t="s">
        <v>1</v>
      </c>
      <c r="CG309" s="111" t="str">
        <f t="shared" si="516"/>
        <v/>
      </c>
      <c r="CH309" s="134" t="str" cm="1">
        <f t="array" ref="CH309">IF(CG309="","",INDEX(imePrezime_id,CG309,0))</f>
        <v/>
      </c>
      <c r="CI309" s="106" t="str">
        <f>IF(OR(CD309="",CE309&lt;&gt;"NEMA"),"",IFERROR(INDEX(imeprezimealias_imeprezimeid,MATCH(BA309&amp;" "&amp;BB309,imeprezimealias_alias,0)),""))</f>
        <v/>
      </c>
      <c r="CJ309" t="s">
        <v>1</v>
      </c>
      <c r="CK309" s="29" t="str">
        <f t="shared" si="517"/>
        <v/>
      </c>
      <c r="CL309" t="s">
        <v>1</v>
      </c>
      <c r="CM309" s="90"/>
      <c r="CN309" t="s">
        <v>1</v>
      </c>
      <c r="CO309" s="111" t="str">
        <f>IF(CM309="","",MAX(CO$10:CO308)+1)</f>
        <v/>
      </c>
      <c r="CP309" s="106" t="str">
        <f>IF(CM309="","",INDEX(imePrezime_id,MATCH(IF(IFERROR(SEARCH("–",CM309),0)&lt;&gt;0,CM309,SUBSTITUTE(CM309," "," – ",1)),imePrezime,0)))</f>
        <v/>
      </c>
      <c r="CR309" s="29" t="str">
        <f t="shared" si="518"/>
        <v/>
      </c>
      <c r="CS309" t="s">
        <v>1</v>
      </c>
      <c r="CT309" s="115" t="str">
        <f>IF(AND(CE309="NEMA",CI309=""),MAX(CT$10:CT308)+1,"")</f>
        <v/>
      </c>
      <c r="CU309" t="s">
        <v>1</v>
      </c>
      <c r="CV309" s="120" t="str">
        <f t="shared" si="532"/>
        <v/>
      </c>
      <c r="CW309" t="s">
        <v>1</v>
      </c>
      <c r="CX309" s="105" t="str">
        <f>IF(CT309="","",IF(BO309&lt;&gt;"CRO","","INSERT INTO osoba (id,reg_broj,oib,spol_id,dat_rodjenja) VALUES ("&amp;CT309&amp;",(SELECT max(reg_broj)+1 FROM osoba),Null,'"&amp;CV309&amp;"',Null); INSERT INTO osoba_log (id,reg_broj,oib,spol_id,dat_rodjenja,dnevnik_id) SELECT id,reg_broj,oib,spol_id,dat_rodjenja,"&amp;CT$2&amp;" FROM osoba WHERE id = "&amp;CT309&amp;";"))</f>
        <v/>
      </c>
      <c r="CY309" s="125" t="str">
        <f>IF(CT309="","","INSERT INTO imeprezime (id,osoba_id,rbr,ime,prezime,klub_id,identitet_id,sintaksa_id,info,aktivno,dnevnik_id) VALUES ("&amp;CT309&amp;","&amp;IF(CX309="","Null",CT309)&amp;",1,'"&amp;BA309&amp;"','"&amp;BB309&amp;"',(SELECT id FROM klub WHERE naziv = '"&amp;BI309&amp;"'),Null,1,'',1,"&amp;CT$2&amp;");")</f>
        <v/>
      </c>
      <c r="CZ309" t="s">
        <v>1</v>
      </c>
      <c r="DA309" s="29" t="str">
        <f t="shared" si="519"/>
        <v/>
      </c>
      <c r="DB309" t="s">
        <v>1</v>
      </c>
      <c r="DC309" s="105" t="str">
        <f>IF(OR(BP309="",BP309&lt;&gt;"NEMA"),"",BO309)</f>
        <v/>
      </c>
      <c r="DD309" s="125" t="str">
        <f>IF(DC309="","",MAX(DD$10:DD308)+1)</f>
        <v/>
      </c>
      <c r="DE309" t="s">
        <v>1</v>
      </c>
      <c r="DF309" s="90"/>
      <c r="DG309" t="s">
        <v>1</v>
      </c>
      <c r="DH309" s="29" t="str">
        <f t="shared" si="502"/>
        <v/>
      </c>
      <c r="DI309" t="s">
        <v>1</v>
      </c>
      <c r="DJ309" s="166" t="str">
        <f>IF(BJ309&lt;&gt;"NEMA","",IF(IFERROR(MATCH(BI309,BI$10:BI308,0),0)&lt;&gt;0,"",BI309))</f>
        <v/>
      </c>
      <c r="DK309" t="s">
        <v>1</v>
      </c>
      <c r="DL309" s="90"/>
      <c r="DM309" t="s">
        <v>1</v>
      </c>
      <c r="DN309" s="105" t="str">
        <f t="shared" si="520"/>
        <v/>
      </c>
      <c r="DO309" s="73" t="str">
        <f>IF(DN309="","",MAX(DO$10:DO308)+1)</f>
        <v/>
      </c>
      <c r="DP309" s="73" t="str">
        <f>IF(DN309="","",IF(BP309="","",IF(BP309="NEMA",DD309,BP309)))</f>
        <v/>
      </c>
      <c r="DQ309" s="73" t="str">
        <f t="shared" si="521"/>
        <v/>
      </c>
      <c r="DR309" s="73" t="str">
        <f>IF(DL309="","",MAX(DR$10:DR308)+1)</f>
        <v/>
      </c>
      <c r="DS309" s="177" t="str">
        <f t="shared" si="503"/>
        <v/>
      </c>
      <c r="DT309" s="125" t="str">
        <f t="shared" si="522"/>
        <v/>
      </c>
      <c r="DU309" t="s">
        <v>1</v>
      </c>
      <c r="DV309" s="29" t="str">
        <f t="shared" si="523"/>
        <v/>
      </c>
      <c r="DW309" t="s">
        <v>1</v>
      </c>
      <c r="DX309" s="166" t="str">
        <f>IF(BX309="","",IF(BY309&lt;&gt;"NEMA","ime-pre-klu"&amp;IF(BJ309="","","(ali)")&amp;"-kat",IF(CB309&lt;&gt;"NEMA","ime-pre-klu"&amp;IF(BJ309="","","(ali)"),IF(CE309&lt;&gt;"NEMA","ime-pre",IF(CT309&lt;&gt;"","novo",""))))&amp;IF(AND(BE309="0",BD309&gt;max_minuta*60),"-ot",""))</f>
        <v/>
      </c>
      <c r="DY309" t="s">
        <v>1</v>
      </c>
      <c r="DZ309" s="111"/>
      <c r="EA309" s="134"/>
      <c r="EB309" s="134"/>
      <c r="EC309" s="134"/>
      <c r="ED309" s="134"/>
      <c r="EE309" s="134"/>
      <c r="EF309" s="134"/>
      <c r="EG309" s="134"/>
      <c r="EH309" s="134"/>
      <c r="EI309" s="134"/>
      <c r="EJ309" s="106" t="str">
        <f t="shared" si="504"/>
        <v/>
      </c>
      <c r="EK309" t="s">
        <v>1</v>
      </c>
    </row>
    <row r="310" spans="2:141" x14ac:dyDescent="0.25">
      <c r="B310" s="148"/>
      <c r="C310" t="s">
        <v>1</v>
      </c>
      <c r="D310" s="159" t="str">
        <f t="shared" si="505"/>
        <v/>
      </c>
      <c r="E310" s="160" t="str">
        <f t="shared" ref="E310:AW310" si="570">IF($B310="","",FIND(";",$B310,D310+1))</f>
        <v/>
      </c>
      <c r="F310" s="160" t="str">
        <f t="shared" si="570"/>
        <v/>
      </c>
      <c r="G310" s="160" t="str">
        <f t="shared" si="570"/>
        <v/>
      </c>
      <c r="H310" s="160" t="str">
        <f t="shared" si="570"/>
        <v/>
      </c>
      <c r="I310" s="160" t="str">
        <f t="shared" si="570"/>
        <v/>
      </c>
      <c r="J310" s="160" t="str">
        <f t="shared" si="570"/>
        <v/>
      </c>
      <c r="K310" s="160" t="str">
        <f t="shared" si="570"/>
        <v/>
      </c>
      <c r="L310" s="160" t="str">
        <f t="shared" si="570"/>
        <v/>
      </c>
      <c r="M310" s="160" t="str">
        <f t="shared" si="570"/>
        <v/>
      </c>
      <c r="N310" s="160" t="str">
        <f t="shared" si="570"/>
        <v/>
      </c>
      <c r="O310" s="160" t="str">
        <f t="shared" si="570"/>
        <v/>
      </c>
      <c r="P310" s="160" t="str">
        <f t="shared" si="570"/>
        <v/>
      </c>
      <c r="Q310" s="160" t="str">
        <f t="shared" si="570"/>
        <v/>
      </c>
      <c r="R310" s="160" t="str">
        <f t="shared" si="570"/>
        <v/>
      </c>
      <c r="S310" s="160" t="str">
        <f t="shared" si="570"/>
        <v/>
      </c>
      <c r="T310" s="160" t="str">
        <f t="shared" si="570"/>
        <v/>
      </c>
      <c r="U310" s="160" t="str">
        <f t="shared" si="570"/>
        <v/>
      </c>
      <c r="V310" s="160" t="str">
        <f t="shared" si="570"/>
        <v/>
      </c>
      <c r="W310" s="160" t="str">
        <f t="shared" si="570"/>
        <v/>
      </c>
      <c r="X310" s="160" t="str">
        <f t="shared" si="570"/>
        <v/>
      </c>
      <c r="Y310" s="160" t="str">
        <f t="shared" si="570"/>
        <v/>
      </c>
      <c r="Z310" s="160" t="str">
        <f t="shared" si="570"/>
        <v/>
      </c>
      <c r="AA310" s="160" t="str">
        <f t="shared" si="570"/>
        <v/>
      </c>
      <c r="AB310" s="160" t="str">
        <f t="shared" si="570"/>
        <v/>
      </c>
      <c r="AC310" s="160" t="str">
        <f t="shared" si="570"/>
        <v/>
      </c>
      <c r="AD310" s="160" t="str">
        <f t="shared" si="570"/>
        <v/>
      </c>
      <c r="AE310" s="160" t="str">
        <f t="shared" si="570"/>
        <v/>
      </c>
      <c r="AF310" s="160" t="str">
        <f t="shared" si="570"/>
        <v/>
      </c>
      <c r="AG310" s="160" t="str">
        <f t="shared" si="570"/>
        <v/>
      </c>
      <c r="AH310" s="160" t="str">
        <f t="shared" si="570"/>
        <v/>
      </c>
      <c r="AI310" s="160" t="str">
        <f t="shared" si="570"/>
        <v/>
      </c>
      <c r="AJ310" s="160" t="str">
        <f t="shared" si="570"/>
        <v/>
      </c>
      <c r="AK310" s="160" t="str">
        <f t="shared" si="570"/>
        <v/>
      </c>
      <c r="AL310" s="160" t="str">
        <f t="shared" si="570"/>
        <v/>
      </c>
      <c r="AM310" s="160" t="str">
        <f t="shared" si="570"/>
        <v/>
      </c>
      <c r="AN310" s="160" t="str">
        <f t="shared" si="570"/>
        <v/>
      </c>
      <c r="AO310" s="160" t="str">
        <f t="shared" si="570"/>
        <v/>
      </c>
      <c r="AP310" s="160" t="str">
        <f t="shared" si="570"/>
        <v/>
      </c>
      <c r="AQ310" s="160" t="str">
        <f t="shared" si="570"/>
        <v/>
      </c>
      <c r="AR310" s="160" t="str">
        <f t="shared" si="570"/>
        <v/>
      </c>
      <c r="AS310" s="160" t="str">
        <f t="shared" si="570"/>
        <v/>
      </c>
      <c r="AT310" s="160" t="str">
        <f t="shared" si="570"/>
        <v/>
      </c>
      <c r="AU310" s="160" t="str">
        <f t="shared" si="570"/>
        <v/>
      </c>
      <c r="AV310" s="160" t="str">
        <f t="shared" si="570"/>
        <v/>
      </c>
      <c r="AW310" s="161" t="str">
        <f t="shared" si="570"/>
        <v/>
      </c>
      <c r="AX310" t="s">
        <v>1</v>
      </c>
      <c r="AY310" s="105" t="str">
        <f t="shared" si="507"/>
        <v/>
      </c>
      <c r="AZ310" s="134" t="str">
        <f t="shared" si="487"/>
        <v/>
      </c>
      <c r="BA310" s="73" t="str">
        <f t="shared" si="508"/>
        <v/>
      </c>
      <c r="BB310" s="73" t="str">
        <f t="shared" si="509"/>
        <v/>
      </c>
      <c r="BC310" s="134" t="str">
        <f t="shared" si="510"/>
        <v/>
      </c>
      <c r="BD310" s="134" t="str">
        <f t="shared" si="511"/>
        <v/>
      </c>
      <c r="BE310" s="134" t="str">
        <f t="shared" si="512"/>
        <v/>
      </c>
      <c r="BF310" s="134" t="str">
        <f t="shared" si="538"/>
        <v/>
      </c>
      <c r="BG310" s="134" t="str">
        <f t="shared" si="488"/>
        <v/>
      </c>
      <c r="BH310" s="73" t="str">
        <f t="shared" si="489"/>
        <v/>
      </c>
      <c r="BI310" s="73" t="str">
        <f t="shared" si="534"/>
        <v/>
      </c>
      <c r="BJ310" s="134" t="str">
        <f t="shared" si="513"/>
        <v/>
      </c>
      <c r="BK310" s="73" t="str" cm="1">
        <f t="array" ref="BK310">IF(BJ310="",""&amp;BI310,IF(BJ310="NEMA",BI310,INDEX(klub_naziv,MATCH(INDEX(klubAlias_klubid,BJ310),klub_id,0))))</f>
        <v/>
      </c>
      <c r="BL310" s="73" t="str" cm="1">
        <f t="array" ref="BL310">IFERROR(INDEX(registarNatjecatelji,CE310,4),"")</f>
        <v/>
      </c>
      <c r="BM310" s="179" t="str">
        <f t="shared" si="562"/>
        <v/>
      </c>
      <c r="BN310" s="73" t="str">
        <f t="shared" si="514"/>
        <v/>
      </c>
      <c r="BO310" s="73" t="str">
        <f t="shared" si="527"/>
        <v/>
      </c>
      <c r="BP310" s="134" t="str">
        <f t="shared" si="490"/>
        <v/>
      </c>
      <c r="BQ310" s="73" t="str">
        <f t="shared" si="491"/>
        <v/>
      </c>
      <c r="BR310" s="73" t="str">
        <f t="shared" si="492"/>
        <v/>
      </c>
      <c r="BS310" s="134" t="str">
        <f t="shared" si="493"/>
        <v/>
      </c>
      <c r="BT310" s="74" t="str">
        <f t="shared" si="494"/>
        <v/>
      </c>
      <c r="BU310" s="74" t="str">
        <f t="shared" si="495"/>
        <v/>
      </c>
      <c r="BV310" s="75" t="str">
        <f t="shared" si="496"/>
        <v/>
      </c>
      <c r="BW310" t="s">
        <v>1</v>
      </c>
      <c r="BX310" s="105" t="str">
        <f t="shared" si="497"/>
        <v/>
      </c>
      <c r="BY310" s="106" t="str">
        <f t="shared" si="498"/>
        <v/>
      </c>
      <c r="BZ310" t="s">
        <v>1</v>
      </c>
      <c r="CA310" s="105" t="str">
        <f t="shared" si="499"/>
        <v/>
      </c>
      <c r="CB310" s="106" t="str">
        <f t="shared" si="500"/>
        <v/>
      </c>
      <c r="CC310" t="s">
        <v>1</v>
      </c>
      <c r="CD310" s="105" t="str">
        <f t="shared" si="501"/>
        <v/>
      </c>
      <c r="CE310" s="106" t="str">
        <f t="shared" si="515"/>
        <v/>
      </c>
      <c r="CF310" t="s">
        <v>1</v>
      </c>
      <c r="CG310" s="111" t="str">
        <f t="shared" si="516"/>
        <v/>
      </c>
      <c r="CH310" s="134" t="str" cm="1">
        <f t="array" ref="CH310">IF(CG310="","",INDEX(imePrezime_id,CG310,0))</f>
        <v/>
      </c>
      <c r="CI310" s="106" t="str">
        <f>IF(OR(CD310="",CE310&lt;&gt;"NEMA"),"",IFERROR(INDEX(imeprezimealias_imeprezimeid,MATCH(BA310&amp;" "&amp;BB310,imeprezimealias_alias,0)),""))</f>
        <v/>
      </c>
      <c r="CJ310" t="s">
        <v>1</v>
      </c>
      <c r="CK310" s="29" t="str">
        <f t="shared" si="517"/>
        <v/>
      </c>
      <c r="CL310" t="s">
        <v>1</v>
      </c>
      <c r="CM310" s="90"/>
      <c r="CN310" t="s">
        <v>1</v>
      </c>
      <c r="CO310" s="111" t="str">
        <f>IF(CM310="","",MAX(CO$10:CO309)+1)</f>
        <v/>
      </c>
      <c r="CP310" s="106" t="str">
        <f>IF(CM310="","",INDEX(imePrezime_id,MATCH(IF(IFERROR(SEARCH("–",CM310),0)&lt;&gt;0,CM310,SUBSTITUTE(CM310," "," – ",1)),imePrezime,0)))</f>
        <v/>
      </c>
      <c r="CR310" s="29" t="str">
        <f t="shared" si="518"/>
        <v/>
      </c>
      <c r="CS310" t="s">
        <v>1</v>
      </c>
      <c r="CT310" s="115" t="str">
        <f>IF(AND(CE310="NEMA",CI310=""),MAX(CT$10:CT309)+1,"")</f>
        <v/>
      </c>
      <c r="CU310" t="s">
        <v>1</v>
      </c>
      <c r="CV310" s="120" t="str">
        <f t="shared" si="532"/>
        <v/>
      </c>
      <c r="CW310" t="s">
        <v>1</v>
      </c>
      <c r="CX310" s="105" t="str">
        <f>IF(CT310="","",IF(BO310&lt;&gt;"CRO","","INSERT INTO osoba (id,reg_broj,oib,spol_id,dat_rodjenja) VALUES ("&amp;CT310&amp;",(SELECT max(reg_broj)+1 FROM osoba),Null,'"&amp;CV310&amp;"',Null); INSERT INTO osoba_log (id,reg_broj,oib,spol_id,dat_rodjenja,dnevnik_id) SELECT id,reg_broj,oib,spol_id,dat_rodjenja,"&amp;CT$2&amp;" FROM osoba WHERE id = "&amp;CT310&amp;";"))</f>
        <v/>
      </c>
      <c r="CY310" s="125" t="str">
        <f>IF(CT310="","","INSERT INTO imeprezime (id,osoba_id,rbr,ime,prezime,klub_id,identitet_id,sintaksa_id,info,aktivno,dnevnik_id) VALUES ("&amp;CT310&amp;","&amp;IF(CX310="","Null",CT310)&amp;",1,'"&amp;BA310&amp;"','"&amp;BB310&amp;"',(SELECT id FROM klub WHERE naziv = '"&amp;BI310&amp;"'),Null,1,'',1,"&amp;CT$2&amp;");")</f>
        <v/>
      </c>
      <c r="CZ310" t="s">
        <v>1</v>
      </c>
      <c r="DA310" s="29" t="str">
        <f t="shared" si="519"/>
        <v/>
      </c>
      <c r="DB310" t="s">
        <v>1</v>
      </c>
      <c r="DC310" s="105" t="str">
        <f>IF(OR(BP310="",BP310&lt;&gt;"NEMA"),"",BO310)</f>
        <v/>
      </c>
      <c r="DD310" s="125" t="str">
        <f>IF(DC310="","",MAX(DD$10:DD309)+1)</f>
        <v/>
      </c>
      <c r="DE310" t="s">
        <v>1</v>
      </c>
      <c r="DF310" s="90"/>
      <c r="DG310" t="s">
        <v>1</v>
      </c>
      <c r="DH310" s="29" t="str">
        <f t="shared" si="502"/>
        <v/>
      </c>
      <c r="DI310" t="s">
        <v>1</v>
      </c>
      <c r="DJ310" s="166" t="str">
        <f>IF(BJ310&lt;&gt;"NEMA","",IF(IFERROR(MATCH(BI310,BI$10:BI309,0),0)&lt;&gt;0,"",BI310))</f>
        <v/>
      </c>
      <c r="DK310" t="s">
        <v>1</v>
      </c>
      <c r="DL310" s="90"/>
      <c r="DM310" t="s">
        <v>1</v>
      </c>
      <c r="DN310" s="105" t="str">
        <f t="shared" si="520"/>
        <v/>
      </c>
      <c r="DO310" s="73" t="str">
        <f>IF(DN310="","",MAX(DO$10:DO309)+1)</f>
        <v/>
      </c>
      <c r="DP310" s="73" t="str">
        <f>IF(DN310="","",IF(BP310="","",IF(BP310="NEMA",DD310,BP310)))</f>
        <v/>
      </c>
      <c r="DQ310" s="73" t="str">
        <f t="shared" si="521"/>
        <v/>
      </c>
      <c r="DR310" s="73" t="str">
        <f>IF(DL310="","",MAX(DR$10:DR309)+1)</f>
        <v/>
      </c>
      <c r="DS310" s="177" t="str">
        <f t="shared" si="503"/>
        <v/>
      </c>
      <c r="DT310" s="125" t="str">
        <f t="shared" si="522"/>
        <v/>
      </c>
      <c r="DU310" t="s">
        <v>1</v>
      </c>
      <c r="DV310" s="29" t="str">
        <f t="shared" si="523"/>
        <v/>
      </c>
      <c r="DW310" t="s">
        <v>1</v>
      </c>
      <c r="DX310" s="166" t="str">
        <f>IF(BX310="","",IF(BY310&lt;&gt;"NEMA","ime-pre-klu"&amp;IF(BJ310="","","(ali)")&amp;"-kat",IF(CB310&lt;&gt;"NEMA","ime-pre-klu"&amp;IF(BJ310="","","(ali)"),IF(CE310&lt;&gt;"NEMA","ime-pre",IF(CT310&lt;&gt;"","novo",""))))&amp;IF(AND(BE310="0",BD310&gt;max_minuta*60),"-ot",""))</f>
        <v/>
      </c>
      <c r="DY310" t="s">
        <v>1</v>
      </c>
      <c r="DZ310" s="111"/>
      <c r="EA310" s="134"/>
      <c r="EB310" s="134"/>
      <c r="EC310" s="134"/>
      <c r="ED310" s="134"/>
      <c r="EE310" s="134"/>
      <c r="EF310" s="134"/>
      <c r="EG310" s="134"/>
      <c r="EH310" s="134"/>
      <c r="EI310" s="134"/>
      <c r="EJ310" s="106" t="str">
        <f t="shared" si="504"/>
        <v/>
      </c>
      <c r="EK310" t="s">
        <v>1</v>
      </c>
    </row>
    <row r="311" spans="2:141" x14ac:dyDescent="0.25">
      <c r="B311" s="148"/>
      <c r="C311" t="s">
        <v>1</v>
      </c>
      <c r="D311" s="159" t="str">
        <f t="shared" si="505"/>
        <v/>
      </c>
      <c r="E311" s="160" t="str">
        <f t="shared" ref="E311:AW311" si="571">IF($B311="","",FIND(";",$B311,D311+1))</f>
        <v/>
      </c>
      <c r="F311" s="160" t="str">
        <f t="shared" si="571"/>
        <v/>
      </c>
      <c r="G311" s="160" t="str">
        <f t="shared" si="571"/>
        <v/>
      </c>
      <c r="H311" s="160" t="str">
        <f t="shared" si="571"/>
        <v/>
      </c>
      <c r="I311" s="160" t="str">
        <f t="shared" si="571"/>
        <v/>
      </c>
      <c r="J311" s="160" t="str">
        <f t="shared" si="571"/>
        <v/>
      </c>
      <c r="K311" s="160" t="str">
        <f t="shared" si="571"/>
        <v/>
      </c>
      <c r="L311" s="160" t="str">
        <f t="shared" si="571"/>
        <v/>
      </c>
      <c r="M311" s="160" t="str">
        <f t="shared" si="571"/>
        <v/>
      </c>
      <c r="N311" s="160" t="str">
        <f t="shared" si="571"/>
        <v/>
      </c>
      <c r="O311" s="160" t="str">
        <f t="shared" si="571"/>
        <v/>
      </c>
      <c r="P311" s="160" t="str">
        <f t="shared" si="571"/>
        <v/>
      </c>
      <c r="Q311" s="160" t="str">
        <f t="shared" si="571"/>
        <v/>
      </c>
      <c r="R311" s="160" t="str">
        <f t="shared" si="571"/>
        <v/>
      </c>
      <c r="S311" s="160" t="str">
        <f t="shared" si="571"/>
        <v/>
      </c>
      <c r="T311" s="160" t="str">
        <f t="shared" si="571"/>
        <v/>
      </c>
      <c r="U311" s="160" t="str">
        <f t="shared" si="571"/>
        <v/>
      </c>
      <c r="V311" s="160" t="str">
        <f t="shared" si="571"/>
        <v/>
      </c>
      <c r="W311" s="160" t="str">
        <f t="shared" si="571"/>
        <v/>
      </c>
      <c r="X311" s="160" t="str">
        <f t="shared" si="571"/>
        <v/>
      </c>
      <c r="Y311" s="160" t="str">
        <f t="shared" si="571"/>
        <v/>
      </c>
      <c r="Z311" s="160" t="str">
        <f t="shared" si="571"/>
        <v/>
      </c>
      <c r="AA311" s="160" t="str">
        <f t="shared" si="571"/>
        <v/>
      </c>
      <c r="AB311" s="160" t="str">
        <f t="shared" si="571"/>
        <v/>
      </c>
      <c r="AC311" s="160" t="str">
        <f t="shared" si="571"/>
        <v/>
      </c>
      <c r="AD311" s="160" t="str">
        <f t="shared" si="571"/>
        <v/>
      </c>
      <c r="AE311" s="160" t="str">
        <f t="shared" si="571"/>
        <v/>
      </c>
      <c r="AF311" s="160" t="str">
        <f t="shared" si="571"/>
        <v/>
      </c>
      <c r="AG311" s="160" t="str">
        <f t="shared" si="571"/>
        <v/>
      </c>
      <c r="AH311" s="160" t="str">
        <f t="shared" si="571"/>
        <v/>
      </c>
      <c r="AI311" s="160" t="str">
        <f t="shared" si="571"/>
        <v/>
      </c>
      <c r="AJ311" s="160" t="str">
        <f t="shared" si="571"/>
        <v/>
      </c>
      <c r="AK311" s="160" t="str">
        <f t="shared" si="571"/>
        <v/>
      </c>
      <c r="AL311" s="160" t="str">
        <f t="shared" si="571"/>
        <v/>
      </c>
      <c r="AM311" s="160" t="str">
        <f t="shared" si="571"/>
        <v/>
      </c>
      <c r="AN311" s="160" t="str">
        <f t="shared" si="571"/>
        <v/>
      </c>
      <c r="AO311" s="160" t="str">
        <f t="shared" si="571"/>
        <v/>
      </c>
      <c r="AP311" s="160" t="str">
        <f t="shared" si="571"/>
        <v/>
      </c>
      <c r="AQ311" s="160" t="str">
        <f t="shared" si="571"/>
        <v/>
      </c>
      <c r="AR311" s="160" t="str">
        <f t="shared" si="571"/>
        <v/>
      </c>
      <c r="AS311" s="160" t="str">
        <f t="shared" si="571"/>
        <v/>
      </c>
      <c r="AT311" s="160" t="str">
        <f t="shared" si="571"/>
        <v/>
      </c>
      <c r="AU311" s="160" t="str">
        <f t="shared" si="571"/>
        <v/>
      </c>
      <c r="AV311" s="160" t="str">
        <f t="shared" si="571"/>
        <v/>
      </c>
      <c r="AW311" s="161" t="str">
        <f t="shared" si="571"/>
        <v/>
      </c>
      <c r="AX311" t="s">
        <v>1</v>
      </c>
      <c r="AY311" s="105" t="str">
        <f t="shared" si="507"/>
        <v/>
      </c>
      <c r="AZ311" s="134" t="str">
        <f t="shared" si="487"/>
        <v/>
      </c>
      <c r="BA311" s="73" t="str">
        <f t="shared" si="508"/>
        <v/>
      </c>
      <c r="BB311" s="73" t="str">
        <f t="shared" si="509"/>
        <v/>
      </c>
      <c r="BC311" s="134" t="str">
        <f t="shared" si="510"/>
        <v/>
      </c>
      <c r="BD311" s="134" t="str">
        <f t="shared" si="511"/>
        <v/>
      </c>
      <c r="BE311" s="134" t="str">
        <f t="shared" si="512"/>
        <v/>
      </c>
      <c r="BF311" s="134" t="str">
        <f t="shared" si="538"/>
        <v/>
      </c>
      <c r="BG311" s="134" t="str">
        <f t="shared" si="488"/>
        <v/>
      </c>
      <c r="BH311" s="73" t="str">
        <f t="shared" si="489"/>
        <v/>
      </c>
      <c r="BI311" s="73" t="str">
        <f t="shared" si="534"/>
        <v/>
      </c>
      <c r="BJ311" s="134" t="str">
        <f t="shared" si="513"/>
        <v/>
      </c>
      <c r="BK311" s="73" t="str" cm="1">
        <f t="array" ref="BK311">IF(BJ311="",""&amp;BI311,IF(BJ311="NEMA",BI311,INDEX(klub_naziv,MATCH(INDEX(klubAlias_klubid,BJ311),klub_id,0))))</f>
        <v/>
      </c>
      <c r="BL311" s="73" t="str" cm="1">
        <f t="array" ref="BL311">IFERROR(INDEX(registarNatjecatelji,CE311,4),"")</f>
        <v/>
      </c>
      <c r="BM311" s="179" t="str">
        <f t="shared" si="562"/>
        <v/>
      </c>
      <c r="BN311" s="73" t="str">
        <f t="shared" si="514"/>
        <v/>
      </c>
      <c r="BO311" s="73" t="str">
        <f t="shared" si="527"/>
        <v/>
      </c>
      <c r="BP311" s="134" t="str">
        <f t="shared" si="490"/>
        <v/>
      </c>
      <c r="BQ311" s="73" t="str">
        <f t="shared" si="491"/>
        <v/>
      </c>
      <c r="BR311" s="73" t="str">
        <f t="shared" si="492"/>
        <v/>
      </c>
      <c r="BS311" s="134" t="str">
        <f t="shared" si="493"/>
        <v/>
      </c>
      <c r="BT311" s="74" t="str">
        <f t="shared" si="494"/>
        <v/>
      </c>
      <c r="BU311" s="74" t="str">
        <f t="shared" si="495"/>
        <v/>
      </c>
      <c r="BV311" s="75" t="str">
        <f t="shared" si="496"/>
        <v/>
      </c>
      <c r="BW311" t="s">
        <v>1</v>
      </c>
      <c r="BX311" s="105" t="str">
        <f t="shared" si="497"/>
        <v/>
      </c>
      <c r="BY311" s="106" t="str">
        <f t="shared" si="498"/>
        <v/>
      </c>
      <c r="BZ311" t="s">
        <v>1</v>
      </c>
      <c r="CA311" s="105" t="str">
        <f t="shared" si="499"/>
        <v/>
      </c>
      <c r="CB311" s="106" t="str">
        <f t="shared" si="500"/>
        <v/>
      </c>
      <c r="CC311" t="s">
        <v>1</v>
      </c>
      <c r="CD311" s="105" t="str">
        <f t="shared" si="501"/>
        <v/>
      </c>
      <c r="CE311" s="106" t="str">
        <f t="shared" si="515"/>
        <v/>
      </c>
      <c r="CF311" t="s">
        <v>1</v>
      </c>
      <c r="CG311" s="111" t="str">
        <f t="shared" si="516"/>
        <v/>
      </c>
      <c r="CH311" s="134" t="str" cm="1">
        <f t="array" ref="CH311">IF(CG311="","",INDEX(imePrezime_id,CG311,0))</f>
        <v/>
      </c>
      <c r="CI311" s="106" t="str">
        <f>IF(OR(CD311="",CE311&lt;&gt;"NEMA"),"",IFERROR(INDEX(imeprezimealias_imeprezimeid,MATCH(BA311&amp;" "&amp;BB311,imeprezimealias_alias,0)),""))</f>
        <v/>
      </c>
      <c r="CJ311" t="s">
        <v>1</v>
      </c>
      <c r="CK311" s="29" t="str">
        <f t="shared" si="517"/>
        <v/>
      </c>
      <c r="CL311" t="s">
        <v>1</v>
      </c>
      <c r="CM311" s="90"/>
      <c r="CN311" t="s">
        <v>1</v>
      </c>
      <c r="CO311" s="111" t="str">
        <f>IF(CM311="","",MAX(CO$10:CO310)+1)</f>
        <v/>
      </c>
      <c r="CP311" s="106" t="str">
        <f>IF(CM311="","",INDEX(imePrezime_id,MATCH(IF(IFERROR(SEARCH("–",CM311),0)&lt;&gt;0,CM311,SUBSTITUTE(CM311," "," – ",1)),imePrezime,0)))</f>
        <v/>
      </c>
      <c r="CR311" s="29" t="str">
        <f t="shared" si="518"/>
        <v/>
      </c>
      <c r="CS311" t="s">
        <v>1</v>
      </c>
      <c r="CT311" s="115" t="str">
        <f>IF(AND(CE311="NEMA",CI311=""),MAX(CT$10:CT310)+1,"")</f>
        <v/>
      </c>
      <c r="CU311" t="s">
        <v>1</v>
      </c>
      <c r="CV311" s="120" t="str">
        <f t="shared" si="532"/>
        <v/>
      </c>
      <c r="CW311" t="s">
        <v>1</v>
      </c>
      <c r="CX311" s="105" t="str">
        <f>IF(CT311="","",IF(BO311&lt;&gt;"CRO","","INSERT INTO osoba (id,reg_broj,oib,spol_id,dat_rodjenja) VALUES ("&amp;CT311&amp;",(SELECT max(reg_broj)+1 FROM osoba),Null,'"&amp;CV311&amp;"',Null); INSERT INTO osoba_log (id,reg_broj,oib,spol_id,dat_rodjenja,dnevnik_id) SELECT id,reg_broj,oib,spol_id,dat_rodjenja,"&amp;CT$2&amp;" FROM osoba WHERE id = "&amp;CT311&amp;";"))</f>
        <v/>
      </c>
      <c r="CY311" s="125" t="str">
        <f>IF(CT311="","","INSERT INTO imeprezime (id,osoba_id,rbr,ime,prezime,klub_id,identitet_id,sintaksa_id,info,aktivno,dnevnik_id) VALUES ("&amp;CT311&amp;","&amp;IF(CX311="","Null",CT311)&amp;",1,'"&amp;BA311&amp;"','"&amp;BB311&amp;"',(SELECT id FROM klub WHERE naziv = '"&amp;BI311&amp;"'),Null,1,'',1,"&amp;CT$2&amp;");")</f>
        <v/>
      </c>
      <c r="CZ311" t="s">
        <v>1</v>
      </c>
      <c r="DA311" s="29" t="str">
        <f t="shared" si="519"/>
        <v/>
      </c>
      <c r="DB311" t="s">
        <v>1</v>
      </c>
      <c r="DC311" s="105" t="str">
        <f>IF(OR(BP311="",BP311&lt;&gt;"NEMA"),"",BO311)</f>
        <v/>
      </c>
      <c r="DD311" s="125" t="str">
        <f>IF(DC311="","",MAX(DD$10:DD310)+1)</f>
        <v/>
      </c>
      <c r="DE311" t="s">
        <v>1</v>
      </c>
      <c r="DF311" s="90"/>
      <c r="DG311" t="s">
        <v>1</v>
      </c>
      <c r="DH311" s="29" t="str">
        <f t="shared" si="502"/>
        <v/>
      </c>
      <c r="DI311" t="s">
        <v>1</v>
      </c>
      <c r="DJ311" s="166" t="str">
        <f>IF(BJ311&lt;&gt;"NEMA","",IF(IFERROR(MATCH(BI311,BI$10:BI310,0),0)&lt;&gt;0,"",BI311))</f>
        <v/>
      </c>
      <c r="DK311" t="s">
        <v>1</v>
      </c>
      <c r="DL311" s="90"/>
      <c r="DM311" t="s">
        <v>1</v>
      </c>
      <c r="DN311" s="105" t="str">
        <f t="shared" si="520"/>
        <v/>
      </c>
      <c r="DO311" s="73" t="str">
        <f>IF(DN311="","",MAX(DO$10:DO310)+1)</f>
        <v/>
      </c>
      <c r="DP311" s="73" t="str">
        <f>IF(DN311="","",IF(BP311="","",IF(BP311="NEMA",DD311,BP311)))</f>
        <v/>
      </c>
      <c r="DQ311" s="73" t="str">
        <f t="shared" si="521"/>
        <v/>
      </c>
      <c r="DR311" s="73" t="str">
        <f>IF(DL311="","",MAX(DR$10:DR310)+1)</f>
        <v/>
      </c>
      <c r="DS311" s="177" t="str">
        <f t="shared" si="503"/>
        <v/>
      </c>
      <c r="DT311" s="125" t="str">
        <f t="shared" si="522"/>
        <v/>
      </c>
      <c r="DU311" t="s">
        <v>1</v>
      </c>
      <c r="DV311" s="29" t="str">
        <f t="shared" si="523"/>
        <v/>
      </c>
      <c r="DW311" t="s">
        <v>1</v>
      </c>
      <c r="DX311" s="166" t="str">
        <f>IF(BX311="","",IF(BY311&lt;&gt;"NEMA","ime-pre-klu"&amp;IF(BJ311="","","(ali)")&amp;"-kat",IF(CB311&lt;&gt;"NEMA","ime-pre-klu"&amp;IF(BJ311="","","(ali)"),IF(CE311&lt;&gt;"NEMA","ime-pre",IF(CT311&lt;&gt;"","novo",""))))&amp;IF(AND(BE311="0",BD311&gt;max_minuta*60),"-ot",""))</f>
        <v/>
      </c>
      <c r="DY311" t="s">
        <v>1</v>
      </c>
      <c r="DZ311" s="111"/>
      <c r="EA311" s="134"/>
      <c r="EB311" s="134"/>
      <c r="EC311" s="134"/>
      <c r="ED311" s="134"/>
      <c r="EE311" s="134"/>
      <c r="EF311" s="134"/>
      <c r="EG311" s="134"/>
      <c r="EH311" s="134"/>
      <c r="EI311" s="134"/>
      <c r="EJ311" s="106" t="str">
        <f t="shared" si="504"/>
        <v/>
      </c>
      <c r="EK311" t="s">
        <v>1</v>
      </c>
    </row>
    <row r="312" spans="2:141" x14ac:dyDescent="0.25">
      <c r="B312" s="148"/>
      <c r="C312" t="s">
        <v>1</v>
      </c>
      <c r="D312" s="159" t="str">
        <f t="shared" si="505"/>
        <v/>
      </c>
      <c r="E312" s="160" t="str">
        <f t="shared" ref="E312:AW312" si="572">IF($B312="","",FIND(";",$B312,D312+1))</f>
        <v/>
      </c>
      <c r="F312" s="160" t="str">
        <f t="shared" si="572"/>
        <v/>
      </c>
      <c r="G312" s="160" t="str">
        <f t="shared" si="572"/>
        <v/>
      </c>
      <c r="H312" s="160" t="str">
        <f t="shared" si="572"/>
        <v/>
      </c>
      <c r="I312" s="160" t="str">
        <f t="shared" si="572"/>
        <v/>
      </c>
      <c r="J312" s="160" t="str">
        <f t="shared" si="572"/>
        <v/>
      </c>
      <c r="K312" s="160" t="str">
        <f t="shared" si="572"/>
        <v/>
      </c>
      <c r="L312" s="160" t="str">
        <f t="shared" si="572"/>
        <v/>
      </c>
      <c r="M312" s="160" t="str">
        <f t="shared" si="572"/>
        <v/>
      </c>
      <c r="N312" s="160" t="str">
        <f t="shared" si="572"/>
        <v/>
      </c>
      <c r="O312" s="160" t="str">
        <f t="shared" si="572"/>
        <v/>
      </c>
      <c r="P312" s="160" t="str">
        <f t="shared" si="572"/>
        <v/>
      </c>
      <c r="Q312" s="160" t="str">
        <f t="shared" si="572"/>
        <v/>
      </c>
      <c r="R312" s="160" t="str">
        <f t="shared" si="572"/>
        <v/>
      </c>
      <c r="S312" s="160" t="str">
        <f t="shared" si="572"/>
        <v/>
      </c>
      <c r="T312" s="160" t="str">
        <f t="shared" si="572"/>
        <v/>
      </c>
      <c r="U312" s="160" t="str">
        <f t="shared" si="572"/>
        <v/>
      </c>
      <c r="V312" s="160" t="str">
        <f t="shared" si="572"/>
        <v/>
      </c>
      <c r="W312" s="160" t="str">
        <f t="shared" si="572"/>
        <v/>
      </c>
      <c r="X312" s="160" t="str">
        <f t="shared" si="572"/>
        <v/>
      </c>
      <c r="Y312" s="160" t="str">
        <f t="shared" si="572"/>
        <v/>
      </c>
      <c r="Z312" s="160" t="str">
        <f t="shared" si="572"/>
        <v/>
      </c>
      <c r="AA312" s="160" t="str">
        <f t="shared" si="572"/>
        <v/>
      </c>
      <c r="AB312" s="160" t="str">
        <f t="shared" si="572"/>
        <v/>
      </c>
      <c r="AC312" s="160" t="str">
        <f t="shared" si="572"/>
        <v/>
      </c>
      <c r="AD312" s="160" t="str">
        <f t="shared" si="572"/>
        <v/>
      </c>
      <c r="AE312" s="160" t="str">
        <f t="shared" si="572"/>
        <v/>
      </c>
      <c r="AF312" s="160" t="str">
        <f t="shared" si="572"/>
        <v/>
      </c>
      <c r="AG312" s="160" t="str">
        <f t="shared" si="572"/>
        <v/>
      </c>
      <c r="AH312" s="160" t="str">
        <f t="shared" si="572"/>
        <v/>
      </c>
      <c r="AI312" s="160" t="str">
        <f t="shared" si="572"/>
        <v/>
      </c>
      <c r="AJ312" s="160" t="str">
        <f t="shared" si="572"/>
        <v/>
      </c>
      <c r="AK312" s="160" t="str">
        <f t="shared" si="572"/>
        <v/>
      </c>
      <c r="AL312" s="160" t="str">
        <f t="shared" si="572"/>
        <v/>
      </c>
      <c r="AM312" s="160" t="str">
        <f t="shared" si="572"/>
        <v/>
      </c>
      <c r="AN312" s="160" t="str">
        <f t="shared" si="572"/>
        <v/>
      </c>
      <c r="AO312" s="160" t="str">
        <f t="shared" si="572"/>
        <v/>
      </c>
      <c r="AP312" s="160" t="str">
        <f t="shared" si="572"/>
        <v/>
      </c>
      <c r="AQ312" s="160" t="str">
        <f t="shared" si="572"/>
        <v/>
      </c>
      <c r="AR312" s="160" t="str">
        <f t="shared" si="572"/>
        <v/>
      </c>
      <c r="AS312" s="160" t="str">
        <f t="shared" si="572"/>
        <v/>
      </c>
      <c r="AT312" s="160" t="str">
        <f t="shared" si="572"/>
        <v/>
      </c>
      <c r="AU312" s="160" t="str">
        <f t="shared" si="572"/>
        <v/>
      </c>
      <c r="AV312" s="160" t="str">
        <f t="shared" si="572"/>
        <v/>
      </c>
      <c r="AW312" s="161" t="str">
        <f t="shared" si="572"/>
        <v/>
      </c>
      <c r="AX312" t="s">
        <v>1</v>
      </c>
      <c r="AY312" s="105" t="str">
        <f t="shared" si="507"/>
        <v/>
      </c>
      <c r="AZ312" s="134" t="str">
        <f t="shared" si="487"/>
        <v/>
      </c>
      <c r="BA312" s="73" t="str">
        <f t="shared" si="508"/>
        <v/>
      </c>
      <c r="BB312" s="73" t="str">
        <f t="shared" si="509"/>
        <v/>
      </c>
      <c r="BC312" s="134" t="str">
        <f t="shared" si="510"/>
        <v/>
      </c>
      <c r="BD312" s="134" t="str">
        <f t="shared" si="511"/>
        <v/>
      </c>
      <c r="BE312" s="134" t="str">
        <f t="shared" si="512"/>
        <v/>
      </c>
      <c r="BF312" s="134" t="str">
        <f t="shared" si="538"/>
        <v/>
      </c>
      <c r="BG312" s="134" t="str">
        <f t="shared" si="488"/>
        <v/>
      </c>
      <c r="BH312" s="73" t="str">
        <f t="shared" si="489"/>
        <v/>
      </c>
      <c r="BI312" s="73" t="str">
        <f t="shared" si="534"/>
        <v/>
      </c>
      <c r="BJ312" s="134" t="str">
        <f t="shared" si="513"/>
        <v/>
      </c>
      <c r="BK312" s="73" t="str" cm="1">
        <f t="array" ref="BK312">IF(BJ312="",""&amp;BI312,IF(BJ312="NEMA",BI312,INDEX(klub_naziv,MATCH(INDEX(klubAlias_klubid,BJ312),klub_id,0))))</f>
        <v/>
      </c>
      <c r="BL312" s="73" t="str" cm="1">
        <f t="array" ref="BL312">IFERROR(INDEX(registarNatjecatelji,CE312,4),"")</f>
        <v/>
      </c>
      <c r="BM312" s="179" t="str">
        <f t="shared" si="562"/>
        <v/>
      </c>
      <c r="BN312" s="73" t="str">
        <f t="shared" si="514"/>
        <v/>
      </c>
      <c r="BO312" s="73" t="str">
        <f t="shared" si="527"/>
        <v/>
      </c>
      <c r="BP312" s="134" t="str">
        <f t="shared" si="490"/>
        <v/>
      </c>
      <c r="BQ312" s="73" t="str">
        <f t="shared" si="491"/>
        <v/>
      </c>
      <c r="BR312" s="73" t="str">
        <f t="shared" si="492"/>
        <v/>
      </c>
      <c r="BS312" s="134" t="str">
        <f t="shared" si="493"/>
        <v/>
      </c>
      <c r="BT312" s="74" t="str">
        <f t="shared" si="494"/>
        <v/>
      </c>
      <c r="BU312" s="74" t="str">
        <f t="shared" si="495"/>
        <v/>
      </c>
      <c r="BV312" s="75" t="str">
        <f t="shared" si="496"/>
        <v/>
      </c>
      <c r="BW312" t="s">
        <v>1</v>
      </c>
      <c r="BX312" s="105" t="str">
        <f t="shared" si="497"/>
        <v/>
      </c>
      <c r="BY312" s="106" t="str">
        <f t="shared" si="498"/>
        <v/>
      </c>
      <c r="BZ312" t="s">
        <v>1</v>
      </c>
      <c r="CA312" s="105" t="str">
        <f t="shared" si="499"/>
        <v/>
      </c>
      <c r="CB312" s="106" t="str">
        <f t="shared" si="500"/>
        <v/>
      </c>
      <c r="CC312" t="s">
        <v>1</v>
      </c>
      <c r="CD312" s="105" t="str">
        <f t="shared" si="501"/>
        <v/>
      </c>
      <c r="CE312" s="106" t="str">
        <f t="shared" si="515"/>
        <v/>
      </c>
      <c r="CF312" t="s">
        <v>1</v>
      </c>
      <c r="CG312" s="111" t="str">
        <f t="shared" si="516"/>
        <v/>
      </c>
      <c r="CH312" s="134" t="str" cm="1">
        <f t="array" ref="CH312">IF(CG312="","",INDEX(imePrezime_id,CG312,0))</f>
        <v/>
      </c>
      <c r="CI312" s="106" t="str">
        <f>IF(OR(CD312="",CE312&lt;&gt;"NEMA"),"",IFERROR(INDEX(imeprezimealias_imeprezimeid,MATCH(BA312&amp;" "&amp;BB312,imeprezimealias_alias,0)),""))</f>
        <v/>
      </c>
      <c r="CJ312" t="s">
        <v>1</v>
      </c>
      <c r="CK312" s="29" t="str">
        <f t="shared" si="517"/>
        <v/>
      </c>
      <c r="CL312" t="s">
        <v>1</v>
      </c>
      <c r="CM312" s="90"/>
      <c r="CN312" t="s">
        <v>1</v>
      </c>
      <c r="CO312" s="111" t="str">
        <f>IF(CM312="","",MAX(CO$10:CO311)+1)</f>
        <v/>
      </c>
      <c r="CP312" s="106" t="str">
        <f>IF(CM312="","",INDEX(imePrezime_id,MATCH(IF(IFERROR(SEARCH("–",CM312),0)&lt;&gt;0,CM312,SUBSTITUTE(CM312," "," – ",1)),imePrezime,0)))</f>
        <v/>
      </c>
      <c r="CR312" s="29" t="str">
        <f t="shared" si="518"/>
        <v/>
      </c>
      <c r="CS312" t="s">
        <v>1</v>
      </c>
      <c r="CT312" s="115" t="str">
        <f>IF(AND(CE312="NEMA",CI312=""),MAX(CT$10:CT311)+1,"")</f>
        <v/>
      </c>
      <c r="CU312" t="s">
        <v>1</v>
      </c>
      <c r="CV312" s="120" t="str">
        <f t="shared" si="532"/>
        <v/>
      </c>
      <c r="CW312" t="s">
        <v>1</v>
      </c>
      <c r="CX312" s="105" t="str">
        <f>IF(CT312="","",IF(BO312&lt;&gt;"CRO","","INSERT INTO osoba (id,reg_broj,oib,spol_id,dat_rodjenja) VALUES ("&amp;CT312&amp;",(SELECT max(reg_broj)+1 FROM osoba),Null,'"&amp;CV312&amp;"',Null); INSERT INTO osoba_log (id,reg_broj,oib,spol_id,dat_rodjenja,dnevnik_id) SELECT id,reg_broj,oib,spol_id,dat_rodjenja,"&amp;CT$2&amp;" FROM osoba WHERE id = "&amp;CT312&amp;";"))</f>
        <v/>
      </c>
      <c r="CY312" s="125" t="str">
        <f>IF(CT312="","","INSERT INTO imeprezime (id,osoba_id,rbr,ime,prezime,klub_id,identitet_id,sintaksa_id,info,aktivno,dnevnik_id) VALUES ("&amp;CT312&amp;","&amp;IF(CX312="","Null",CT312)&amp;",1,'"&amp;BA312&amp;"','"&amp;BB312&amp;"',(SELECT id FROM klub WHERE naziv = '"&amp;BI312&amp;"'),Null,1,'',1,"&amp;CT$2&amp;");")</f>
        <v/>
      </c>
      <c r="CZ312" t="s">
        <v>1</v>
      </c>
      <c r="DA312" s="29" t="str">
        <f t="shared" si="519"/>
        <v/>
      </c>
      <c r="DB312" t="s">
        <v>1</v>
      </c>
      <c r="DC312" s="105" t="str">
        <f>IF(OR(BP312="",BP312&lt;&gt;"NEMA"),"",BO312)</f>
        <v/>
      </c>
      <c r="DD312" s="125" t="str">
        <f>IF(DC312="","",MAX(DD$10:DD311)+1)</f>
        <v/>
      </c>
      <c r="DE312" t="s">
        <v>1</v>
      </c>
      <c r="DF312" s="90"/>
      <c r="DG312" t="s">
        <v>1</v>
      </c>
      <c r="DH312" s="29" t="str">
        <f t="shared" si="502"/>
        <v/>
      </c>
      <c r="DI312" t="s">
        <v>1</v>
      </c>
      <c r="DJ312" s="166" t="str">
        <f>IF(BJ312&lt;&gt;"NEMA","",IF(IFERROR(MATCH(BI312,BI$10:BI311,0),0)&lt;&gt;0,"",BI312))</f>
        <v/>
      </c>
      <c r="DK312" t="s">
        <v>1</v>
      </c>
      <c r="DL312" s="90"/>
      <c r="DM312" t="s">
        <v>1</v>
      </c>
      <c r="DN312" s="105" t="str">
        <f t="shared" si="520"/>
        <v/>
      </c>
      <c r="DO312" s="73" t="str">
        <f>IF(DN312="","",MAX(DO$10:DO311)+1)</f>
        <v/>
      </c>
      <c r="DP312" s="73" t="str">
        <f>IF(DN312="","",IF(BP312="","",IF(BP312="NEMA",DD312,BP312)))</f>
        <v/>
      </c>
      <c r="DQ312" s="73" t="str">
        <f t="shared" si="521"/>
        <v/>
      </c>
      <c r="DR312" s="73" t="str">
        <f>IF(DL312="","",MAX(DR$10:DR311)+1)</f>
        <v/>
      </c>
      <c r="DS312" s="177" t="str">
        <f t="shared" si="503"/>
        <v/>
      </c>
      <c r="DT312" s="125" t="str">
        <f t="shared" si="522"/>
        <v/>
      </c>
      <c r="DU312" t="s">
        <v>1</v>
      </c>
      <c r="DV312" s="29" t="str">
        <f t="shared" si="523"/>
        <v/>
      </c>
      <c r="DW312" t="s">
        <v>1</v>
      </c>
      <c r="DX312" s="166" t="str">
        <f>IF(BX312="","",IF(BY312&lt;&gt;"NEMA","ime-pre-klu"&amp;IF(BJ312="","","(ali)")&amp;"-kat",IF(CB312&lt;&gt;"NEMA","ime-pre-klu"&amp;IF(BJ312="","","(ali)"),IF(CE312&lt;&gt;"NEMA","ime-pre",IF(CT312&lt;&gt;"","novo",""))))&amp;IF(AND(BE312="0",BD312&gt;max_minuta*60),"-ot",""))</f>
        <v/>
      </c>
      <c r="DY312" t="s">
        <v>1</v>
      </c>
      <c r="DZ312" s="111"/>
      <c r="EA312" s="134"/>
      <c r="EB312" s="134"/>
      <c r="EC312" s="134"/>
      <c r="ED312" s="134"/>
      <c r="EE312" s="134"/>
      <c r="EF312" s="134"/>
      <c r="EG312" s="134"/>
      <c r="EH312" s="134"/>
      <c r="EI312" s="134"/>
      <c r="EJ312" s="106" t="str">
        <f t="shared" si="504"/>
        <v/>
      </c>
      <c r="EK312" t="s">
        <v>1</v>
      </c>
    </row>
    <row r="313" spans="2:141" x14ac:dyDescent="0.25">
      <c r="B313" s="148"/>
      <c r="C313" t="s">
        <v>1</v>
      </c>
      <c r="D313" s="159" t="str">
        <f t="shared" si="505"/>
        <v/>
      </c>
      <c r="E313" s="160" t="str">
        <f t="shared" ref="E313:AW313" si="573">IF($B313="","",FIND(";",$B313,D313+1))</f>
        <v/>
      </c>
      <c r="F313" s="160" t="str">
        <f t="shared" si="573"/>
        <v/>
      </c>
      <c r="G313" s="160" t="str">
        <f t="shared" si="573"/>
        <v/>
      </c>
      <c r="H313" s="160" t="str">
        <f t="shared" si="573"/>
        <v/>
      </c>
      <c r="I313" s="160" t="str">
        <f t="shared" si="573"/>
        <v/>
      </c>
      <c r="J313" s="160" t="str">
        <f t="shared" si="573"/>
        <v/>
      </c>
      <c r="K313" s="160" t="str">
        <f t="shared" si="573"/>
        <v/>
      </c>
      <c r="L313" s="160" t="str">
        <f t="shared" si="573"/>
        <v/>
      </c>
      <c r="M313" s="160" t="str">
        <f t="shared" si="573"/>
        <v/>
      </c>
      <c r="N313" s="160" t="str">
        <f t="shared" si="573"/>
        <v/>
      </c>
      <c r="O313" s="160" t="str">
        <f t="shared" si="573"/>
        <v/>
      </c>
      <c r="P313" s="160" t="str">
        <f t="shared" si="573"/>
        <v/>
      </c>
      <c r="Q313" s="160" t="str">
        <f t="shared" si="573"/>
        <v/>
      </c>
      <c r="R313" s="160" t="str">
        <f t="shared" si="573"/>
        <v/>
      </c>
      <c r="S313" s="160" t="str">
        <f t="shared" si="573"/>
        <v/>
      </c>
      <c r="T313" s="160" t="str">
        <f t="shared" si="573"/>
        <v/>
      </c>
      <c r="U313" s="160" t="str">
        <f t="shared" si="573"/>
        <v/>
      </c>
      <c r="V313" s="160" t="str">
        <f t="shared" si="573"/>
        <v/>
      </c>
      <c r="W313" s="160" t="str">
        <f t="shared" si="573"/>
        <v/>
      </c>
      <c r="X313" s="160" t="str">
        <f t="shared" si="573"/>
        <v/>
      </c>
      <c r="Y313" s="160" t="str">
        <f t="shared" si="573"/>
        <v/>
      </c>
      <c r="Z313" s="160" t="str">
        <f t="shared" si="573"/>
        <v/>
      </c>
      <c r="AA313" s="160" t="str">
        <f t="shared" si="573"/>
        <v/>
      </c>
      <c r="AB313" s="160" t="str">
        <f t="shared" si="573"/>
        <v/>
      </c>
      <c r="AC313" s="160" t="str">
        <f t="shared" si="573"/>
        <v/>
      </c>
      <c r="AD313" s="160" t="str">
        <f t="shared" si="573"/>
        <v/>
      </c>
      <c r="AE313" s="160" t="str">
        <f t="shared" si="573"/>
        <v/>
      </c>
      <c r="AF313" s="160" t="str">
        <f t="shared" si="573"/>
        <v/>
      </c>
      <c r="AG313" s="160" t="str">
        <f t="shared" si="573"/>
        <v/>
      </c>
      <c r="AH313" s="160" t="str">
        <f t="shared" si="573"/>
        <v/>
      </c>
      <c r="AI313" s="160" t="str">
        <f t="shared" si="573"/>
        <v/>
      </c>
      <c r="AJ313" s="160" t="str">
        <f t="shared" si="573"/>
        <v/>
      </c>
      <c r="AK313" s="160" t="str">
        <f t="shared" si="573"/>
        <v/>
      </c>
      <c r="AL313" s="160" t="str">
        <f t="shared" si="573"/>
        <v/>
      </c>
      <c r="AM313" s="160" t="str">
        <f t="shared" si="573"/>
        <v/>
      </c>
      <c r="AN313" s="160" t="str">
        <f t="shared" si="573"/>
        <v/>
      </c>
      <c r="AO313" s="160" t="str">
        <f t="shared" si="573"/>
        <v/>
      </c>
      <c r="AP313" s="160" t="str">
        <f t="shared" si="573"/>
        <v/>
      </c>
      <c r="AQ313" s="160" t="str">
        <f t="shared" si="573"/>
        <v/>
      </c>
      <c r="AR313" s="160" t="str">
        <f t="shared" si="573"/>
        <v/>
      </c>
      <c r="AS313" s="160" t="str">
        <f t="shared" si="573"/>
        <v/>
      </c>
      <c r="AT313" s="160" t="str">
        <f t="shared" si="573"/>
        <v/>
      </c>
      <c r="AU313" s="160" t="str">
        <f t="shared" si="573"/>
        <v/>
      </c>
      <c r="AV313" s="160" t="str">
        <f t="shared" si="573"/>
        <v/>
      </c>
      <c r="AW313" s="161" t="str">
        <f t="shared" si="573"/>
        <v/>
      </c>
      <c r="AX313" t="s">
        <v>1</v>
      </c>
      <c r="AY313" s="105" t="str">
        <f t="shared" si="507"/>
        <v/>
      </c>
      <c r="AZ313" s="134" t="str">
        <f t="shared" si="487"/>
        <v/>
      </c>
      <c r="BA313" s="73" t="str">
        <f t="shared" si="508"/>
        <v/>
      </c>
      <c r="BB313" s="73" t="str">
        <f t="shared" si="509"/>
        <v/>
      </c>
      <c r="BC313" s="134" t="str">
        <f t="shared" si="510"/>
        <v/>
      </c>
      <c r="BD313" s="134" t="str">
        <f t="shared" si="511"/>
        <v/>
      </c>
      <c r="BE313" s="134" t="str">
        <f t="shared" si="512"/>
        <v/>
      </c>
      <c r="BF313" s="134" t="str">
        <f t="shared" si="538"/>
        <v/>
      </c>
      <c r="BG313" s="134" t="str">
        <f t="shared" si="488"/>
        <v/>
      </c>
      <c r="BH313" s="73" t="str">
        <f t="shared" si="489"/>
        <v/>
      </c>
      <c r="BI313" s="73" t="str">
        <f t="shared" si="534"/>
        <v/>
      </c>
      <c r="BJ313" s="134" t="str">
        <f t="shared" si="513"/>
        <v/>
      </c>
      <c r="BK313" s="73" t="str" cm="1">
        <f t="array" ref="BK313">IF(BJ313="",""&amp;BI313,IF(BJ313="NEMA",BI313,INDEX(klub_naziv,MATCH(INDEX(klubAlias_klubid,BJ313),klub_id,0))))</f>
        <v/>
      </c>
      <c r="BL313" s="73" t="str" cm="1">
        <f t="array" ref="BL313">IFERROR(INDEX(registarNatjecatelji,CE313,4),"")</f>
        <v/>
      </c>
      <c r="BM313" s="179" t="str">
        <f t="shared" si="562"/>
        <v/>
      </c>
      <c r="BN313" s="73" t="str">
        <f t="shared" si="514"/>
        <v/>
      </c>
      <c r="BO313" s="73" t="str">
        <f t="shared" si="527"/>
        <v/>
      </c>
      <c r="BP313" s="134" t="str">
        <f t="shared" si="490"/>
        <v/>
      </c>
      <c r="BQ313" s="73" t="str">
        <f t="shared" si="491"/>
        <v/>
      </c>
      <c r="BR313" s="73" t="str">
        <f t="shared" si="492"/>
        <v/>
      </c>
      <c r="BS313" s="134" t="str">
        <f t="shared" si="493"/>
        <v/>
      </c>
      <c r="BT313" s="74" t="str">
        <f t="shared" si="494"/>
        <v/>
      </c>
      <c r="BU313" s="74" t="str">
        <f t="shared" si="495"/>
        <v/>
      </c>
      <c r="BV313" s="75" t="str">
        <f t="shared" si="496"/>
        <v/>
      </c>
      <c r="BW313" t="s">
        <v>1</v>
      </c>
      <c r="BX313" s="105" t="str">
        <f t="shared" si="497"/>
        <v/>
      </c>
      <c r="BY313" s="106" t="str">
        <f t="shared" si="498"/>
        <v/>
      </c>
      <c r="BZ313" t="s">
        <v>1</v>
      </c>
      <c r="CA313" s="105" t="str">
        <f t="shared" si="499"/>
        <v/>
      </c>
      <c r="CB313" s="106" t="str">
        <f t="shared" si="500"/>
        <v/>
      </c>
      <c r="CC313" t="s">
        <v>1</v>
      </c>
      <c r="CD313" s="105" t="str">
        <f t="shared" si="501"/>
        <v/>
      </c>
      <c r="CE313" s="106" t="str">
        <f t="shared" si="515"/>
        <v/>
      </c>
      <c r="CF313" t="s">
        <v>1</v>
      </c>
      <c r="CG313" s="111" t="str">
        <f t="shared" si="516"/>
        <v/>
      </c>
      <c r="CH313" s="134" t="str" cm="1">
        <f t="array" ref="CH313">IF(CG313="","",INDEX(imePrezime_id,CG313,0))</f>
        <v/>
      </c>
      <c r="CI313" s="106" t="str">
        <f>IF(OR(CD313="",CE313&lt;&gt;"NEMA"),"",IFERROR(INDEX(imeprezimealias_imeprezimeid,MATCH(BA313&amp;" "&amp;BB313,imeprezimealias_alias,0)),""))</f>
        <v/>
      </c>
      <c r="CJ313" t="s">
        <v>1</v>
      </c>
      <c r="CK313" s="29" t="str">
        <f t="shared" si="517"/>
        <v/>
      </c>
      <c r="CL313" t="s">
        <v>1</v>
      </c>
      <c r="CM313" s="90"/>
      <c r="CN313" t="s">
        <v>1</v>
      </c>
      <c r="CO313" s="111" t="str">
        <f>IF(CM313="","",MAX(CO$10:CO312)+1)</f>
        <v/>
      </c>
      <c r="CP313" s="106" t="str">
        <f>IF(CM313="","",INDEX(imePrezime_id,MATCH(IF(IFERROR(SEARCH("–",CM313),0)&lt;&gt;0,CM313,SUBSTITUTE(CM313," "," – ",1)),imePrezime,0)))</f>
        <v/>
      </c>
      <c r="CR313" s="29" t="str">
        <f t="shared" si="518"/>
        <v/>
      </c>
      <c r="CS313" t="s">
        <v>1</v>
      </c>
      <c r="CT313" s="115" t="str">
        <f>IF(AND(CE313="NEMA",CI313=""),MAX(CT$10:CT312)+1,"")</f>
        <v/>
      </c>
      <c r="CU313" t="s">
        <v>1</v>
      </c>
      <c r="CV313" s="120" t="str">
        <f t="shared" si="532"/>
        <v/>
      </c>
      <c r="CW313" t="s">
        <v>1</v>
      </c>
      <c r="CX313" s="105" t="str">
        <f>IF(CT313="","",IF(BO313&lt;&gt;"CRO","","INSERT INTO osoba (id,reg_broj,oib,spol_id,dat_rodjenja) VALUES ("&amp;CT313&amp;",(SELECT max(reg_broj)+1 FROM osoba),Null,'"&amp;CV313&amp;"',Null); INSERT INTO osoba_log (id,reg_broj,oib,spol_id,dat_rodjenja,dnevnik_id) SELECT id,reg_broj,oib,spol_id,dat_rodjenja,"&amp;CT$2&amp;" FROM osoba WHERE id = "&amp;CT313&amp;";"))</f>
        <v/>
      </c>
      <c r="CY313" s="125" t="str">
        <f>IF(CT313="","","INSERT INTO imeprezime (id,osoba_id,rbr,ime,prezime,klub_id,identitet_id,sintaksa_id,info,aktivno,dnevnik_id) VALUES ("&amp;CT313&amp;","&amp;IF(CX313="","Null",CT313)&amp;",1,'"&amp;BA313&amp;"','"&amp;BB313&amp;"',(SELECT id FROM klub WHERE naziv = '"&amp;BI313&amp;"'),Null,1,'',1,"&amp;CT$2&amp;");")</f>
        <v/>
      </c>
      <c r="CZ313" t="s">
        <v>1</v>
      </c>
      <c r="DA313" s="29" t="str">
        <f t="shared" si="519"/>
        <v/>
      </c>
      <c r="DB313" t="s">
        <v>1</v>
      </c>
      <c r="DC313" s="105" t="str">
        <f>IF(OR(BP313="",BP313&lt;&gt;"NEMA"),"",BO313)</f>
        <v/>
      </c>
      <c r="DD313" s="125" t="str">
        <f>IF(DC313="","",MAX(DD$10:DD312)+1)</f>
        <v/>
      </c>
      <c r="DE313" t="s">
        <v>1</v>
      </c>
      <c r="DF313" s="90"/>
      <c r="DG313" t="s">
        <v>1</v>
      </c>
      <c r="DH313" s="29" t="str">
        <f t="shared" si="502"/>
        <v/>
      </c>
      <c r="DI313" t="s">
        <v>1</v>
      </c>
      <c r="DJ313" s="166" t="str">
        <f>IF(BJ313&lt;&gt;"NEMA","",IF(IFERROR(MATCH(BI313,BI$10:BI312,0),0)&lt;&gt;0,"",BI313))</f>
        <v/>
      </c>
      <c r="DK313" t="s">
        <v>1</v>
      </c>
      <c r="DL313" s="90"/>
      <c r="DM313" t="s">
        <v>1</v>
      </c>
      <c r="DN313" s="105" t="str">
        <f t="shared" si="520"/>
        <v/>
      </c>
      <c r="DO313" s="73" t="str">
        <f>IF(DN313="","",MAX(DO$10:DO312)+1)</f>
        <v/>
      </c>
      <c r="DP313" s="73" t="str">
        <f>IF(DN313="","",IF(BP313="","",IF(BP313="NEMA",DD313,BP313)))</f>
        <v/>
      </c>
      <c r="DQ313" s="73" t="str">
        <f t="shared" si="521"/>
        <v/>
      </c>
      <c r="DR313" s="73" t="str">
        <f>IF(DL313="","",MAX(DR$10:DR312)+1)</f>
        <v/>
      </c>
      <c r="DS313" s="177" t="str">
        <f t="shared" si="503"/>
        <v/>
      </c>
      <c r="DT313" s="125" t="str">
        <f t="shared" si="522"/>
        <v/>
      </c>
      <c r="DU313" t="s">
        <v>1</v>
      </c>
      <c r="DV313" s="29" t="str">
        <f t="shared" si="523"/>
        <v/>
      </c>
      <c r="DW313" t="s">
        <v>1</v>
      </c>
      <c r="DX313" s="166" t="str">
        <f>IF(BX313="","",IF(BY313&lt;&gt;"NEMA","ime-pre-klu"&amp;IF(BJ313="","","(ali)")&amp;"-kat",IF(CB313&lt;&gt;"NEMA","ime-pre-klu"&amp;IF(BJ313="","","(ali)"),IF(CE313&lt;&gt;"NEMA","ime-pre",IF(CT313&lt;&gt;"","novo",""))))&amp;IF(AND(BE313="0",BD313&gt;max_minuta*60),"-ot",""))</f>
        <v/>
      </c>
      <c r="DY313" t="s">
        <v>1</v>
      </c>
      <c r="DZ313" s="111"/>
      <c r="EA313" s="134"/>
      <c r="EB313" s="134"/>
      <c r="EC313" s="134"/>
      <c r="ED313" s="134"/>
      <c r="EE313" s="134"/>
      <c r="EF313" s="134"/>
      <c r="EG313" s="134"/>
      <c r="EH313" s="134"/>
      <c r="EI313" s="134"/>
      <c r="EJ313" s="106" t="str">
        <f t="shared" si="504"/>
        <v/>
      </c>
      <c r="EK313" t="s">
        <v>1</v>
      </c>
    </row>
    <row r="314" spans="2:141" x14ac:dyDescent="0.25">
      <c r="B314" s="148"/>
      <c r="C314" t="s">
        <v>1</v>
      </c>
      <c r="D314" s="159" t="str">
        <f t="shared" si="505"/>
        <v/>
      </c>
      <c r="E314" s="160" t="str">
        <f t="shared" ref="E314:AW314" si="574">IF($B314="","",FIND(";",$B314,D314+1))</f>
        <v/>
      </c>
      <c r="F314" s="160" t="str">
        <f t="shared" si="574"/>
        <v/>
      </c>
      <c r="G314" s="160" t="str">
        <f t="shared" si="574"/>
        <v/>
      </c>
      <c r="H314" s="160" t="str">
        <f t="shared" si="574"/>
        <v/>
      </c>
      <c r="I314" s="160" t="str">
        <f t="shared" si="574"/>
        <v/>
      </c>
      <c r="J314" s="160" t="str">
        <f t="shared" si="574"/>
        <v/>
      </c>
      <c r="K314" s="160" t="str">
        <f t="shared" si="574"/>
        <v/>
      </c>
      <c r="L314" s="160" t="str">
        <f t="shared" si="574"/>
        <v/>
      </c>
      <c r="M314" s="160" t="str">
        <f t="shared" si="574"/>
        <v/>
      </c>
      <c r="N314" s="160" t="str">
        <f t="shared" si="574"/>
        <v/>
      </c>
      <c r="O314" s="160" t="str">
        <f t="shared" si="574"/>
        <v/>
      </c>
      <c r="P314" s="160" t="str">
        <f t="shared" si="574"/>
        <v/>
      </c>
      <c r="Q314" s="160" t="str">
        <f t="shared" si="574"/>
        <v/>
      </c>
      <c r="R314" s="160" t="str">
        <f t="shared" si="574"/>
        <v/>
      </c>
      <c r="S314" s="160" t="str">
        <f t="shared" si="574"/>
        <v/>
      </c>
      <c r="T314" s="160" t="str">
        <f t="shared" si="574"/>
        <v/>
      </c>
      <c r="U314" s="160" t="str">
        <f t="shared" si="574"/>
        <v/>
      </c>
      <c r="V314" s="160" t="str">
        <f t="shared" si="574"/>
        <v/>
      </c>
      <c r="W314" s="160" t="str">
        <f t="shared" si="574"/>
        <v/>
      </c>
      <c r="X314" s="160" t="str">
        <f t="shared" si="574"/>
        <v/>
      </c>
      <c r="Y314" s="160" t="str">
        <f t="shared" si="574"/>
        <v/>
      </c>
      <c r="Z314" s="160" t="str">
        <f t="shared" si="574"/>
        <v/>
      </c>
      <c r="AA314" s="160" t="str">
        <f t="shared" si="574"/>
        <v/>
      </c>
      <c r="AB314" s="160" t="str">
        <f t="shared" si="574"/>
        <v/>
      </c>
      <c r="AC314" s="160" t="str">
        <f t="shared" si="574"/>
        <v/>
      </c>
      <c r="AD314" s="160" t="str">
        <f t="shared" si="574"/>
        <v/>
      </c>
      <c r="AE314" s="160" t="str">
        <f t="shared" si="574"/>
        <v/>
      </c>
      <c r="AF314" s="160" t="str">
        <f t="shared" si="574"/>
        <v/>
      </c>
      <c r="AG314" s="160" t="str">
        <f t="shared" si="574"/>
        <v/>
      </c>
      <c r="AH314" s="160" t="str">
        <f t="shared" si="574"/>
        <v/>
      </c>
      <c r="AI314" s="160" t="str">
        <f t="shared" si="574"/>
        <v/>
      </c>
      <c r="AJ314" s="160" t="str">
        <f t="shared" si="574"/>
        <v/>
      </c>
      <c r="AK314" s="160" t="str">
        <f t="shared" si="574"/>
        <v/>
      </c>
      <c r="AL314" s="160" t="str">
        <f t="shared" si="574"/>
        <v/>
      </c>
      <c r="AM314" s="160" t="str">
        <f t="shared" si="574"/>
        <v/>
      </c>
      <c r="AN314" s="160" t="str">
        <f t="shared" si="574"/>
        <v/>
      </c>
      <c r="AO314" s="160" t="str">
        <f t="shared" si="574"/>
        <v/>
      </c>
      <c r="AP314" s="160" t="str">
        <f t="shared" si="574"/>
        <v/>
      </c>
      <c r="AQ314" s="160" t="str">
        <f t="shared" si="574"/>
        <v/>
      </c>
      <c r="AR314" s="160" t="str">
        <f t="shared" si="574"/>
        <v/>
      </c>
      <c r="AS314" s="160" t="str">
        <f t="shared" si="574"/>
        <v/>
      </c>
      <c r="AT314" s="160" t="str">
        <f t="shared" si="574"/>
        <v/>
      </c>
      <c r="AU314" s="160" t="str">
        <f t="shared" si="574"/>
        <v/>
      </c>
      <c r="AV314" s="160" t="str">
        <f t="shared" si="574"/>
        <v/>
      </c>
      <c r="AW314" s="161" t="str">
        <f t="shared" si="574"/>
        <v/>
      </c>
      <c r="AX314" t="s">
        <v>1</v>
      </c>
      <c r="AY314" s="105" t="str">
        <f t="shared" si="507"/>
        <v/>
      </c>
      <c r="AZ314" s="134" t="str">
        <f t="shared" si="487"/>
        <v/>
      </c>
      <c r="BA314" s="73" t="str">
        <f t="shared" si="508"/>
        <v/>
      </c>
      <c r="BB314" s="73" t="str">
        <f t="shared" si="509"/>
        <v/>
      </c>
      <c r="BC314" s="134" t="str">
        <f t="shared" si="510"/>
        <v/>
      </c>
      <c r="BD314" s="134" t="str">
        <f t="shared" si="511"/>
        <v/>
      </c>
      <c r="BE314" s="134" t="str">
        <f t="shared" si="512"/>
        <v/>
      </c>
      <c r="BF314" s="134" t="str">
        <f t="shared" si="538"/>
        <v/>
      </c>
      <c r="BG314" s="134" t="str">
        <f t="shared" si="488"/>
        <v/>
      </c>
      <c r="BH314" s="73" t="str">
        <f t="shared" si="489"/>
        <v/>
      </c>
      <c r="BI314" s="73" t="str">
        <f t="shared" si="534"/>
        <v/>
      </c>
      <c r="BJ314" s="134" t="str">
        <f t="shared" si="513"/>
        <v/>
      </c>
      <c r="BK314" s="73" t="str" cm="1">
        <f t="array" ref="BK314">IF(BJ314="",""&amp;BI314,IF(BJ314="NEMA",BI314,INDEX(klub_naziv,MATCH(INDEX(klubAlias_klubid,BJ314),klub_id,0))))</f>
        <v/>
      </c>
      <c r="BL314" s="73" t="str" cm="1">
        <f t="array" ref="BL314">IFERROR(INDEX(registarNatjecatelji,CE314,4),"")</f>
        <v/>
      </c>
      <c r="BM314" s="179" t="str">
        <f t="shared" si="562"/>
        <v/>
      </c>
      <c r="BN314" s="73" t="str">
        <f t="shared" si="514"/>
        <v/>
      </c>
      <c r="BO314" s="73" t="str">
        <f t="shared" si="527"/>
        <v/>
      </c>
      <c r="BP314" s="134" t="str">
        <f t="shared" si="490"/>
        <v/>
      </c>
      <c r="BQ314" s="73" t="str">
        <f t="shared" si="491"/>
        <v/>
      </c>
      <c r="BR314" s="73" t="str">
        <f t="shared" si="492"/>
        <v/>
      </c>
      <c r="BS314" s="134" t="str">
        <f t="shared" si="493"/>
        <v/>
      </c>
      <c r="BT314" s="74" t="str">
        <f t="shared" si="494"/>
        <v/>
      </c>
      <c r="BU314" s="74" t="str">
        <f t="shared" si="495"/>
        <v/>
      </c>
      <c r="BV314" s="75" t="str">
        <f t="shared" si="496"/>
        <v/>
      </c>
      <c r="BW314" t="s">
        <v>1</v>
      </c>
      <c r="BX314" s="105" t="str">
        <f t="shared" si="497"/>
        <v/>
      </c>
      <c r="BY314" s="106" t="str">
        <f t="shared" si="498"/>
        <v/>
      </c>
      <c r="BZ314" t="s">
        <v>1</v>
      </c>
      <c r="CA314" s="105" t="str">
        <f t="shared" si="499"/>
        <v/>
      </c>
      <c r="CB314" s="106" t="str">
        <f t="shared" si="500"/>
        <v/>
      </c>
      <c r="CC314" t="s">
        <v>1</v>
      </c>
      <c r="CD314" s="105" t="str">
        <f t="shared" si="501"/>
        <v/>
      </c>
      <c r="CE314" s="106" t="str">
        <f t="shared" si="515"/>
        <v/>
      </c>
      <c r="CF314" t="s">
        <v>1</v>
      </c>
      <c r="CG314" s="111" t="str">
        <f t="shared" si="516"/>
        <v/>
      </c>
      <c r="CH314" s="134" t="str" cm="1">
        <f t="array" ref="CH314">IF(CG314="","",INDEX(imePrezime_id,CG314,0))</f>
        <v/>
      </c>
      <c r="CI314" s="106" t="str">
        <f>IF(OR(CD314="",CE314&lt;&gt;"NEMA"),"",IFERROR(INDEX(imeprezimealias_imeprezimeid,MATCH(BA314&amp;" "&amp;BB314,imeprezimealias_alias,0)),""))</f>
        <v/>
      </c>
      <c r="CJ314" t="s">
        <v>1</v>
      </c>
      <c r="CK314" s="29" t="str">
        <f t="shared" si="517"/>
        <v/>
      </c>
      <c r="CL314" t="s">
        <v>1</v>
      </c>
      <c r="CM314" s="90"/>
      <c r="CN314" t="s">
        <v>1</v>
      </c>
      <c r="CO314" s="111" t="str">
        <f>IF(CM314="","",MAX(CO$10:CO313)+1)</f>
        <v/>
      </c>
      <c r="CP314" s="106" t="str">
        <f>IF(CM314="","",INDEX(imePrezime_id,MATCH(IF(IFERROR(SEARCH("–",CM314),0)&lt;&gt;0,CM314,SUBSTITUTE(CM314," "," – ",1)),imePrezime,0)))</f>
        <v/>
      </c>
      <c r="CR314" s="29" t="str">
        <f t="shared" si="518"/>
        <v/>
      </c>
      <c r="CS314" t="s">
        <v>1</v>
      </c>
      <c r="CT314" s="115" t="str">
        <f>IF(AND(CE314="NEMA",CI314=""),MAX(CT$10:CT313)+1,"")</f>
        <v/>
      </c>
      <c r="CU314" t="s">
        <v>1</v>
      </c>
      <c r="CV314" s="120" t="str">
        <f t="shared" si="532"/>
        <v/>
      </c>
      <c r="CW314" t="s">
        <v>1</v>
      </c>
      <c r="CX314" s="105" t="str">
        <f>IF(CT314="","",IF(BO314&lt;&gt;"CRO","","INSERT INTO osoba (id,reg_broj,oib,spol_id,dat_rodjenja) VALUES ("&amp;CT314&amp;",(SELECT max(reg_broj)+1 FROM osoba),Null,'"&amp;CV314&amp;"',Null); INSERT INTO osoba_log (id,reg_broj,oib,spol_id,dat_rodjenja,dnevnik_id) SELECT id,reg_broj,oib,spol_id,dat_rodjenja,"&amp;CT$2&amp;" FROM osoba WHERE id = "&amp;CT314&amp;";"))</f>
        <v/>
      </c>
      <c r="CY314" s="125" t="str">
        <f>IF(CT314="","","INSERT INTO imeprezime (id,osoba_id,rbr,ime,prezime,klub_id,identitet_id,sintaksa_id,info,aktivno,dnevnik_id) VALUES ("&amp;CT314&amp;","&amp;IF(CX314="","Null",CT314)&amp;",1,'"&amp;BA314&amp;"','"&amp;BB314&amp;"',(SELECT id FROM klub WHERE naziv = '"&amp;BI314&amp;"'),Null,1,'',1,"&amp;CT$2&amp;");")</f>
        <v/>
      </c>
      <c r="CZ314" t="s">
        <v>1</v>
      </c>
      <c r="DA314" s="29" t="str">
        <f t="shared" si="519"/>
        <v/>
      </c>
      <c r="DB314" t="s">
        <v>1</v>
      </c>
      <c r="DC314" s="105" t="str">
        <f>IF(OR(BP314="",BP314&lt;&gt;"NEMA"),"",BO314)</f>
        <v/>
      </c>
      <c r="DD314" s="125" t="str">
        <f>IF(DC314="","",MAX(DD$10:DD313)+1)</f>
        <v/>
      </c>
      <c r="DE314" t="s">
        <v>1</v>
      </c>
      <c r="DF314" s="90"/>
      <c r="DG314" t="s">
        <v>1</v>
      </c>
      <c r="DH314" s="29" t="str">
        <f t="shared" si="502"/>
        <v/>
      </c>
      <c r="DI314" t="s">
        <v>1</v>
      </c>
      <c r="DJ314" s="166" t="str">
        <f>IF(BJ314&lt;&gt;"NEMA","",IF(IFERROR(MATCH(BI314,BI$10:BI313,0),0)&lt;&gt;0,"",BI314))</f>
        <v/>
      </c>
      <c r="DK314" t="s">
        <v>1</v>
      </c>
      <c r="DL314" s="90"/>
      <c r="DM314" t="s">
        <v>1</v>
      </c>
      <c r="DN314" s="105" t="str">
        <f t="shared" si="520"/>
        <v/>
      </c>
      <c r="DO314" s="73" t="str">
        <f>IF(DN314="","",MAX(DO$10:DO313)+1)</f>
        <v/>
      </c>
      <c r="DP314" s="73" t="str">
        <f>IF(DN314="","",IF(BP314="","",IF(BP314="NEMA",DD314,BP314)))</f>
        <v/>
      </c>
      <c r="DQ314" s="73" t="str">
        <f t="shared" si="521"/>
        <v/>
      </c>
      <c r="DR314" s="73" t="str">
        <f>IF(DL314="","",MAX(DR$10:DR313)+1)</f>
        <v/>
      </c>
      <c r="DS314" s="177" t="str">
        <f t="shared" si="503"/>
        <v/>
      </c>
      <c r="DT314" s="125" t="str">
        <f t="shared" si="522"/>
        <v/>
      </c>
      <c r="DU314" t="s">
        <v>1</v>
      </c>
      <c r="DV314" s="29" t="str">
        <f t="shared" si="523"/>
        <v/>
      </c>
      <c r="DW314" t="s">
        <v>1</v>
      </c>
      <c r="DX314" s="166" t="str">
        <f>IF(BX314="","",IF(BY314&lt;&gt;"NEMA","ime-pre-klu"&amp;IF(BJ314="","","(ali)")&amp;"-kat",IF(CB314&lt;&gt;"NEMA","ime-pre-klu"&amp;IF(BJ314="","","(ali)"),IF(CE314&lt;&gt;"NEMA","ime-pre",IF(CT314&lt;&gt;"","novo",""))))&amp;IF(AND(BE314="0",BD314&gt;max_minuta*60),"-ot",""))</f>
        <v/>
      </c>
      <c r="DY314" t="s">
        <v>1</v>
      </c>
      <c r="DZ314" s="111"/>
      <c r="EA314" s="134"/>
      <c r="EB314" s="134"/>
      <c r="EC314" s="134"/>
      <c r="ED314" s="134"/>
      <c r="EE314" s="134"/>
      <c r="EF314" s="134"/>
      <c r="EG314" s="134"/>
      <c r="EH314" s="134"/>
      <c r="EI314" s="134"/>
      <c r="EJ314" s="106" t="str">
        <f t="shared" si="504"/>
        <v/>
      </c>
      <c r="EK314" t="s">
        <v>1</v>
      </c>
    </row>
    <row r="315" spans="2:141" x14ac:dyDescent="0.25">
      <c r="B315" s="148"/>
      <c r="C315" t="s">
        <v>1</v>
      </c>
      <c r="D315" s="159" t="str">
        <f t="shared" si="505"/>
        <v/>
      </c>
      <c r="E315" s="160" t="str">
        <f t="shared" ref="E315:AW315" si="575">IF($B315="","",FIND(";",$B315,D315+1))</f>
        <v/>
      </c>
      <c r="F315" s="160" t="str">
        <f t="shared" si="575"/>
        <v/>
      </c>
      <c r="G315" s="160" t="str">
        <f t="shared" si="575"/>
        <v/>
      </c>
      <c r="H315" s="160" t="str">
        <f t="shared" si="575"/>
        <v/>
      </c>
      <c r="I315" s="160" t="str">
        <f t="shared" si="575"/>
        <v/>
      </c>
      <c r="J315" s="160" t="str">
        <f t="shared" si="575"/>
        <v/>
      </c>
      <c r="K315" s="160" t="str">
        <f t="shared" si="575"/>
        <v/>
      </c>
      <c r="L315" s="160" t="str">
        <f t="shared" si="575"/>
        <v/>
      </c>
      <c r="M315" s="160" t="str">
        <f t="shared" si="575"/>
        <v/>
      </c>
      <c r="N315" s="160" t="str">
        <f t="shared" si="575"/>
        <v/>
      </c>
      <c r="O315" s="160" t="str">
        <f t="shared" si="575"/>
        <v/>
      </c>
      <c r="P315" s="160" t="str">
        <f t="shared" si="575"/>
        <v/>
      </c>
      <c r="Q315" s="160" t="str">
        <f t="shared" si="575"/>
        <v/>
      </c>
      <c r="R315" s="160" t="str">
        <f t="shared" si="575"/>
        <v/>
      </c>
      <c r="S315" s="160" t="str">
        <f t="shared" si="575"/>
        <v/>
      </c>
      <c r="T315" s="160" t="str">
        <f t="shared" si="575"/>
        <v/>
      </c>
      <c r="U315" s="160" t="str">
        <f t="shared" si="575"/>
        <v/>
      </c>
      <c r="V315" s="160" t="str">
        <f t="shared" si="575"/>
        <v/>
      </c>
      <c r="W315" s="160" t="str">
        <f t="shared" si="575"/>
        <v/>
      </c>
      <c r="X315" s="160" t="str">
        <f t="shared" si="575"/>
        <v/>
      </c>
      <c r="Y315" s="160" t="str">
        <f t="shared" si="575"/>
        <v/>
      </c>
      <c r="Z315" s="160" t="str">
        <f t="shared" si="575"/>
        <v/>
      </c>
      <c r="AA315" s="160" t="str">
        <f t="shared" si="575"/>
        <v/>
      </c>
      <c r="AB315" s="160" t="str">
        <f t="shared" si="575"/>
        <v/>
      </c>
      <c r="AC315" s="160" t="str">
        <f t="shared" si="575"/>
        <v/>
      </c>
      <c r="AD315" s="160" t="str">
        <f t="shared" si="575"/>
        <v/>
      </c>
      <c r="AE315" s="160" t="str">
        <f t="shared" si="575"/>
        <v/>
      </c>
      <c r="AF315" s="160" t="str">
        <f t="shared" si="575"/>
        <v/>
      </c>
      <c r="AG315" s="160" t="str">
        <f t="shared" si="575"/>
        <v/>
      </c>
      <c r="AH315" s="160" t="str">
        <f t="shared" si="575"/>
        <v/>
      </c>
      <c r="AI315" s="160" t="str">
        <f t="shared" si="575"/>
        <v/>
      </c>
      <c r="AJ315" s="160" t="str">
        <f t="shared" si="575"/>
        <v/>
      </c>
      <c r="AK315" s="160" t="str">
        <f t="shared" si="575"/>
        <v/>
      </c>
      <c r="AL315" s="160" t="str">
        <f t="shared" si="575"/>
        <v/>
      </c>
      <c r="AM315" s="160" t="str">
        <f t="shared" si="575"/>
        <v/>
      </c>
      <c r="AN315" s="160" t="str">
        <f t="shared" si="575"/>
        <v/>
      </c>
      <c r="AO315" s="160" t="str">
        <f t="shared" si="575"/>
        <v/>
      </c>
      <c r="AP315" s="160" t="str">
        <f t="shared" si="575"/>
        <v/>
      </c>
      <c r="AQ315" s="160" t="str">
        <f t="shared" si="575"/>
        <v/>
      </c>
      <c r="AR315" s="160" t="str">
        <f t="shared" si="575"/>
        <v/>
      </c>
      <c r="AS315" s="160" t="str">
        <f t="shared" si="575"/>
        <v/>
      </c>
      <c r="AT315" s="160" t="str">
        <f t="shared" si="575"/>
        <v/>
      </c>
      <c r="AU315" s="160" t="str">
        <f t="shared" si="575"/>
        <v/>
      </c>
      <c r="AV315" s="160" t="str">
        <f t="shared" si="575"/>
        <v/>
      </c>
      <c r="AW315" s="161" t="str">
        <f t="shared" si="575"/>
        <v/>
      </c>
      <c r="AX315" t="s">
        <v>1</v>
      </c>
      <c r="AY315" s="105" t="str">
        <f t="shared" si="507"/>
        <v/>
      </c>
      <c r="AZ315" s="134" t="str">
        <f t="shared" si="487"/>
        <v/>
      </c>
      <c r="BA315" s="73" t="str">
        <f t="shared" si="508"/>
        <v/>
      </c>
      <c r="BB315" s="73" t="str">
        <f t="shared" si="509"/>
        <v/>
      </c>
      <c r="BC315" s="134" t="str">
        <f t="shared" si="510"/>
        <v/>
      </c>
      <c r="BD315" s="134" t="str">
        <f t="shared" si="511"/>
        <v/>
      </c>
      <c r="BE315" s="134" t="str">
        <f t="shared" si="512"/>
        <v/>
      </c>
      <c r="BF315" s="134" t="str">
        <f t="shared" si="538"/>
        <v/>
      </c>
      <c r="BG315" s="134" t="str">
        <f t="shared" si="488"/>
        <v/>
      </c>
      <c r="BH315" s="73" t="str">
        <f t="shared" si="489"/>
        <v/>
      </c>
      <c r="BI315" s="73" t="str">
        <f t="shared" si="534"/>
        <v/>
      </c>
      <c r="BJ315" s="134" t="str">
        <f t="shared" si="513"/>
        <v/>
      </c>
      <c r="BK315" s="73" t="str" cm="1">
        <f t="array" ref="BK315">IF(BJ315="",""&amp;BI315,IF(BJ315="NEMA",BI315,INDEX(klub_naziv,MATCH(INDEX(klubAlias_klubid,BJ315),klub_id,0))))</f>
        <v/>
      </c>
      <c r="BL315" s="73" t="str" cm="1">
        <f t="array" ref="BL315">IFERROR(INDEX(registarNatjecatelji,CE315,4),"")</f>
        <v/>
      </c>
      <c r="BM315" s="179" t="str">
        <f t="shared" si="562"/>
        <v/>
      </c>
      <c r="BN315" s="73" t="str">
        <f t="shared" si="514"/>
        <v/>
      </c>
      <c r="BO315" s="73" t="str">
        <f t="shared" si="527"/>
        <v/>
      </c>
      <c r="BP315" s="134" t="str">
        <f t="shared" si="490"/>
        <v/>
      </c>
      <c r="BQ315" s="73" t="str">
        <f t="shared" si="491"/>
        <v/>
      </c>
      <c r="BR315" s="73" t="str">
        <f t="shared" si="492"/>
        <v/>
      </c>
      <c r="BS315" s="134" t="str">
        <f t="shared" si="493"/>
        <v/>
      </c>
      <c r="BT315" s="74" t="str">
        <f t="shared" si="494"/>
        <v/>
      </c>
      <c r="BU315" s="74" t="str">
        <f t="shared" si="495"/>
        <v/>
      </c>
      <c r="BV315" s="75" t="str">
        <f t="shared" si="496"/>
        <v/>
      </c>
      <c r="BW315" t="s">
        <v>1</v>
      </c>
      <c r="BX315" s="105" t="str">
        <f t="shared" si="497"/>
        <v/>
      </c>
      <c r="BY315" s="106" t="str">
        <f t="shared" si="498"/>
        <v/>
      </c>
      <c r="BZ315" t="s">
        <v>1</v>
      </c>
      <c r="CA315" s="105" t="str">
        <f t="shared" si="499"/>
        <v/>
      </c>
      <c r="CB315" s="106" t="str">
        <f t="shared" si="500"/>
        <v/>
      </c>
      <c r="CC315" t="s">
        <v>1</v>
      </c>
      <c r="CD315" s="105" t="str">
        <f t="shared" si="501"/>
        <v/>
      </c>
      <c r="CE315" s="106" t="str">
        <f t="shared" si="515"/>
        <v/>
      </c>
      <c r="CF315" t="s">
        <v>1</v>
      </c>
      <c r="CG315" s="111" t="str">
        <f t="shared" si="516"/>
        <v/>
      </c>
      <c r="CH315" s="134" t="str" cm="1">
        <f t="array" ref="CH315">IF(CG315="","",INDEX(imePrezime_id,CG315,0))</f>
        <v/>
      </c>
      <c r="CI315" s="106" t="str">
        <f>IF(OR(CD315="",CE315&lt;&gt;"NEMA"),"",IFERROR(INDEX(imeprezimealias_imeprezimeid,MATCH(BA315&amp;" "&amp;BB315,imeprezimealias_alias,0)),""))</f>
        <v/>
      </c>
      <c r="CJ315" t="s">
        <v>1</v>
      </c>
      <c r="CK315" s="29" t="str">
        <f t="shared" si="517"/>
        <v/>
      </c>
      <c r="CL315" t="s">
        <v>1</v>
      </c>
      <c r="CM315" s="90"/>
      <c r="CN315" t="s">
        <v>1</v>
      </c>
      <c r="CO315" s="111" t="str">
        <f>IF(CM315="","",MAX(CO$10:CO314)+1)</f>
        <v/>
      </c>
      <c r="CP315" s="106" t="str">
        <f>IF(CM315="","",INDEX(imePrezime_id,MATCH(IF(IFERROR(SEARCH("–",CM315),0)&lt;&gt;0,CM315,SUBSTITUTE(CM315," "," – ",1)),imePrezime,0)))</f>
        <v/>
      </c>
      <c r="CR315" s="29" t="str">
        <f t="shared" si="518"/>
        <v/>
      </c>
      <c r="CS315" t="s">
        <v>1</v>
      </c>
      <c r="CT315" s="115" t="str">
        <f>IF(AND(CE315="NEMA",CI315=""),MAX(CT$10:CT314)+1,"")</f>
        <v/>
      </c>
      <c r="CU315" t="s">
        <v>1</v>
      </c>
      <c r="CV315" s="120" t="str">
        <f t="shared" si="532"/>
        <v/>
      </c>
      <c r="CW315" t="s">
        <v>1</v>
      </c>
      <c r="CX315" s="105" t="str">
        <f>IF(CT315="","",IF(BO315&lt;&gt;"CRO","","INSERT INTO osoba (id,reg_broj,oib,spol_id,dat_rodjenja) VALUES ("&amp;CT315&amp;",(SELECT max(reg_broj)+1 FROM osoba),Null,'"&amp;CV315&amp;"',Null); INSERT INTO osoba_log (id,reg_broj,oib,spol_id,dat_rodjenja,dnevnik_id) SELECT id,reg_broj,oib,spol_id,dat_rodjenja,"&amp;CT$2&amp;" FROM osoba WHERE id = "&amp;CT315&amp;";"))</f>
        <v/>
      </c>
      <c r="CY315" s="125" t="str">
        <f>IF(CT315="","","INSERT INTO imeprezime (id,osoba_id,rbr,ime,prezime,klub_id,identitet_id,sintaksa_id,info,aktivno,dnevnik_id) VALUES ("&amp;CT315&amp;","&amp;IF(CX315="","Null",CT315)&amp;",1,'"&amp;BA315&amp;"','"&amp;BB315&amp;"',(SELECT id FROM klub WHERE naziv = '"&amp;BI315&amp;"'),Null,1,'',1,"&amp;CT$2&amp;");")</f>
        <v/>
      </c>
      <c r="CZ315" t="s">
        <v>1</v>
      </c>
      <c r="DA315" s="29" t="str">
        <f t="shared" si="519"/>
        <v/>
      </c>
      <c r="DB315" t="s">
        <v>1</v>
      </c>
      <c r="DC315" s="105" t="str">
        <f>IF(OR(BP315="",BP315&lt;&gt;"NEMA"),"",BO315)</f>
        <v/>
      </c>
      <c r="DD315" s="125" t="str">
        <f>IF(DC315="","",MAX(DD$10:DD314)+1)</f>
        <v/>
      </c>
      <c r="DE315" t="s">
        <v>1</v>
      </c>
      <c r="DF315" s="90"/>
      <c r="DG315" t="s">
        <v>1</v>
      </c>
      <c r="DH315" s="29" t="str">
        <f t="shared" si="502"/>
        <v/>
      </c>
      <c r="DI315" t="s">
        <v>1</v>
      </c>
      <c r="DJ315" s="166" t="str">
        <f>IF(BJ315&lt;&gt;"NEMA","",IF(IFERROR(MATCH(BI315,BI$10:BI314,0),0)&lt;&gt;0,"",BI315))</f>
        <v/>
      </c>
      <c r="DK315" t="s">
        <v>1</v>
      </c>
      <c r="DL315" s="90"/>
      <c r="DM315" t="s">
        <v>1</v>
      </c>
      <c r="DN315" s="105" t="str">
        <f t="shared" si="520"/>
        <v/>
      </c>
      <c r="DO315" s="73" t="str">
        <f>IF(DN315="","",MAX(DO$10:DO314)+1)</f>
        <v/>
      </c>
      <c r="DP315" s="73" t="str">
        <f>IF(DN315="","",IF(BP315="","",IF(BP315="NEMA",DD315,BP315)))</f>
        <v/>
      </c>
      <c r="DQ315" s="73" t="str">
        <f t="shared" si="521"/>
        <v/>
      </c>
      <c r="DR315" s="73" t="str">
        <f>IF(DL315="","",MAX(DR$10:DR314)+1)</f>
        <v/>
      </c>
      <c r="DS315" s="177" t="str">
        <f t="shared" si="503"/>
        <v/>
      </c>
      <c r="DT315" s="125" t="str">
        <f t="shared" si="522"/>
        <v/>
      </c>
      <c r="DU315" t="s">
        <v>1</v>
      </c>
      <c r="DV315" s="29" t="str">
        <f t="shared" si="523"/>
        <v/>
      </c>
      <c r="DW315" t="s">
        <v>1</v>
      </c>
      <c r="DX315" s="166" t="str">
        <f>IF(BX315="","",IF(BY315&lt;&gt;"NEMA","ime-pre-klu"&amp;IF(BJ315="","","(ali)")&amp;"-kat",IF(CB315&lt;&gt;"NEMA","ime-pre-klu"&amp;IF(BJ315="","","(ali)"),IF(CE315&lt;&gt;"NEMA","ime-pre",IF(CT315&lt;&gt;"","novo",""))))&amp;IF(AND(BE315="0",BD315&gt;max_minuta*60),"-ot",""))</f>
        <v/>
      </c>
      <c r="DY315" t="s">
        <v>1</v>
      </c>
      <c r="DZ315" s="111"/>
      <c r="EA315" s="134"/>
      <c r="EB315" s="134"/>
      <c r="EC315" s="134"/>
      <c r="ED315" s="134"/>
      <c r="EE315" s="134"/>
      <c r="EF315" s="134"/>
      <c r="EG315" s="134"/>
      <c r="EH315" s="134"/>
      <c r="EI315" s="134"/>
      <c r="EJ315" s="106" t="str">
        <f t="shared" si="504"/>
        <v/>
      </c>
      <c r="EK315" t="s">
        <v>1</v>
      </c>
    </row>
    <row r="316" spans="2:141" x14ac:dyDescent="0.25">
      <c r="B316" s="148"/>
      <c r="C316" t="s">
        <v>1</v>
      </c>
      <c r="D316" s="159" t="str">
        <f t="shared" si="505"/>
        <v/>
      </c>
      <c r="E316" s="160" t="str">
        <f t="shared" ref="E316:AW316" si="576">IF($B316="","",FIND(";",$B316,D316+1))</f>
        <v/>
      </c>
      <c r="F316" s="160" t="str">
        <f t="shared" si="576"/>
        <v/>
      </c>
      <c r="G316" s="160" t="str">
        <f t="shared" si="576"/>
        <v/>
      </c>
      <c r="H316" s="160" t="str">
        <f t="shared" si="576"/>
        <v/>
      </c>
      <c r="I316" s="160" t="str">
        <f t="shared" si="576"/>
        <v/>
      </c>
      <c r="J316" s="160" t="str">
        <f t="shared" si="576"/>
        <v/>
      </c>
      <c r="K316" s="160" t="str">
        <f t="shared" si="576"/>
        <v/>
      </c>
      <c r="L316" s="160" t="str">
        <f t="shared" si="576"/>
        <v/>
      </c>
      <c r="M316" s="160" t="str">
        <f t="shared" si="576"/>
        <v/>
      </c>
      <c r="N316" s="160" t="str">
        <f t="shared" si="576"/>
        <v/>
      </c>
      <c r="O316" s="160" t="str">
        <f t="shared" si="576"/>
        <v/>
      </c>
      <c r="P316" s="160" t="str">
        <f t="shared" si="576"/>
        <v/>
      </c>
      <c r="Q316" s="160" t="str">
        <f t="shared" si="576"/>
        <v/>
      </c>
      <c r="R316" s="160" t="str">
        <f t="shared" si="576"/>
        <v/>
      </c>
      <c r="S316" s="160" t="str">
        <f t="shared" si="576"/>
        <v/>
      </c>
      <c r="T316" s="160" t="str">
        <f t="shared" si="576"/>
        <v/>
      </c>
      <c r="U316" s="160" t="str">
        <f t="shared" si="576"/>
        <v/>
      </c>
      <c r="V316" s="160" t="str">
        <f t="shared" si="576"/>
        <v/>
      </c>
      <c r="W316" s="160" t="str">
        <f t="shared" si="576"/>
        <v/>
      </c>
      <c r="X316" s="160" t="str">
        <f t="shared" si="576"/>
        <v/>
      </c>
      <c r="Y316" s="160" t="str">
        <f t="shared" si="576"/>
        <v/>
      </c>
      <c r="Z316" s="160" t="str">
        <f t="shared" si="576"/>
        <v/>
      </c>
      <c r="AA316" s="160" t="str">
        <f t="shared" si="576"/>
        <v/>
      </c>
      <c r="AB316" s="160" t="str">
        <f t="shared" si="576"/>
        <v/>
      </c>
      <c r="AC316" s="160" t="str">
        <f t="shared" si="576"/>
        <v/>
      </c>
      <c r="AD316" s="160" t="str">
        <f t="shared" si="576"/>
        <v/>
      </c>
      <c r="AE316" s="160" t="str">
        <f t="shared" si="576"/>
        <v/>
      </c>
      <c r="AF316" s="160" t="str">
        <f t="shared" si="576"/>
        <v/>
      </c>
      <c r="AG316" s="160" t="str">
        <f t="shared" si="576"/>
        <v/>
      </c>
      <c r="AH316" s="160" t="str">
        <f t="shared" si="576"/>
        <v/>
      </c>
      <c r="AI316" s="160" t="str">
        <f t="shared" si="576"/>
        <v/>
      </c>
      <c r="AJ316" s="160" t="str">
        <f t="shared" si="576"/>
        <v/>
      </c>
      <c r="AK316" s="160" t="str">
        <f t="shared" si="576"/>
        <v/>
      </c>
      <c r="AL316" s="160" t="str">
        <f t="shared" si="576"/>
        <v/>
      </c>
      <c r="AM316" s="160" t="str">
        <f t="shared" si="576"/>
        <v/>
      </c>
      <c r="AN316" s="160" t="str">
        <f t="shared" si="576"/>
        <v/>
      </c>
      <c r="AO316" s="160" t="str">
        <f t="shared" si="576"/>
        <v/>
      </c>
      <c r="AP316" s="160" t="str">
        <f t="shared" si="576"/>
        <v/>
      </c>
      <c r="AQ316" s="160" t="str">
        <f t="shared" si="576"/>
        <v/>
      </c>
      <c r="AR316" s="160" t="str">
        <f t="shared" si="576"/>
        <v/>
      </c>
      <c r="AS316" s="160" t="str">
        <f t="shared" si="576"/>
        <v/>
      </c>
      <c r="AT316" s="160" t="str">
        <f t="shared" si="576"/>
        <v/>
      </c>
      <c r="AU316" s="160" t="str">
        <f t="shared" si="576"/>
        <v/>
      </c>
      <c r="AV316" s="160" t="str">
        <f t="shared" si="576"/>
        <v/>
      </c>
      <c r="AW316" s="161" t="str">
        <f t="shared" si="576"/>
        <v/>
      </c>
      <c r="AX316" t="s">
        <v>1</v>
      </c>
      <c r="AY316" s="105" t="str">
        <f t="shared" si="507"/>
        <v/>
      </c>
      <c r="AZ316" s="134" t="str">
        <f t="shared" si="487"/>
        <v/>
      </c>
      <c r="BA316" s="73" t="str">
        <f t="shared" si="508"/>
        <v/>
      </c>
      <c r="BB316" s="73" t="str">
        <f t="shared" si="509"/>
        <v/>
      </c>
      <c r="BC316" s="134" t="str">
        <f t="shared" si="510"/>
        <v/>
      </c>
      <c r="BD316" s="134" t="str">
        <f t="shared" si="511"/>
        <v/>
      </c>
      <c r="BE316" s="134" t="str">
        <f t="shared" si="512"/>
        <v/>
      </c>
      <c r="BF316" s="134" t="str">
        <f t="shared" si="538"/>
        <v/>
      </c>
      <c r="BG316" s="134" t="str">
        <f t="shared" si="488"/>
        <v/>
      </c>
      <c r="BH316" s="73" t="str">
        <f t="shared" si="489"/>
        <v/>
      </c>
      <c r="BI316" s="73" t="str">
        <f t="shared" si="534"/>
        <v/>
      </c>
      <c r="BJ316" s="134" t="str">
        <f t="shared" si="513"/>
        <v/>
      </c>
      <c r="BK316" s="73" t="str" cm="1">
        <f t="array" ref="BK316">IF(BJ316="",""&amp;BI316,IF(BJ316="NEMA",BI316,INDEX(klub_naziv,MATCH(INDEX(klubAlias_klubid,BJ316),klub_id,0))))</f>
        <v/>
      </c>
      <c r="BL316" s="73" t="str" cm="1">
        <f t="array" ref="BL316">IFERROR(INDEX(registarNatjecatelji,CE316,4),"")</f>
        <v/>
      </c>
      <c r="BM316" s="179" t="str">
        <f t="shared" si="562"/>
        <v/>
      </c>
      <c r="BN316" s="73" t="str">
        <f t="shared" si="514"/>
        <v/>
      </c>
      <c r="BO316" s="73" t="str">
        <f t="shared" si="527"/>
        <v/>
      </c>
      <c r="BP316" s="134" t="str">
        <f t="shared" si="490"/>
        <v/>
      </c>
      <c r="BQ316" s="73" t="str">
        <f t="shared" si="491"/>
        <v/>
      </c>
      <c r="BR316" s="73" t="str">
        <f t="shared" si="492"/>
        <v/>
      </c>
      <c r="BS316" s="134" t="str">
        <f t="shared" si="493"/>
        <v/>
      </c>
      <c r="BT316" s="74" t="str">
        <f t="shared" si="494"/>
        <v/>
      </c>
      <c r="BU316" s="74" t="str">
        <f t="shared" si="495"/>
        <v/>
      </c>
      <c r="BV316" s="75" t="str">
        <f t="shared" si="496"/>
        <v/>
      </c>
      <c r="BW316" t="s">
        <v>1</v>
      </c>
      <c r="BX316" s="105" t="str">
        <f t="shared" si="497"/>
        <v/>
      </c>
      <c r="BY316" s="106" t="str">
        <f t="shared" si="498"/>
        <v/>
      </c>
      <c r="BZ316" t="s">
        <v>1</v>
      </c>
      <c r="CA316" s="105" t="str">
        <f t="shared" si="499"/>
        <v/>
      </c>
      <c r="CB316" s="106" t="str">
        <f t="shared" si="500"/>
        <v/>
      </c>
      <c r="CC316" t="s">
        <v>1</v>
      </c>
      <c r="CD316" s="105" t="str">
        <f t="shared" si="501"/>
        <v/>
      </c>
      <c r="CE316" s="106" t="str">
        <f t="shared" si="515"/>
        <v/>
      </c>
      <c r="CF316" t="s">
        <v>1</v>
      </c>
      <c r="CG316" s="111" t="str">
        <f t="shared" si="516"/>
        <v/>
      </c>
      <c r="CH316" s="134" t="str" cm="1">
        <f t="array" ref="CH316">IF(CG316="","",INDEX(imePrezime_id,CG316,0))</f>
        <v/>
      </c>
      <c r="CI316" s="106" t="str">
        <f>IF(OR(CD316="",CE316&lt;&gt;"NEMA"),"",IFERROR(INDEX(imeprezimealias_imeprezimeid,MATCH(BA316&amp;" "&amp;BB316,imeprezimealias_alias,0)),""))</f>
        <v/>
      </c>
      <c r="CJ316" t="s">
        <v>1</v>
      </c>
      <c r="CK316" s="29" t="str">
        <f t="shared" si="517"/>
        <v/>
      </c>
      <c r="CL316" t="s">
        <v>1</v>
      </c>
      <c r="CM316" s="90"/>
      <c r="CN316" t="s">
        <v>1</v>
      </c>
      <c r="CO316" s="111" t="str">
        <f>IF(CM316="","",MAX(CO$10:CO315)+1)</f>
        <v/>
      </c>
      <c r="CP316" s="106" t="str">
        <f>IF(CM316="","",INDEX(imePrezime_id,MATCH(IF(IFERROR(SEARCH("–",CM316),0)&lt;&gt;0,CM316,SUBSTITUTE(CM316," "," – ",1)),imePrezime,0)))</f>
        <v/>
      </c>
      <c r="CR316" s="29" t="str">
        <f t="shared" si="518"/>
        <v/>
      </c>
      <c r="CS316" t="s">
        <v>1</v>
      </c>
      <c r="CT316" s="115" t="str">
        <f>IF(AND(CE316="NEMA",CI316=""),MAX(CT$10:CT315)+1,"")</f>
        <v/>
      </c>
      <c r="CU316" t="s">
        <v>1</v>
      </c>
      <c r="CV316" s="120" t="str">
        <f t="shared" si="532"/>
        <v/>
      </c>
      <c r="CW316" t="s">
        <v>1</v>
      </c>
      <c r="CX316" s="105" t="str">
        <f>IF(CT316="","",IF(BO316&lt;&gt;"CRO","","INSERT INTO osoba (id,reg_broj,oib,spol_id,dat_rodjenja) VALUES ("&amp;CT316&amp;",(SELECT max(reg_broj)+1 FROM osoba),Null,'"&amp;CV316&amp;"',Null); INSERT INTO osoba_log (id,reg_broj,oib,spol_id,dat_rodjenja,dnevnik_id) SELECT id,reg_broj,oib,spol_id,dat_rodjenja,"&amp;CT$2&amp;" FROM osoba WHERE id = "&amp;CT316&amp;";"))</f>
        <v/>
      </c>
      <c r="CY316" s="125" t="str">
        <f>IF(CT316="","","INSERT INTO imeprezime (id,osoba_id,rbr,ime,prezime,klub_id,identitet_id,sintaksa_id,info,aktivno,dnevnik_id) VALUES ("&amp;CT316&amp;","&amp;IF(CX316="","Null",CT316)&amp;",1,'"&amp;BA316&amp;"','"&amp;BB316&amp;"',(SELECT id FROM klub WHERE naziv = '"&amp;BI316&amp;"'),Null,1,'',1,"&amp;CT$2&amp;");")</f>
        <v/>
      </c>
      <c r="CZ316" t="s">
        <v>1</v>
      </c>
      <c r="DA316" s="29" t="str">
        <f t="shared" si="519"/>
        <v/>
      </c>
      <c r="DB316" t="s">
        <v>1</v>
      </c>
      <c r="DC316" s="105" t="str">
        <f>IF(OR(BP316="",BP316&lt;&gt;"NEMA"),"",BO316)</f>
        <v/>
      </c>
      <c r="DD316" s="125" t="str">
        <f>IF(DC316="","",MAX(DD$10:DD315)+1)</f>
        <v/>
      </c>
      <c r="DE316" t="s">
        <v>1</v>
      </c>
      <c r="DF316" s="90"/>
      <c r="DG316" t="s">
        <v>1</v>
      </c>
      <c r="DH316" s="29" t="str">
        <f t="shared" si="502"/>
        <v/>
      </c>
      <c r="DI316" t="s">
        <v>1</v>
      </c>
      <c r="DJ316" s="166" t="str">
        <f>IF(BJ316&lt;&gt;"NEMA","",IF(IFERROR(MATCH(BI316,BI$10:BI315,0),0)&lt;&gt;0,"",BI316))</f>
        <v/>
      </c>
      <c r="DK316" t="s">
        <v>1</v>
      </c>
      <c r="DL316" s="90"/>
      <c r="DM316" t="s">
        <v>1</v>
      </c>
      <c r="DN316" s="105" t="str">
        <f t="shared" si="520"/>
        <v/>
      </c>
      <c r="DO316" s="73" t="str">
        <f>IF(DN316="","",MAX(DO$10:DO315)+1)</f>
        <v/>
      </c>
      <c r="DP316" s="73" t="str">
        <f>IF(DN316="","",IF(BP316="","",IF(BP316="NEMA",DD316,BP316)))</f>
        <v/>
      </c>
      <c r="DQ316" s="73" t="str">
        <f t="shared" si="521"/>
        <v/>
      </c>
      <c r="DR316" s="73" t="str">
        <f>IF(DL316="","",MAX(DR$10:DR315)+1)</f>
        <v/>
      </c>
      <c r="DS316" s="177" t="str">
        <f t="shared" si="503"/>
        <v/>
      </c>
      <c r="DT316" s="125" t="str">
        <f t="shared" si="522"/>
        <v/>
      </c>
      <c r="DU316" t="s">
        <v>1</v>
      </c>
      <c r="DV316" s="29" t="str">
        <f t="shared" si="523"/>
        <v/>
      </c>
      <c r="DW316" t="s">
        <v>1</v>
      </c>
      <c r="DX316" s="166" t="str">
        <f>IF(BX316="","",IF(BY316&lt;&gt;"NEMA","ime-pre-klu"&amp;IF(BJ316="","","(ali)")&amp;"-kat",IF(CB316&lt;&gt;"NEMA","ime-pre-klu"&amp;IF(BJ316="","","(ali)"),IF(CE316&lt;&gt;"NEMA","ime-pre",IF(CT316&lt;&gt;"","novo",""))))&amp;IF(AND(BE316="0",BD316&gt;max_minuta*60),"-ot",""))</f>
        <v/>
      </c>
      <c r="DY316" t="s">
        <v>1</v>
      </c>
      <c r="DZ316" s="111"/>
      <c r="EA316" s="134"/>
      <c r="EB316" s="134"/>
      <c r="EC316" s="134"/>
      <c r="ED316" s="134"/>
      <c r="EE316" s="134"/>
      <c r="EF316" s="134"/>
      <c r="EG316" s="134"/>
      <c r="EH316" s="134"/>
      <c r="EI316" s="134"/>
      <c r="EJ316" s="106" t="str">
        <f t="shared" si="504"/>
        <v/>
      </c>
      <c r="EK316" t="s">
        <v>1</v>
      </c>
    </row>
    <row r="317" spans="2:141" x14ac:dyDescent="0.25">
      <c r="B317" s="148"/>
      <c r="C317" t="s">
        <v>1</v>
      </c>
      <c r="D317" s="159" t="str">
        <f t="shared" si="505"/>
        <v/>
      </c>
      <c r="E317" s="160" t="str">
        <f t="shared" ref="E317:AW317" si="577">IF($B317="","",FIND(";",$B317,D317+1))</f>
        <v/>
      </c>
      <c r="F317" s="160" t="str">
        <f t="shared" si="577"/>
        <v/>
      </c>
      <c r="G317" s="160" t="str">
        <f t="shared" si="577"/>
        <v/>
      </c>
      <c r="H317" s="160" t="str">
        <f t="shared" si="577"/>
        <v/>
      </c>
      <c r="I317" s="160" t="str">
        <f t="shared" si="577"/>
        <v/>
      </c>
      <c r="J317" s="160" t="str">
        <f t="shared" si="577"/>
        <v/>
      </c>
      <c r="K317" s="160" t="str">
        <f t="shared" si="577"/>
        <v/>
      </c>
      <c r="L317" s="160" t="str">
        <f t="shared" si="577"/>
        <v/>
      </c>
      <c r="M317" s="160" t="str">
        <f t="shared" si="577"/>
        <v/>
      </c>
      <c r="N317" s="160" t="str">
        <f t="shared" si="577"/>
        <v/>
      </c>
      <c r="O317" s="160" t="str">
        <f t="shared" si="577"/>
        <v/>
      </c>
      <c r="P317" s="160" t="str">
        <f t="shared" si="577"/>
        <v/>
      </c>
      <c r="Q317" s="160" t="str">
        <f t="shared" si="577"/>
        <v/>
      </c>
      <c r="R317" s="160" t="str">
        <f t="shared" si="577"/>
        <v/>
      </c>
      <c r="S317" s="160" t="str">
        <f t="shared" si="577"/>
        <v/>
      </c>
      <c r="T317" s="160" t="str">
        <f t="shared" si="577"/>
        <v/>
      </c>
      <c r="U317" s="160" t="str">
        <f t="shared" si="577"/>
        <v/>
      </c>
      <c r="V317" s="160" t="str">
        <f t="shared" si="577"/>
        <v/>
      </c>
      <c r="W317" s="160" t="str">
        <f t="shared" si="577"/>
        <v/>
      </c>
      <c r="X317" s="160" t="str">
        <f t="shared" si="577"/>
        <v/>
      </c>
      <c r="Y317" s="160" t="str">
        <f t="shared" si="577"/>
        <v/>
      </c>
      <c r="Z317" s="160" t="str">
        <f t="shared" si="577"/>
        <v/>
      </c>
      <c r="AA317" s="160" t="str">
        <f t="shared" si="577"/>
        <v/>
      </c>
      <c r="AB317" s="160" t="str">
        <f t="shared" si="577"/>
        <v/>
      </c>
      <c r="AC317" s="160" t="str">
        <f t="shared" si="577"/>
        <v/>
      </c>
      <c r="AD317" s="160" t="str">
        <f t="shared" si="577"/>
        <v/>
      </c>
      <c r="AE317" s="160" t="str">
        <f t="shared" si="577"/>
        <v/>
      </c>
      <c r="AF317" s="160" t="str">
        <f t="shared" si="577"/>
        <v/>
      </c>
      <c r="AG317" s="160" t="str">
        <f t="shared" si="577"/>
        <v/>
      </c>
      <c r="AH317" s="160" t="str">
        <f t="shared" si="577"/>
        <v/>
      </c>
      <c r="AI317" s="160" t="str">
        <f t="shared" si="577"/>
        <v/>
      </c>
      <c r="AJ317" s="160" t="str">
        <f t="shared" si="577"/>
        <v/>
      </c>
      <c r="AK317" s="160" t="str">
        <f t="shared" si="577"/>
        <v/>
      </c>
      <c r="AL317" s="160" t="str">
        <f t="shared" si="577"/>
        <v/>
      </c>
      <c r="AM317" s="160" t="str">
        <f t="shared" si="577"/>
        <v/>
      </c>
      <c r="AN317" s="160" t="str">
        <f t="shared" si="577"/>
        <v/>
      </c>
      <c r="AO317" s="160" t="str">
        <f t="shared" si="577"/>
        <v/>
      </c>
      <c r="AP317" s="160" t="str">
        <f t="shared" si="577"/>
        <v/>
      </c>
      <c r="AQ317" s="160" t="str">
        <f t="shared" si="577"/>
        <v/>
      </c>
      <c r="AR317" s="160" t="str">
        <f t="shared" si="577"/>
        <v/>
      </c>
      <c r="AS317" s="160" t="str">
        <f t="shared" si="577"/>
        <v/>
      </c>
      <c r="AT317" s="160" t="str">
        <f t="shared" si="577"/>
        <v/>
      </c>
      <c r="AU317" s="160" t="str">
        <f t="shared" si="577"/>
        <v/>
      </c>
      <c r="AV317" s="160" t="str">
        <f t="shared" si="577"/>
        <v/>
      </c>
      <c r="AW317" s="161" t="str">
        <f t="shared" si="577"/>
        <v/>
      </c>
      <c r="AX317" t="s">
        <v>1</v>
      </c>
      <c r="AY317" s="105" t="str">
        <f t="shared" si="507"/>
        <v/>
      </c>
      <c r="AZ317" s="134" t="str">
        <f t="shared" si="487"/>
        <v/>
      </c>
      <c r="BA317" s="73" t="str">
        <f t="shared" si="508"/>
        <v/>
      </c>
      <c r="BB317" s="73" t="str">
        <f t="shared" si="509"/>
        <v/>
      </c>
      <c r="BC317" s="134" t="str">
        <f t="shared" si="510"/>
        <v/>
      </c>
      <c r="BD317" s="134" t="str">
        <f t="shared" si="511"/>
        <v/>
      </c>
      <c r="BE317" s="134" t="str">
        <f t="shared" si="512"/>
        <v/>
      </c>
      <c r="BF317" s="134" t="str">
        <f t="shared" si="538"/>
        <v/>
      </c>
      <c r="BG317" s="134" t="str">
        <f t="shared" si="488"/>
        <v/>
      </c>
      <c r="BH317" s="73" t="str">
        <f t="shared" si="489"/>
        <v/>
      </c>
      <c r="BI317" s="73" t="str">
        <f t="shared" si="534"/>
        <v/>
      </c>
      <c r="BJ317" s="134" t="str">
        <f t="shared" si="513"/>
        <v/>
      </c>
      <c r="BK317" s="73" t="str" cm="1">
        <f t="array" ref="BK317">IF(BJ317="",""&amp;BI317,IF(BJ317="NEMA",BI317,INDEX(klub_naziv,MATCH(INDEX(klubAlias_klubid,BJ317),klub_id,0))))</f>
        <v/>
      </c>
      <c r="BL317" s="73" t="str" cm="1">
        <f t="array" ref="BL317">IFERROR(INDEX(registarNatjecatelji,CE317,4),"")</f>
        <v/>
      </c>
      <c r="BM317" s="179" t="str">
        <f t="shared" si="562"/>
        <v/>
      </c>
      <c r="BN317" s="73" t="str">
        <f t="shared" si="514"/>
        <v/>
      </c>
      <c r="BO317" s="73" t="str">
        <f t="shared" si="527"/>
        <v/>
      </c>
      <c r="BP317" s="134" t="str">
        <f t="shared" si="490"/>
        <v/>
      </c>
      <c r="BQ317" s="73" t="str">
        <f t="shared" si="491"/>
        <v/>
      </c>
      <c r="BR317" s="73" t="str">
        <f t="shared" si="492"/>
        <v/>
      </c>
      <c r="BS317" s="134" t="str">
        <f t="shared" si="493"/>
        <v/>
      </c>
      <c r="BT317" s="74" t="str">
        <f t="shared" si="494"/>
        <v/>
      </c>
      <c r="BU317" s="74" t="str">
        <f t="shared" si="495"/>
        <v/>
      </c>
      <c r="BV317" s="75" t="str">
        <f t="shared" si="496"/>
        <v/>
      </c>
      <c r="BW317" t="s">
        <v>1</v>
      </c>
      <c r="BX317" s="105" t="str">
        <f t="shared" si="497"/>
        <v/>
      </c>
      <c r="BY317" s="106" t="str">
        <f t="shared" si="498"/>
        <v/>
      </c>
      <c r="BZ317" t="s">
        <v>1</v>
      </c>
      <c r="CA317" s="105" t="str">
        <f t="shared" si="499"/>
        <v/>
      </c>
      <c r="CB317" s="106" t="str">
        <f t="shared" si="500"/>
        <v/>
      </c>
      <c r="CC317" t="s">
        <v>1</v>
      </c>
      <c r="CD317" s="105" t="str">
        <f t="shared" si="501"/>
        <v/>
      </c>
      <c r="CE317" s="106" t="str">
        <f t="shared" si="515"/>
        <v/>
      </c>
      <c r="CF317" t="s">
        <v>1</v>
      </c>
      <c r="CG317" s="111" t="str">
        <f t="shared" si="516"/>
        <v/>
      </c>
      <c r="CH317" s="134" t="str" cm="1">
        <f t="array" ref="CH317">IF(CG317="","",INDEX(imePrezime_id,CG317,0))</f>
        <v/>
      </c>
      <c r="CI317" s="106" t="str">
        <f>IF(OR(CD317="",CE317&lt;&gt;"NEMA"),"",IFERROR(INDEX(imeprezimealias_imeprezimeid,MATCH(BA317&amp;" "&amp;BB317,imeprezimealias_alias,0)),""))</f>
        <v/>
      </c>
      <c r="CJ317" t="s">
        <v>1</v>
      </c>
      <c r="CK317" s="29" t="str">
        <f t="shared" si="517"/>
        <v/>
      </c>
      <c r="CL317" t="s">
        <v>1</v>
      </c>
      <c r="CM317" s="90"/>
      <c r="CN317" t="s">
        <v>1</v>
      </c>
      <c r="CO317" s="111" t="str">
        <f>IF(CM317="","",MAX(CO$10:CO316)+1)</f>
        <v/>
      </c>
      <c r="CP317" s="106" t="str">
        <f>IF(CM317="","",INDEX(imePrezime_id,MATCH(IF(IFERROR(SEARCH("–",CM317),0)&lt;&gt;0,CM317,SUBSTITUTE(CM317," "," – ",1)),imePrezime,0)))</f>
        <v/>
      </c>
      <c r="CR317" s="29" t="str">
        <f t="shared" si="518"/>
        <v/>
      </c>
      <c r="CS317" t="s">
        <v>1</v>
      </c>
      <c r="CT317" s="115" t="str">
        <f>IF(AND(CE317="NEMA",CI317=""),MAX(CT$10:CT316)+1,"")</f>
        <v/>
      </c>
      <c r="CU317" t="s">
        <v>1</v>
      </c>
      <c r="CV317" s="120" t="str">
        <f t="shared" si="532"/>
        <v/>
      </c>
      <c r="CW317" t="s">
        <v>1</v>
      </c>
      <c r="CX317" s="105" t="str">
        <f>IF(CT317="","",IF(BO317&lt;&gt;"CRO","","INSERT INTO osoba (id,reg_broj,oib,spol_id,dat_rodjenja) VALUES ("&amp;CT317&amp;",(SELECT max(reg_broj)+1 FROM osoba),Null,'"&amp;CV317&amp;"',Null); INSERT INTO osoba_log (id,reg_broj,oib,spol_id,dat_rodjenja,dnevnik_id) SELECT id,reg_broj,oib,spol_id,dat_rodjenja,"&amp;CT$2&amp;" FROM osoba WHERE id = "&amp;CT317&amp;";"))</f>
        <v/>
      </c>
      <c r="CY317" s="125" t="str">
        <f>IF(CT317="","","INSERT INTO imeprezime (id,osoba_id,rbr,ime,prezime,klub_id,identitet_id,sintaksa_id,info,aktivno,dnevnik_id) VALUES ("&amp;CT317&amp;","&amp;IF(CX317="","Null",CT317)&amp;",1,'"&amp;BA317&amp;"','"&amp;BB317&amp;"',(SELECT id FROM klub WHERE naziv = '"&amp;BI317&amp;"'),Null,1,'',1,"&amp;CT$2&amp;");")</f>
        <v/>
      </c>
      <c r="CZ317" t="s">
        <v>1</v>
      </c>
      <c r="DA317" s="29" t="str">
        <f t="shared" si="519"/>
        <v/>
      </c>
      <c r="DB317" t="s">
        <v>1</v>
      </c>
      <c r="DC317" s="105" t="str">
        <f>IF(OR(BP317="",BP317&lt;&gt;"NEMA"),"",BO317)</f>
        <v/>
      </c>
      <c r="DD317" s="125" t="str">
        <f>IF(DC317="","",MAX(DD$10:DD316)+1)</f>
        <v/>
      </c>
      <c r="DE317" t="s">
        <v>1</v>
      </c>
      <c r="DF317" s="90"/>
      <c r="DG317" t="s">
        <v>1</v>
      </c>
      <c r="DH317" s="29" t="str">
        <f t="shared" si="502"/>
        <v/>
      </c>
      <c r="DI317" t="s">
        <v>1</v>
      </c>
      <c r="DJ317" s="166" t="str">
        <f>IF(BJ317&lt;&gt;"NEMA","",IF(IFERROR(MATCH(BI317,BI$10:BI316,0),0)&lt;&gt;0,"",BI317))</f>
        <v/>
      </c>
      <c r="DK317" t="s">
        <v>1</v>
      </c>
      <c r="DL317" s="90"/>
      <c r="DM317" t="s">
        <v>1</v>
      </c>
      <c r="DN317" s="105" t="str">
        <f t="shared" si="520"/>
        <v/>
      </c>
      <c r="DO317" s="73" t="str">
        <f>IF(DN317="","",MAX(DO$10:DO316)+1)</f>
        <v/>
      </c>
      <c r="DP317" s="73" t="str">
        <f>IF(DN317="","",IF(BP317="","",IF(BP317="NEMA",DD317,BP317)))</f>
        <v/>
      </c>
      <c r="DQ317" s="73" t="str">
        <f t="shared" si="521"/>
        <v/>
      </c>
      <c r="DR317" s="73" t="str">
        <f>IF(DL317="","",MAX(DR$10:DR316)+1)</f>
        <v/>
      </c>
      <c r="DS317" s="177" t="str">
        <f t="shared" si="503"/>
        <v/>
      </c>
      <c r="DT317" s="125" t="str">
        <f t="shared" si="522"/>
        <v/>
      </c>
      <c r="DU317" t="s">
        <v>1</v>
      </c>
      <c r="DV317" s="29" t="str">
        <f t="shared" si="523"/>
        <v/>
      </c>
      <c r="DW317" t="s">
        <v>1</v>
      </c>
      <c r="DX317" s="166" t="str">
        <f>IF(BX317="","",IF(BY317&lt;&gt;"NEMA","ime-pre-klu"&amp;IF(BJ317="","","(ali)")&amp;"-kat",IF(CB317&lt;&gt;"NEMA","ime-pre-klu"&amp;IF(BJ317="","","(ali)"),IF(CE317&lt;&gt;"NEMA","ime-pre",IF(CT317&lt;&gt;"","novo",""))))&amp;IF(AND(BE317="0",BD317&gt;max_minuta*60),"-ot",""))</f>
        <v/>
      </c>
      <c r="DY317" t="s">
        <v>1</v>
      </c>
      <c r="DZ317" s="111"/>
      <c r="EA317" s="134"/>
      <c r="EB317" s="134"/>
      <c r="EC317" s="134"/>
      <c r="ED317" s="134"/>
      <c r="EE317" s="134"/>
      <c r="EF317" s="134"/>
      <c r="EG317" s="134"/>
      <c r="EH317" s="134"/>
      <c r="EI317" s="134"/>
      <c r="EJ317" s="106" t="str">
        <f t="shared" si="504"/>
        <v/>
      </c>
      <c r="EK317" t="s">
        <v>1</v>
      </c>
    </row>
    <row r="318" spans="2:141" x14ac:dyDescent="0.25">
      <c r="B318" s="148"/>
      <c r="C318" t="s">
        <v>1</v>
      </c>
      <c r="D318" s="159" t="str">
        <f t="shared" si="505"/>
        <v/>
      </c>
      <c r="E318" s="160" t="str">
        <f t="shared" ref="E318:AW318" si="578">IF($B318="","",FIND(";",$B318,D318+1))</f>
        <v/>
      </c>
      <c r="F318" s="160" t="str">
        <f t="shared" si="578"/>
        <v/>
      </c>
      <c r="G318" s="160" t="str">
        <f t="shared" si="578"/>
        <v/>
      </c>
      <c r="H318" s="160" t="str">
        <f t="shared" si="578"/>
        <v/>
      </c>
      <c r="I318" s="160" t="str">
        <f t="shared" si="578"/>
        <v/>
      </c>
      <c r="J318" s="160" t="str">
        <f t="shared" si="578"/>
        <v/>
      </c>
      <c r="K318" s="160" t="str">
        <f t="shared" si="578"/>
        <v/>
      </c>
      <c r="L318" s="160" t="str">
        <f t="shared" si="578"/>
        <v/>
      </c>
      <c r="M318" s="160" t="str">
        <f t="shared" si="578"/>
        <v/>
      </c>
      <c r="N318" s="160" t="str">
        <f t="shared" si="578"/>
        <v/>
      </c>
      <c r="O318" s="160" t="str">
        <f t="shared" si="578"/>
        <v/>
      </c>
      <c r="P318" s="160" t="str">
        <f t="shared" si="578"/>
        <v/>
      </c>
      <c r="Q318" s="160" t="str">
        <f t="shared" si="578"/>
        <v/>
      </c>
      <c r="R318" s="160" t="str">
        <f t="shared" si="578"/>
        <v/>
      </c>
      <c r="S318" s="160" t="str">
        <f t="shared" si="578"/>
        <v/>
      </c>
      <c r="T318" s="160" t="str">
        <f t="shared" si="578"/>
        <v/>
      </c>
      <c r="U318" s="160" t="str">
        <f t="shared" si="578"/>
        <v/>
      </c>
      <c r="V318" s="160" t="str">
        <f t="shared" si="578"/>
        <v/>
      </c>
      <c r="W318" s="160" t="str">
        <f t="shared" si="578"/>
        <v/>
      </c>
      <c r="X318" s="160" t="str">
        <f t="shared" si="578"/>
        <v/>
      </c>
      <c r="Y318" s="160" t="str">
        <f t="shared" si="578"/>
        <v/>
      </c>
      <c r="Z318" s="160" t="str">
        <f t="shared" si="578"/>
        <v/>
      </c>
      <c r="AA318" s="160" t="str">
        <f t="shared" si="578"/>
        <v/>
      </c>
      <c r="AB318" s="160" t="str">
        <f t="shared" si="578"/>
        <v/>
      </c>
      <c r="AC318" s="160" t="str">
        <f t="shared" si="578"/>
        <v/>
      </c>
      <c r="AD318" s="160" t="str">
        <f t="shared" si="578"/>
        <v/>
      </c>
      <c r="AE318" s="160" t="str">
        <f t="shared" si="578"/>
        <v/>
      </c>
      <c r="AF318" s="160" t="str">
        <f t="shared" si="578"/>
        <v/>
      </c>
      <c r="AG318" s="160" t="str">
        <f t="shared" si="578"/>
        <v/>
      </c>
      <c r="AH318" s="160" t="str">
        <f t="shared" si="578"/>
        <v/>
      </c>
      <c r="AI318" s="160" t="str">
        <f t="shared" si="578"/>
        <v/>
      </c>
      <c r="AJ318" s="160" t="str">
        <f t="shared" si="578"/>
        <v/>
      </c>
      <c r="AK318" s="160" t="str">
        <f t="shared" si="578"/>
        <v/>
      </c>
      <c r="AL318" s="160" t="str">
        <f t="shared" si="578"/>
        <v/>
      </c>
      <c r="AM318" s="160" t="str">
        <f t="shared" si="578"/>
        <v/>
      </c>
      <c r="AN318" s="160" t="str">
        <f t="shared" si="578"/>
        <v/>
      </c>
      <c r="AO318" s="160" t="str">
        <f t="shared" si="578"/>
        <v/>
      </c>
      <c r="AP318" s="160" t="str">
        <f t="shared" si="578"/>
        <v/>
      </c>
      <c r="AQ318" s="160" t="str">
        <f t="shared" si="578"/>
        <v/>
      </c>
      <c r="AR318" s="160" t="str">
        <f t="shared" si="578"/>
        <v/>
      </c>
      <c r="AS318" s="160" t="str">
        <f t="shared" si="578"/>
        <v/>
      </c>
      <c r="AT318" s="160" t="str">
        <f t="shared" si="578"/>
        <v/>
      </c>
      <c r="AU318" s="160" t="str">
        <f t="shared" si="578"/>
        <v/>
      </c>
      <c r="AV318" s="160" t="str">
        <f t="shared" si="578"/>
        <v/>
      </c>
      <c r="AW318" s="161" t="str">
        <f t="shared" si="578"/>
        <v/>
      </c>
      <c r="AX318" t="s">
        <v>1</v>
      </c>
      <c r="AY318" s="105" t="str">
        <f t="shared" si="507"/>
        <v/>
      </c>
      <c r="AZ318" s="134" t="str">
        <f t="shared" si="487"/>
        <v/>
      </c>
      <c r="BA318" s="73" t="str">
        <f t="shared" si="508"/>
        <v/>
      </c>
      <c r="BB318" s="73" t="str">
        <f t="shared" si="509"/>
        <v/>
      </c>
      <c r="BC318" s="134" t="str">
        <f t="shared" si="510"/>
        <v/>
      </c>
      <c r="BD318" s="134" t="str">
        <f t="shared" si="511"/>
        <v/>
      </c>
      <c r="BE318" s="134" t="str">
        <f t="shared" si="512"/>
        <v/>
      </c>
      <c r="BF318" s="134" t="str">
        <f t="shared" si="538"/>
        <v/>
      </c>
      <c r="BG318" s="134" t="str">
        <f t="shared" si="488"/>
        <v/>
      </c>
      <c r="BH318" s="73" t="str">
        <f t="shared" si="489"/>
        <v/>
      </c>
      <c r="BI318" s="73" t="str">
        <f t="shared" si="534"/>
        <v/>
      </c>
      <c r="BJ318" s="134" t="str">
        <f t="shared" si="513"/>
        <v/>
      </c>
      <c r="BK318" s="73" t="str" cm="1">
        <f t="array" ref="BK318">IF(BJ318="",""&amp;BI318,IF(BJ318="NEMA",BI318,INDEX(klub_naziv,MATCH(INDEX(klubAlias_klubid,BJ318),klub_id,0))))</f>
        <v/>
      </c>
      <c r="BL318" s="73" t="str" cm="1">
        <f t="array" ref="BL318">IFERROR(INDEX(registarNatjecatelji,CE318,4),"")</f>
        <v/>
      </c>
      <c r="BM318" s="179" t="str">
        <f t="shared" si="562"/>
        <v/>
      </c>
      <c r="BN318" s="73" t="str">
        <f t="shared" si="514"/>
        <v/>
      </c>
      <c r="BO318" s="73" t="str">
        <f t="shared" si="527"/>
        <v/>
      </c>
      <c r="BP318" s="134" t="str">
        <f t="shared" si="490"/>
        <v/>
      </c>
      <c r="BQ318" s="73" t="str">
        <f t="shared" si="491"/>
        <v/>
      </c>
      <c r="BR318" s="73" t="str">
        <f t="shared" si="492"/>
        <v/>
      </c>
      <c r="BS318" s="134" t="str">
        <f t="shared" si="493"/>
        <v/>
      </c>
      <c r="BT318" s="74" t="str">
        <f t="shared" si="494"/>
        <v/>
      </c>
      <c r="BU318" s="74" t="str">
        <f t="shared" si="495"/>
        <v/>
      </c>
      <c r="BV318" s="75" t="str">
        <f t="shared" si="496"/>
        <v/>
      </c>
      <c r="BW318" t="s">
        <v>1</v>
      </c>
      <c r="BX318" s="105" t="str">
        <f t="shared" si="497"/>
        <v/>
      </c>
      <c r="BY318" s="106" t="str">
        <f t="shared" si="498"/>
        <v/>
      </c>
      <c r="BZ318" t="s">
        <v>1</v>
      </c>
      <c r="CA318" s="105" t="str">
        <f t="shared" si="499"/>
        <v/>
      </c>
      <c r="CB318" s="106" t="str">
        <f t="shared" si="500"/>
        <v/>
      </c>
      <c r="CC318" t="s">
        <v>1</v>
      </c>
      <c r="CD318" s="105" t="str">
        <f t="shared" si="501"/>
        <v/>
      </c>
      <c r="CE318" s="106" t="str">
        <f t="shared" si="515"/>
        <v/>
      </c>
      <c r="CF318" t="s">
        <v>1</v>
      </c>
      <c r="CG318" s="111" t="str">
        <f t="shared" si="516"/>
        <v/>
      </c>
      <c r="CH318" s="134" t="str" cm="1">
        <f t="array" ref="CH318">IF(CG318="","",INDEX(imePrezime_id,CG318,0))</f>
        <v/>
      </c>
      <c r="CI318" s="106" t="str">
        <f>IF(OR(CD318="",CE318&lt;&gt;"NEMA"),"",IFERROR(INDEX(imeprezimealias_imeprezimeid,MATCH(BA318&amp;" "&amp;BB318,imeprezimealias_alias,0)),""))</f>
        <v/>
      </c>
      <c r="CJ318" t="s">
        <v>1</v>
      </c>
      <c r="CK318" s="29" t="str">
        <f t="shared" si="517"/>
        <v/>
      </c>
      <c r="CL318" t="s">
        <v>1</v>
      </c>
      <c r="CM318" s="90"/>
      <c r="CN318" t="s">
        <v>1</v>
      </c>
      <c r="CO318" s="111" t="str">
        <f>IF(CM318="","",MAX(CO$10:CO317)+1)</f>
        <v/>
      </c>
      <c r="CP318" s="106" t="str">
        <f>IF(CM318="","",INDEX(imePrezime_id,MATCH(IF(IFERROR(SEARCH("–",CM318),0)&lt;&gt;0,CM318,SUBSTITUTE(CM318," "," – ",1)),imePrezime,0)))</f>
        <v/>
      </c>
      <c r="CR318" s="29" t="str">
        <f t="shared" si="518"/>
        <v/>
      </c>
      <c r="CS318" t="s">
        <v>1</v>
      </c>
      <c r="CT318" s="115" t="str">
        <f>IF(AND(CE318="NEMA",CI318=""),MAX(CT$10:CT317)+1,"")</f>
        <v/>
      </c>
      <c r="CU318" t="s">
        <v>1</v>
      </c>
      <c r="CV318" s="120" t="str">
        <f t="shared" si="532"/>
        <v/>
      </c>
      <c r="CW318" t="s">
        <v>1</v>
      </c>
      <c r="CX318" s="105" t="str">
        <f>IF(CT318="","",IF(BO318&lt;&gt;"CRO","","INSERT INTO osoba (id,reg_broj,oib,spol_id,dat_rodjenja) VALUES ("&amp;CT318&amp;",(SELECT max(reg_broj)+1 FROM osoba),Null,'"&amp;CV318&amp;"',Null); INSERT INTO osoba_log (id,reg_broj,oib,spol_id,dat_rodjenja,dnevnik_id) SELECT id,reg_broj,oib,spol_id,dat_rodjenja,"&amp;CT$2&amp;" FROM osoba WHERE id = "&amp;CT318&amp;";"))</f>
        <v/>
      </c>
      <c r="CY318" s="125" t="str">
        <f>IF(CT318="","","INSERT INTO imeprezime (id,osoba_id,rbr,ime,prezime,klub_id,identitet_id,sintaksa_id,info,aktivno,dnevnik_id) VALUES ("&amp;CT318&amp;","&amp;IF(CX318="","Null",CT318)&amp;",1,'"&amp;BA318&amp;"','"&amp;BB318&amp;"',(SELECT id FROM klub WHERE naziv = '"&amp;BI318&amp;"'),Null,1,'',1,"&amp;CT$2&amp;");")</f>
        <v/>
      </c>
      <c r="CZ318" t="s">
        <v>1</v>
      </c>
      <c r="DA318" s="29" t="str">
        <f t="shared" si="519"/>
        <v/>
      </c>
      <c r="DB318" t="s">
        <v>1</v>
      </c>
      <c r="DC318" s="105" t="str">
        <f>IF(OR(BP318="",BP318&lt;&gt;"NEMA"),"",BO318)</f>
        <v/>
      </c>
      <c r="DD318" s="125" t="str">
        <f>IF(DC318="","",MAX(DD$10:DD317)+1)</f>
        <v/>
      </c>
      <c r="DE318" t="s">
        <v>1</v>
      </c>
      <c r="DF318" s="90"/>
      <c r="DG318" t="s">
        <v>1</v>
      </c>
      <c r="DH318" s="29" t="str">
        <f t="shared" si="502"/>
        <v/>
      </c>
      <c r="DI318" t="s">
        <v>1</v>
      </c>
      <c r="DJ318" s="166" t="str">
        <f>IF(BJ318&lt;&gt;"NEMA","",IF(IFERROR(MATCH(BI318,BI$10:BI317,0),0)&lt;&gt;0,"",BI318))</f>
        <v/>
      </c>
      <c r="DK318" t="s">
        <v>1</v>
      </c>
      <c r="DL318" s="90"/>
      <c r="DM318" t="s">
        <v>1</v>
      </c>
      <c r="DN318" s="105" t="str">
        <f t="shared" si="520"/>
        <v/>
      </c>
      <c r="DO318" s="73" t="str">
        <f>IF(DN318="","",MAX(DO$10:DO317)+1)</f>
        <v/>
      </c>
      <c r="DP318" s="73" t="str">
        <f>IF(DN318="","",IF(BP318="","",IF(BP318="NEMA",DD318,BP318)))</f>
        <v/>
      </c>
      <c r="DQ318" s="73" t="str">
        <f t="shared" si="521"/>
        <v/>
      </c>
      <c r="DR318" s="73" t="str">
        <f>IF(DL318="","",MAX(DR$10:DR317)+1)</f>
        <v/>
      </c>
      <c r="DS318" s="177" t="str">
        <f t="shared" si="503"/>
        <v/>
      </c>
      <c r="DT318" s="125" t="str">
        <f t="shared" si="522"/>
        <v/>
      </c>
      <c r="DU318" t="s">
        <v>1</v>
      </c>
      <c r="DV318" s="29" t="str">
        <f t="shared" si="523"/>
        <v/>
      </c>
      <c r="DW318" t="s">
        <v>1</v>
      </c>
      <c r="DX318" s="166" t="str">
        <f>IF(BX318="","",IF(BY318&lt;&gt;"NEMA","ime-pre-klu"&amp;IF(BJ318="","","(ali)")&amp;"-kat",IF(CB318&lt;&gt;"NEMA","ime-pre-klu"&amp;IF(BJ318="","","(ali)"),IF(CE318&lt;&gt;"NEMA","ime-pre",IF(CT318&lt;&gt;"","novo",""))))&amp;IF(AND(BE318="0",BD318&gt;max_minuta*60),"-ot",""))</f>
        <v/>
      </c>
      <c r="DY318" t="s">
        <v>1</v>
      </c>
      <c r="DZ318" s="111"/>
      <c r="EA318" s="134"/>
      <c r="EB318" s="134"/>
      <c r="EC318" s="134"/>
      <c r="ED318" s="134"/>
      <c r="EE318" s="134"/>
      <c r="EF318" s="134"/>
      <c r="EG318" s="134"/>
      <c r="EH318" s="134"/>
      <c r="EI318" s="134"/>
      <c r="EJ318" s="106" t="str">
        <f t="shared" si="504"/>
        <v/>
      </c>
      <c r="EK318" t="s">
        <v>1</v>
      </c>
    </row>
    <row r="319" spans="2:141" x14ac:dyDescent="0.25">
      <c r="B319" s="148"/>
      <c r="C319" t="s">
        <v>1</v>
      </c>
      <c r="D319" s="159" t="str">
        <f t="shared" si="505"/>
        <v/>
      </c>
      <c r="E319" s="160" t="str">
        <f t="shared" ref="E319:AW319" si="579">IF($B319="","",FIND(";",$B319,D319+1))</f>
        <v/>
      </c>
      <c r="F319" s="160" t="str">
        <f t="shared" si="579"/>
        <v/>
      </c>
      <c r="G319" s="160" t="str">
        <f t="shared" si="579"/>
        <v/>
      </c>
      <c r="H319" s="160" t="str">
        <f t="shared" si="579"/>
        <v/>
      </c>
      <c r="I319" s="160" t="str">
        <f t="shared" si="579"/>
        <v/>
      </c>
      <c r="J319" s="160" t="str">
        <f t="shared" si="579"/>
        <v/>
      </c>
      <c r="K319" s="160" t="str">
        <f t="shared" si="579"/>
        <v/>
      </c>
      <c r="L319" s="160" t="str">
        <f t="shared" si="579"/>
        <v/>
      </c>
      <c r="M319" s="160" t="str">
        <f t="shared" si="579"/>
        <v/>
      </c>
      <c r="N319" s="160" t="str">
        <f t="shared" si="579"/>
        <v/>
      </c>
      <c r="O319" s="160" t="str">
        <f t="shared" si="579"/>
        <v/>
      </c>
      <c r="P319" s="160" t="str">
        <f t="shared" si="579"/>
        <v/>
      </c>
      <c r="Q319" s="160" t="str">
        <f t="shared" si="579"/>
        <v/>
      </c>
      <c r="R319" s="160" t="str">
        <f t="shared" si="579"/>
        <v/>
      </c>
      <c r="S319" s="160" t="str">
        <f t="shared" si="579"/>
        <v/>
      </c>
      <c r="T319" s="160" t="str">
        <f t="shared" si="579"/>
        <v/>
      </c>
      <c r="U319" s="160" t="str">
        <f t="shared" si="579"/>
        <v/>
      </c>
      <c r="V319" s="160" t="str">
        <f t="shared" si="579"/>
        <v/>
      </c>
      <c r="W319" s="160" t="str">
        <f t="shared" si="579"/>
        <v/>
      </c>
      <c r="X319" s="160" t="str">
        <f t="shared" si="579"/>
        <v/>
      </c>
      <c r="Y319" s="160" t="str">
        <f t="shared" si="579"/>
        <v/>
      </c>
      <c r="Z319" s="160" t="str">
        <f t="shared" si="579"/>
        <v/>
      </c>
      <c r="AA319" s="160" t="str">
        <f t="shared" si="579"/>
        <v/>
      </c>
      <c r="AB319" s="160" t="str">
        <f t="shared" si="579"/>
        <v/>
      </c>
      <c r="AC319" s="160" t="str">
        <f t="shared" si="579"/>
        <v/>
      </c>
      <c r="AD319" s="160" t="str">
        <f t="shared" si="579"/>
        <v/>
      </c>
      <c r="AE319" s="160" t="str">
        <f t="shared" si="579"/>
        <v/>
      </c>
      <c r="AF319" s="160" t="str">
        <f t="shared" si="579"/>
        <v/>
      </c>
      <c r="AG319" s="160" t="str">
        <f t="shared" si="579"/>
        <v/>
      </c>
      <c r="AH319" s="160" t="str">
        <f t="shared" si="579"/>
        <v/>
      </c>
      <c r="AI319" s="160" t="str">
        <f t="shared" si="579"/>
        <v/>
      </c>
      <c r="AJ319" s="160" t="str">
        <f t="shared" si="579"/>
        <v/>
      </c>
      <c r="AK319" s="160" t="str">
        <f t="shared" si="579"/>
        <v/>
      </c>
      <c r="AL319" s="160" t="str">
        <f t="shared" si="579"/>
        <v/>
      </c>
      <c r="AM319" s="160" t="str">
        <f t="shared" si="579"/>
        <v/>
      </c>
      <c r="AN319" s="160" t="str">
        <f t="shared" si="579"/>
        <v/>
      </c>
      <c r="AO319" s="160" t="str">
        <f t="shared" si="579"/>
        <v/>
      </c>
      <c r="AP319" s="160" t="str">
        <f t="shared" si="579"/>
        <v/>
      </c>
      <c r="AQ319" s="160" t="str">
        <f t="shared" si="579"/>
        <v/>
      </c>
      <c r="AR319" s="160" t="str">
        <f t="shared" si="579"/>
        <v/>
      </c>
      <c r="AS319" s="160" t="str">
        <f t="shared" si="579"/>
        <v/>
      </c>
      <c r="AT319" s="160" t="str">
        <f t="shared" si="579"/>
        <v/>
      </c>
      <c r="AU319" s="160" t="str">
        <f t="shared" si="579"/>
        <v/>
      </c>
      <c r="AV319" s="160" t="str">
        <f t="shared" si="579"/>
        <v/>
      </c>
      <c r="AW319" s="161" t="str">
        <f t="shared" si="579"/>
        <v/>
      </c>
      <c r="AX319" t="s">
        <v>1</v>
      </c>
      <c r="AY319" s="105" t="str">
        <f t="shared" si="507"/>
        <v/>
      </c>
      <c r="AZ319" s="134" t="str">
        <f t="shared" si="487"/>
        <v/>
      </c>
      <c r="BA319" s="73" t="str">
        <f t="shared" si="508"/>
        <v/>
      </c>
      <c r="BB319" s="73" t="str">
        <f t="shared" si="509"/>
        <v/>
      </c>
      <c r="BC319" s="134" t="str">
        <f t="shared" si="510"/>
        <v/>
      </c>
      <c r="BD319" s="134" t="str">
        <f t="shared" si="511"/>
        <v/>
      </c>
      <c r="BE319" s="134" t="str">
        <f t="shared" si="512"/>
        <v/>
      </c>
      <c r="BF319" s="134" t="str">
        <f t="shared" si="538"/>
        <v/>
      </c>
      <c r="BG319" s="134" t="str">
        <f t="shared" si="488"/>
        <v/>
      </c>
      <c r="BH319" s="73" t="str">
        <f t="shared" si="489"/>
        <v/>
      </c>
      <c r="BI319" s="73" t="str">
        <f t="shared" si="534"/>
        <v/>
      </c>
      <c r="BJ319" s="134" t="str">
        <f t="shared" si="513"/>
        <v/>
      </c>
      <c r="BK319" s="73" t="str" cm="1">
        <f t="array" ref="BK319">IF(BJ319="",""&amp;BI319,IF(BJ319="NEMA",BI319,INDEX(klub_naziv,MATCH(INDEX(klubAlias_klubid,BJ319),klub_id,0))))</f>
        <v/>
      </c>
      <c r="BL319" s="73" t="str" cm="1">
        <f t="array" ref="BL319">IFERROR(INDEX(registarNatjecatelji,CE319,4),"")</f>
        <v/>
      </c>
      <c r="BM319" s="179" t="str">
        <f t="shared" si="562"/>
        <v/>
      </c>
      <c r="BN319" s="73" t="str">
        <f t="shared" si="514"/>
        <v/>
      </c>
      <c r="BO319" s="73" t="str">
        <f t="shared" si="527"/>
        <v/>
      </c>
      <c r="BP319" s="134" t="str">
        <f t="shared" si="490"/>
        <v/>
      </c>
      <c r="BQ319" s="73" t="str">
        <f t="shared" si="491"/>
        <v/>
      </c>
      <c r="BR319" s="73" t="str">
        <f t="shared" si="492"/>
        <v/>
      </c>
      <c r="BS319" s="134" t="str">
        <f t="shared" si="493"/>
        <v/>
      </c>
      <c r="BT319" s="74" t="str">
        <f t="shared" si="494"/>
        <v/>
      </c>
      <c r="BU319" s="74" t="str">
        <f t="shared" si="495"/>
        <v/>
      </c>
      <c r="BV319" s="75" t="str">
        <f t="shared" si="496"/>
        <v/>
      </c>
      <c r="BW319" t="s">
        <v>1</v>
      </c>
      <c r="BX319" s="105" t="str">
        <f t="shared" si="497"/>
        <v/>
      </c>
      <c r="BY319" s="106" t="str">
        <f t="shared" si="498"/>
        <v/>
      </c>
      <c r="BZ319" t="s">
        <v>1</v>
      </c>
      <c r="CA319" s="105" t="str">
        <f t="shared" si="499"/>
        <v/>
      </c>
      <c r="CB319" s="106" t="str">
        <f t="shared" si="500"/>
        <v/>
      </c>
      <c r="CC319" t="s">
        <v>1</v>
      </c>
      <c r="CD319" s="105" t="str">
        <f t="shared" si="501"/>
        <v/>
      </c>
      <c r="CE319" s="106" t="str">
        <f t="shared" si="515"/>
        <v/>
      </c>
      <c r="CF319" t="s">
        <v>1</v>
      </c>
      <c r="CG319" s="111" t="str">
        <f t="shared" si="516"/>
        <v/>
      </c>
      <c r="CH319" s="134" t="str" cm="1">
        <f t="array" ref="CH319">IF(CG319="","",INDEX(imePrezime_id,CG319,0))</f>
        <v/>
      </c>
      <c r="CI319" s="106" t="str">
        <f>IF(OR(CD319="",CE319&lt;&gt;"NEMA"),"",IFERROR(INDEX(imeprezimealias_imeprezimeid,MATCH(BA319&amp;" "&amp;BB319,imeprezimealias_alias,0)),""))</f>
        <v/>
      </c>
      <c r="CJ319" t="s">
        <v>1</v>
      </c>
      <c r="CK319" s="29" t="str">
        <f t="shared" si="517"/>
        <v/>
      </c>
      <c r="CL319" t="s">
        <v>1</v>
      </c>
      <c r="CM319" s="90"/>
      <c r="CN319" t="s">
        <v>1</v>
      </c>
      <c r="CO319" s="111" t="str">
        <f>IF(CM319="","",MAX(CO$10:CO318)+1)</f>
        <v/>
      </c>
      <c r="CP319" s="106" t="str">
        <f>IF(CM319="","",INDEX(imePrezime_id,MATCH(IF(IFERROR(SEARCH("–",CM319),0)&lt;&gt;0,CM319,SUBSTITUTE(CM319," "," – ",1)),imePrezime,0)))</f>
        <v/>
      </c>
      <c r="CR319" s="29" t="str">
        <f t="shared" si="518"/>
        <v/>
      </c>
      <c r="CS319" t="s">
        <v>1</v>
      </c>
      <c r="CT319" s="115" t="str">
        <f>IF(AND(CE319="NEMA",CI319=""),MAX(CT$10:CT318)+1,"")</f>
        <v/>
      </c>
      <c r="CU319" t="s">
        <v>1</v>
      </c>
      <c r="CV319" s="120" t="str">
        <f t="shared" si="532"/>
        <v/>
      </c>
      <c r="CW319" t="s">
        <v>1</v>
      </c>
      <c r="CX319" s="105" t="str">
        <f>IF(CT319="","",IF(BO319&lt;&gt;"CRO","","INSERT INTO osoba (id,reg_broj,oib,spol_id,dat_rodjenja) VALUES ("&amp;CT319&amp;",(SELECT max(reg_broj)+1 FROM osoba),Null,'"&amp;CV319&amp;"',Null); INSERT INTO osoba_log (id,reg_broj,oib,spol_id,dat_rodjenja,dnevnik_id) SELECT id,reg_broj,oib,spol_id,dat_rodjenja,"&amp;CT$2&amp;" FROM osoba WHERE id = "&amp;CT319&amp;";"))</f>
        <v/>
      </c>
      <c r="CY319" s="125" t="str">
        <f>IF(CT319="","","INSERT INTO imeprezime (id,osoba_id,rbr,ime,prezime,klub_id,identitet_id,sintaksa_id,info,aktivno,dnevnik_id) VALUES ("&amp;CT319&amp;","&amp;IF(CX319="","Null",CT319)&amp;",1,'"&amp;BA319&amp;"','"&amp;BB319&amp;"',(SELECT id FROM klub WHERE naziv = '"&amp;BI319&amp;"'),Null,1,'',1,"&amp;CT$2&amp;");")</f>
        <v/>
      </c>
      <c r="CZ319" t="s">
        <v>1</v>
      </c>
      <c r="DA319" s="29" t="str">
        <f t="shared" si="519"/>
        <v/>
      </c>
      <c r="DB319" t="s">
        <v>1</v>
      </c>
      <c r="DC319" s="105" t="str">
        <f>IF(OR(BP319="",BP319&lt;&gt;"NEMA"),"",BO319)</f>
        <v/>
      </c>
      <c r="DD319" s="125" t="str">
        <f>IF(DC319="","",MAX(DD$10:DD318)+1)</f>
        <v/>
      </c>
      <c r="DE319" t="s">
        <v>1</v>
      </c>
      <c r="DF319" s="90"/>
      <c r="DG319" t="s">
        <v>1</v>
      </c>
      <c r="DH319" s="29" t="str">
        <f t="shared" si="502"/>
        <v/>
      </c>
      <c r="DI319" t="s">
        <v>1</v>
      </c>
      <c r="DJ319" s="166" t="str">
        <f>IF(BJ319&lt;&gt;"NEMA","",IF(IFERROR(MATCH(BI319,BI$10:BI318,0),0)&lt;&gt;0,"",BI319))</f>
        <v/>
      </c>
      <c r="DK319" t="s">
        <v>1</v>
      </c>
      <c r="DL319" s="90"/>
      <c r="DM319" t="s">
        <v>1</v>
      </c>
      <c r="DN319" s="105" t="str">
        <f t="shared" si="520"/>
        <v/>
      </c>
      <c r="DO319" s="73" t="str">
        <f>IF(DN319="","",MAX(DO$10:DO318)+1)</f>
        <v/>
      </c>
      <c r="DP319" s="73" t="str">
        <f>IF(DN319="","",IF(BP319="","",IF(BP319="NEMA",DD319,BP319)))</f>
        <v/>
      </c>
      <c r="DQ319" s="73" t="str">
        <f t="shared" si="521"/>
        <v/>
      </c>
      <c r="DR319" s="73" t="str">
        <f>IF(DL319="","",MAX(DR$10:DR318)+1)</f>
        <v/>
      </c>
      <c r="DS319" s="177" t="str">
        <f t="shared" si="503"/>
        <v/>
      </c>
      <c r="DT319" s="125" t="str">
        <f t="shared" si="522"/>
        <v/>
      </c>
      <c r="DU319" t="s">
        <v>1</v>
      </c>
      <c r="DV319" s="29" t="str">
        <f t="shared" si="523"/>
        <v/>
      </c>
      <c r="DW319" t="s">
        <v>1</v>
      </c>
      <c r="DX319" s="166" t="str">
        <f>IF(BX319="","",IF(BY319&lt;&gt;"NEMA","ime-pre-klu"&amp;IF(BJ319="","","(ali)")&amp;"-kat",IF(CB319&lt;&gt;"NEMA","ime-pre-klu"&amp;IF(BJ319="","","(ali)"),IF(CE319&lt;&gt;"NEMA","ime-pre",IF(CT319&lt;&gt;"","novo",""))))&amp;IF(AND(BE319="0",BD319&gt;max_minuta*60),"-ot",""))</f>
        <v/>
      </c>
      <c r="DY319" t="s">
        <v>1</v>
      </c>
      <c r="DZ319" s="111"/>
      <c r="EA319" s="134"/>
      <c r="EB319" s="134"/>
      <c r="EC319" s="134"/>
      <c r="ED319" s="134"/>
      <c r="EE319" s="134"/>
      <c r="EF319" s="134"/>
      <c r="EG319" s="134"/>
      <c r="EH319" s="134"/>
      <c r="EI319" s="134"/>
      <c r="EJ319" s="106" t="str">
        <f t="shared" si="504"/>
        <v/>
      </c>
      <c r="EK319" t="s">
        <v>1</v>
      </c>
    </row>
    <row r="320" spans="2:141" x14ac:dyDescent="0.25">
      <c r="B320" s="148"/>
      <c r="C320" t="s">
        <v>1</v>
      </c>
      <c r="D320" s="159" t="str">
        <f t="shared" si="505"/>
        <v/>
      </c>
      <c r="E320" s="160" t="str">
        <f t="shared" ref="E320:AW320" si="580">IF($B320="","",FIND(";",$B320,D320+1))</f>
        <v/>
      </c>
      <c r="F320" s="160" t="str">
        <f t="shared" si="580"/>
        <v/>
      </c>
      <c r="G320" s="160" t="str">
        <f t="shared" si="580"/>
        <v/>
      </c>
      <c r="H320" s="160" t="str">
        <f t="shared" si="580"/>
        <v/>
      </c>
      <c r="I320" s="160" t="str">
        <f t="shared" si="580"/>
        <v/>
      </c>
      <c r="J320" s="160" t="str">
        <f t="shared" si="580"/>
        <v/>
      </c>
      <c r="K320" s="160" t="str">
        <f t="shared" si="580"/>
        <v/>
      </c>
      <c r="L320" s="160" t="str">
        <f t="shared" si="580"/>
        <v/>
      </c>
      <c r="M320" s="160" t="str">
        <f t="shared" si="580"/>
        <v/>
      </c>
      <c r="N320" s="160" t="str">
        <f t="shared" si="580"/>
        <v/>
      </c>
      <c r="O320" s="160" t="str">
        <f t="shared" si="580"/>
        <v/>
      </c>
      <c r="P320" s="160" t="str">
        <f t="shared" si="580"/>
        <v/>
      </c>
      <c r="Q320" s="160" t="str">
        <f t="shared" si="580"/>
        <v/>
      </c>
      <c r="R320" s="160" t="str">
        <f t="shared" si="580"/>
        <v/>
      </c>
      <c r="S320" s="160" t="str">
        <f t="shared" si="580"/>
        <v/>
      </c>
      <c r="T320" s="160" t="str">
        <f t="shared" si="580"/>
        <v/>
      </c>
      <c r="U320" s="160" t="str">
        <f t="shared" si="580"/>
        <v/>
      </c>
      <c r="V320" s="160" t="str">
        <f t="shared" si="580"/>
        <v/>
      </c>
      <c r="W320" s="160" t="str">
        <f t="shared" si="580"/>
        <v/>
      </c>
      <c r="X320" s="160" t="str">
        <f t="shared" si="580"/>
        <v/>
      </c>
      <c r="Y320" s="160" t="str">
        <f t="shared" si="580"/>
        <v/>
      </c>
      <c r="Z320" s="160" t="str">
        <f t="shared" si="580"/>
        <v/>
      </c>
      <c r="AA320" s="160" t="str">
        <f t="shared" si="580"/>
        <v/>
      </c>
      <c r="AB320" s="160" t="str">
        <f t="shared" si="580"/>
        <v/>
      </c>
      <c r="AC320" s="160" t="str">
        <f t="shared" si="580"/>
        <v/>
      </c>
      <c r="AD320" s="160" t="str">
        <f t="shared" si="580"/>
        <v/>
      </c>
      <c r="AE320" s="160" t="str">
        <f t="shared" si="580"/>
        <v/>
      </c>
      <c r="AF320" s="160" t="str">
        <f t="shared" si="580"/>
        <v/>
      </c>
      <c r="AG320" s="160" t="str">
        <f t="shared" si="580"/>
        <v/>
      </c>
      <c r="AH320" s="160" t="str">
        <f t="shared" si="580"/>
        <v/>
      </c>
      <c r="AI320" s="160" t="str">
        <f t="shared" si="580"/>
        <v/>
      </c>
      <c r="AJ320" s="160" t="str">
        <f t="shared" si="580"/>
        <v/>
      </c>
      <c r="AK320" s="160" t="str">
        <f t="shared" si="580"/>
        <v/>
      </c>
      <c r="AL320" s="160" t="str">
        <f t="shared" si="580"/>
        <v/>
      </c>
      <c r="AM320" s="160" t="str">
        <f t="shared" si="580"/>
        <v/>
      </c>
      <c r="AN320" s="160" t="str">
        <f t="shared" si="580"/>
        <v/>
      </c>
      <c r="AO320" s="160" t="str">
        <f t="shared" si="580"/>
        <v/>
      </c>
      <c r="AP320" s="160" t="str">
        <f t="shared" si="580"/>
        <v/>
      </c>
      <c r="AQ320" s="160" t="str">
        <f t="shared" si="580"/>
        <v/>
      </c>
      <c r="AR320" s="160" t="str">
        <f t="shared" si="580"/>
        <v/>
      </c>
      <c r="AS320" s="160" t="str">
        <f t="shared" si="580"/>
        <v/>
      </c>
      <c r="AT320" s="160" t="str">
        <f t="shared" si="580"/>
        <v/>
      </c>
      <c r="AU320" s="160" t="str">
        <f t="shared" si="580"/>
        <v/>
      </c>
      <c r="AV320" s="160" t="str">
        <f t="shared" si="580"/>
        <v/>
      </c>
      <c r="AW320" s="161" t="str">
        <f t="shared" si="580"/>
        <v/>
      </c>
      <c r="AX320" t="s">
        <v>1</v>
      </c>
      <c r="AY320" s="105" t="str">
        <f t="shared" si="507"/>
        <v/>
      </c>
      <c r="AZ320" s="134" t="str">
        <f t="shared" si="487"/>
        <v/>
      </c>
      <c r="BA320" s="73" t="str">
        <f t="shared" si="508"/>
        <v/>
      </c>
      <c r="BB320" s="73" t="str">
        <f t="shared" si="509"/>
        <v/>
      </c>
      <c r="BC320" s="134" t="str">
        <f t="shared" si="510"/>
        <v/>
      </c>
      <c r="BD320" s="134" t="str">
        <f t="shared" si="511"/>
        <v/>
      </c>
      <c r="BE320" s="134" t="str">
        <f t="shared" si="512"/>
        <v/>
      </c>
      <c r="BF320" s="134" t="str">
        <f t="shared" si="538"/>
        <v/>
      </c>
      <c r="BG320" s="134" t="str">
        <f t="shared" si="488"/>
        <v/>
      </c>
      <c r="BH320" s="73" t="str">
        <f t="shared" si="489"/>
        <v/>
      </c>
      <c r="BI320" s="73" t="str">
        <f t="shared" si="534"/>
        <v/>
      </c>
      <c r="BJ320" s="134" t="str">
        <f t="shared" si="513"/>
        <v/>
      </c>
      <c r="BK320" s="73" t="str" cm="1">
        <f t="array" ref="BK320">IF(BJ320="",""&amp;BI320,IF(BJ320="NEMA",BI320,INDEX(klub_naziv,MATCH(INDEX(klubAlias_klubid,BJ320),klub_id,0))))</f>
        <v/>
      </c>
      <c r="BL320" s="73" t="str" cm="1">
        <f t="array" ref="BL320">IFERROR(INDEX(registarNatjecatelji,CE320,4),"")</f>
        <v/>
      </c>
      <c r="BM320" s="179" t="str">
        <f t="shared" si="562"/>
        <v/>
      </c>
      <c r="BN320" s="73" t="str">
        <f t="shared" si="514"/>
        <v/>
      </c>
      <c r="BO320" s="73" t="str">
        <f t="shared" si="527"/>
        <v/>
      </c>
      <c r="BP320" s="134" t="str">
        <f t="shared" si="490"/>
        <v/>
      </c>
      <c r="BQ320" s="73" t="str">
        <f t="shared" si="491"/>
        <v/>
      </c>
      <c r="BR320" s="73" t="str">
        <f t="shared" si="492"/>
        <v/>
      </c>
      <c r="BS320" s="134" t="str">
        <f t="shared" si="493"/>
        <v/>
      </c>
      <c r="BT320" s="74" t="str">
        <f t="shared" si="494"/>
        <v/>
      </c>
      <c r="BU320" s="74" t="str">
        <f t="shared" si="495"/>
        <v/>
      </c>
      <c r="BV320" s="75" t="str">
        <f t="shared" si="496"/>
        <v/>
      </c>
      <c r="BW320" t="s">
        <v>1</v>
      </c>
      <c r="BX320" s="105" t="str">
        <f t="shared" si="497"/>
        <v/>
      </c>
      <c r="BY320" s="106" t="str">
        <f t="shared" si="498"/>
        <v/>
      </c>
      <c r="BZ320" t="s">
        <v>1</v>
      </c>
      <c r="CA320" s="105" t="str">
        <f t="shared" si="499"/>
        <v/>
      </c>
      <c r="CB320" s="106" t="str">
        <f t="shared" si="500"/>
        <v/>
      </c>
      <c r="CC320" t="s">
        <v>1</v>
      </c>
      <c r="CD320" s="105" t="str">
        <f t="shared" si="501"/>
        <v/>
      </c>
      <c r="CE320" s="106" t="str">
        <f t="shared" si="515"/>
        <v/>
      </c>
      <c r="CF320" t="s">
        <v>1</v>
      </c>
      <c r="CG320" s="111" t="str">
        <f t="shared" si="516"/>
        <v/>
      </c>
      <c r="CH320" s="134" t="str" cm="1">
        <f t="array" ref="CH320">IF(CG320="","",INDEX(imePrezime_id,CG320,0))</f>
        <v/>
      </c>
      <c r="CI320" s="106" t="str">
        <f>IF(OR(CD320="",CE320&lt;&gt;"NEMA"),"",IFERROR(INDEX(imeprezimealias_imeprezimeid,MATCH(BA320&amp;" "&amp;BB320,imeprezimealias_alias,0)),""))</f>
        <v/>
      </c>
      <c r="CJ320" t="s">
        <v>1</v>
      </c>
      <c r="CK320" s="29" t="str">
        <f t="shared" si="517"/>
        <v/>
      </c>
      <c r="CL320" t="s">
        <v>1</v>
      </c>
      <c r="CM320" s="90"/>
      <c r="CN320" t="s">
        <v>1</v>
      </c>
      <c r="CO320" s="111" t="str">
        <f>IF(CM320="","",MAX(CO$10:CO319)+1)</f>
        <v/>
      </c>
      <c r="CP320" s="106" t="str">
        <f>IF(CM320="","",INDEX(imePrezime_id,MATCH(IF(IFERROR(SEARCH("–",CM320),0)&lt;&gt;0,CM320,SUBSTITUTE(CM320," "," – ",1)),imePrezime,0)))</f>
        <v/>
      </c>
      <c r="CR320" s="29" t="str">
        <f t="shared" si="518"/>
        <v/>
      </c>
      <c r="CS320" t="s">
        <v>1</v>
      </c>
      <c r="CT320" s="115" t="str">
        <f>IF(AND(CE320="NEMA",CI320=""),MAX(CT$10:CT319)+1,"")</f>
        <v/>
      </c>
      <c r="CU320" t="s">
        <v>1</v>
      </c>
      <c r="CV320" s="120" t="str">
        <f t="shared" si="532"/>
        <v/>
      </c>
      <c r="CW320" t="s">
        <v>1</v>
      </c>
      <c r="CX320" s="105" t="str">
        <f>IF(CT320="","",IF(BO320&lt;&gt;"CRO","","INSERT INTO osoba (id,reg_broj,oib,spol_id,dat_rodjenja) VALUES ("&amp;CT320&amp;",(SELECT max(reg_broj)+1 FROM osoba),Null,'"&amp;CV320&amp;"',Null); INSERT INTO osoba_log (id,reg_broj,oib,spol_id,dat_rodjenja,dnevnik_id) SELECT id,reg_broj,oib,spol_id,dat_rodjenja,"&amp;CT$2&amp;" FROM osoba WHERE id = "&amp;CT320&amp;";"))</f>
        <v/>
      </c>
      <c r="CY320" s="125" t="str">
        <f>IF(CT320="","","INSERT INTO imeprezime (id,osoba_id,rbr,ime,prezime,klub_id,identitet_id,sintaksa_id,info,aktivno,dnevnik_id) VALUES ("&amp;CT320&amp;","&amp;IF(CX320="","Null",CT320)&amp;",1,'"&amp;BA320&amp;"','"&amp;BB320&amp;"',(SELECT id FROM klub WHERE naziv = '"&amp;BI320&amp;"'),Null,1,'',1,"&amp;CT$2&amp;");")</f>
        <v/>
      </c>
      <c r="CZ320" t="s">
        <v>1</v>
      </c>
      <c r="DA320" s="29" t="str">
        <f t="shared" si="519"/>
        <v/>
      </c>
      <c r="DB320" t="s">
        <v>1</v>
      </c>
      <c r="DC320" s="105" t="str">
        <f>IF(OR(BP320="",BP320&lt;&gt;"NEMA"),"",BO320)</f>
        <v/>
      </c>
      <c r="DD320" s="125" t="str">
        <f>IF(DC320="","",MAX(DD$10:DD319)+1)</f>
        <v/>
      </c>
      <c r="DE320" t="s">
        <v>1</v>
      </c>
      <c r="DF320" s="90"/>
      <c r="DG320" t="s">
        <v>1</v>
      </c>
      <c r="DH320" s="29" t="str">
        <f t="shared" si="502"/>
        <v/>
      </c>
      <c r="DI320" t="s">
        <v>1</v>
      </c>
      <c r="DJ320" s="166" t="str">
        <f>IF(BJ320&lt;&gt;"NEMA","",IF(IFERROR(MATCH(BI320,BI$10:BI319,0),0)&lt;&gt;0,"",BI320))</f>
        <v/>
      </c>
      <c r="DK320" t="s">
        <v>1</v>
      </c>
      <c r="DL320" s="90"/>
      <c r="DM320" t="s">
        <v>1</v>
      </c>
      <c r="DN320" s="105" t="str">
        <f t="shared" si="520"/>
        <v/>
      </c>
      <c r="DO320" s="73" t="str">
        <f>IF(DN320="","",MAX(DO$10:DO319)+1)</f>
        <v/>
      </c>
      <c r="DP320" s="73" t="str">
        <f>IF(DN320="","",IF(BP320="","",IF(BP320="NEMA",DD320,BP320)))</f>
        <v/>
      </c>
      <c r="DQ320" s="73" t="str">
        <f t="shared" si="521"/>
        <v/>
      </c>
      <c r="DR320" s="73" t="str">
        <f>IF(DL320="","",MAX(DR$10:DR319)+1)</f>
        <v/>
      </c>
      <c r="DS320" s="177" t="str">
        <f t="shared" si="503"/>
        <v/>
      </c>
      <c r="DT320" s="125" t="str">
        <f t="shared" si="522"/>
        <v/>
      </c>
      <c r="DU320" t="s">
        <v>1</v>
      </c>
      <c r="DV320" s="29" t="str">
        <f t="shared" si="523"/>
        <v/>
      </c>
      <c r="DW320" t="s">
        <v>1</v>
      </c>
      <c r="DX320" s="166" t="str">
        <f>IF(BX320="","",IF(BY320&lt;&gt;"NEMA","ime-pre-klu"&amp;IF(BJ320="","","(ali)")&amp;"-kat",IF(CB320&lt;&gt;"NEMA","ime-pre-klu"&amp;IF(BJ320="","","(ali)"),IF(CE320&lt;&gt;"NEMA","ime-pre",IF(CT320&lt;&gt;"","novo",""))))&amp;IF(AND(BE320="0",BD320&gt;max_minuta*60),"-ot",""))</f>
        <v/>
      </c>
      <c r="DY320" t="s">
        <v>1</v>
      </c>
      <c r="DZ320" s="111"/>
      <c r="EA320" s="134"/>
      <c r="EB320" s="134"/>
      <c r="EC320" s="134"/>
      <c r="ED320" s="134"/>
      <c r="EE320" s="134"/>
      <c r="EF320" s="134"/>
      <c r="EG320" s="134"/>
      <c r="EH320" s="134"/>
      <c r="EI320" s="134"/>
      <c r="EJ320" s="106" t="str">
        <f t="shared" si="504"/>
        <v/>
      </c>
      <c r="EK320" t="s">
        <v>1</v>
      </c>
    </row>
    <row r="321" spans="2:141" x14ac:dyDescent="0.25">
      <c r="B321" s="148"/>
      <c r="C321" t="s">
        <v>1</v>
      </c>
      <c r="D321" s="159" t="str">
        <f t="shared" si="505"/>
        <v/>
      </c>
      <c r="E321" s="160" t="str">
        <f t="shared" ref="E321:AW321" si="581">IF($B321="","",FIND(";",$B321,D321+1))</f>
        <v/>
      </c>
      <c r="F321" s="160" t="str">
        <f t="shared" si="581"/>
        <v/>
      </c>
      <c r="G321" s="160" t="str">
        <f t="shared" si="581"/>
        <v/>
      </c>
      <c r="H321" s="160" t="str">
        <f t="shared" si="581"/>
        <v/>
      </c>
      <c r="I321" s="160" t="str">
        <f t="shared" si="581"/>
        <v/>
      </c>
      <c r="J321" s="160" t="str">
        <f t="shared" si="581"/>
        <v/>
      </c>
      <c r="K321" s="160" t="str">
        <f t="shared" si="581"/>
        <v/>
      </c>
      <c r="L321" s="160" t="str">
        <f t="shared" si="581"/>
        <v/>
      </c>
      <c r="M321" s="160" t="str">
        <f t="shared" si="581"/>
        <v/>
      </c>
      <c r="N321" s="160" t="str">
        <f t="shared" si="581"/>
        <v/>
      </c>
      <c r="O321" s="160" t="str">
        <f t="shared" si="581"/>
        <v/>
      </c>
      <c r="P321" s="160" t="str">
        <f t="shared" si="581"/>
        <v/>
      </c>
      <c r="Q321" s="160" t="str">
        <f t="shared" si="581"/>
        <v/>
      </c>
      <c r="R321" s="160" t="str">
        <f t="shared" si="581"/>
        <v/>
      </c>
      <c r="S321" s="160" t="str">
        <f t="shared" si="581"/>
        <v/>
      </c>
      <c r="T321" s="160" t="str">
        <f t="shared" si="581"/>
        <v/>
      </c>
      <c r="U321" s="160" t="str">
        <f t="shared" si="581"/>
        <v/>
      </c>
      <c r="V321" s="160" t="str">
        <f t="shared" si="581"/>
        <v/>
      </c>
      <c r="W321" s="160" t="str">
        <f t="shared" si="581"/>
        <v/>
      </c>
      <c r="X321" s="160" t="str">
        <f t="shared" si="581"/>
        <v/>
      </c>
      <c r="Y321" s="160" t="str">
        <f t="shared" si="581"/>
        <v/>
      </c>
      <c r="Z321" s="160" t="str">
        <f t="shared" si="581"/>
        <v/>
      </c>
      <c r="AA321" s="160" t="str">
        <f t="shared" si="581"/>
        <v/>
      </c>
      <c r="AB321" s="160" t="str">
        <f t="shared" si="581"/>
        <v/>
      </c>
      <c r="AC321" s="160" t="str">
        <f t="shared" si="581"/>
        <v/>
      </c>
      <c r="AD321" s="160" t="str">
        <f t="shared" si="581"/>
        <v/>
      </c>
      <c r="AE321" s="160" t="str">
        <f t="shared" si="581"/>
        <v/>
      </c>
      <c r="AF321" s="160" t="str">
        <f t="shared" si="581"/>
        <v/>
      </c>
      <c r="AG321" s="160" t="str">
        <f t="shared" si="581"/>
        <v/>
      </c>
      <c r="AH321" s="160" t="str">
        <f t="shared" si="581"/>
        <v/>
      </c>
      <c r="AI321" s="160" t="str">
        <f t="shared" si="581"/>
        <v/>
      </c>
      <c r="AJ321" s="160" t="str">
        <f t="shared" si="581"/>
        <v/>
      </c>
      <c r="AK321" s="160" t="str">
        <f t="shared" si="581"/>
        <v/>
      </c>
      <c r="AL321" s="160" t="str">
        <f t="shared" si="581"/>
        <v/>
      </c>
      <c r="AM321" s="160" t="str">
        <f t="shared" si="581"/>
        <v/>
      </c>
      <c r="AN321" s="160" t="str">
        <f t="shared" si="581"/>
        <v/>
      </c>
      <c r="AO321" s="160" t="str">
        <f t="shared" si="581"/>
        <v/>
      </c>
      <c r="AP321" s="160" t="str">
        <f t="shared" si="581"/>
        <v/>
      </c>
      <c r="AQ321" s="160" t="str">
        <f t="shared" si="581"/>
        <v/>
      </c>
      <c r="AR321" s="160" t="str">
        <f t="shared" si="581"/>
        <v/>
      </c>
      <c r="AS321" s="160" t="str">
        <f t="shared" si="581"/>
        <v/>
      </c>
      <c r="AT321" s="160" t="str">
        <f t="shared" si="581"/>
        <v/>
      </c>
      <c r="AU321" s="160" t="str">
        <f t="shared" si="581"/>
        <v/>
      </c>
      <c r="AV321" s="160" t="str">
        <f t="shared" si="581"/>
        <v/>
      </c>
      <c r="AW321" s="161" t="str">
        <f t="shared" si="581"/>
        <v/>
      </c>
      <c r="AX321" t="s">
        <v>1</v>
      </c>
      <c r="AY321" s="105" t="str">
        <f t="shared" si="507"/>
        <v/>
      </c>
      <c r="AZ321" s="134" t="str">
        <f t="shared" si="487"/>
        <v/>
      </c>
      <c r="BA321" s="73" t="str">
        <f t="shared" si="508"/>
        <v/>
      </c>
      <c r="BB321" s="73" t="str">
        <f t="shared" si="509"/>
        <v/>
      </c>
      <c r="BC321" s="134" t="str">
        <f t="shared" si="510"/>
        <v/>
      </c>
      <c r="BD321" s="134" t="str">
        <f t="shared" si="511"/>
        <v/>
      </c>
      <c r="BE321" s="134" t="str">
        <f t="shared" si="512"/>
        <v/>
      </c>
      <c r="BF321" s="134" t="str">
        <f t="shared" si="538"/>
        <v/>
      </c>
      <c r="BG321" s="134" t="str">
        <f t="shared" si="488"/>
        <v/>
      </c>
      <c r="BH321" s="73" t="str">
        <f t="shared" si="489"/>
        <v/>
      </c>
      <c r="BI321" s="73" t="str">
        <f t="shared" si="534"/>
        <v/>
      </c>
      <c r="BJ321" s="134" t="str">
        <f t="shared" si="513"/>
        <v/>
      </c>
      <c r="BK321" s="73" t="str" cm="1">
        <f t="array" ref="BK321">IF(BJ321="",""&amp;BI321,IF(BJ321="NEMA",BI321,INDEX(klub_naziv,MATCH(INDEX(klubAlias_klubid,BJ321),klub_id,0))))</f>
        <v/>
      </c>
      <c r="BL321" s="73" t="str" cm="1">
        <f t="array" ref="BL321">IFERROR(INDEX(registarNatjecatelji,CE321,4),"")</f>
        <v/>
      </c>
      <c r="BM321" s="179" t="str">
        <f t="shared" si="562"/>
        <v/>
      </c>
      <c r="BN321" s="73" t="str">
        <f t="shared" si="514"/>
        <v/>
      </c>
      <c r="BO321" s="73" t="str">
        <f t="shared" si="527"/>
        <v/>
      </c>
      <c r="BP321" s="134" t="str">
        <f t="shared" si="490"/>
        <v/>
      </c>
      <c r="BQ321" s="73" t="str">
        <f t="shared" si="491"/>
        <v/>
      </c>
      <c r="BR321" s="73" t="str">
        <f t="shared" si="492"/>
        <v/>
      </c>
      <c r="BS321" s="134" t="str">
        <f t="shared" si="493"/>
        <v/>
      </c>
      <c r="BT321" s="74" t="str">
        <f t="shared" si="494"/>
        <v/>
      </c>
      <c r="BU321" s="74" t="str">
        <f t="shared" si="495"/>
        <v/>
      </c>
      <c r="BV321" s="75" t="str">
        <f t="shared" si="496"/>
        <v/>
      </c>
      <c r="BW321" t="s">
        <v>1</v>
      </c>
      <c r="BX321" s="105" t="str">
        <f t="shared" si="497"/>
        <v/>
      </c>
      <c r="BY321" s="106" t="str">
        <f t="shared" si="498"/>
        <v/>
      </c>
      <c r="BZ321" t="s">
        <v>1</v>
      </c>
      <c r="CA321" s="105" t="str">
        <f t="shared" si="499"/>
        <v/>
      </c>
      <c r="CB321" s="106" t="str">
        <f t="shared" si="500"/>
        <v/>
      </c>
      <c r="CC321" t="s">
        <v>1</v>
      </c>
      <c r="CD321" s="105" t="str">
        <f t="shared" si="501"/>
        <v/>
      </c>
      <c r="CE321" s="106" t="str">
        <f t="shared" si="515"/>
        <v/>
      </c>
      <c r="CF321" t="s">
        <v>1</v>
      </c>
      <c r="CG321" s="111" t="str">
        <f t="shared" si="516"/>
        <v/>
      </c>
      <c r="CH321" s="134" t="str" cm="1">
        <f t="array" ref="CH321">IF(CG321="","",INDEX(imePrezime_id,CG321,0))</f>
        <v/>
      </c>
      <c r="CI321" s="106" t="str">
        <f>IF(OR(CD321="",CE321&lt;&gt;"NEMA"),"",IFERROR(INDEX(imeprezimealias_imeprezimeid,MATCH(BA321&amp;" "&amp;BB321,imeprezimealias_alias,0)),""))</f>
        <v/>
      </c>
      <c r="CJ321" t="s">
        <v>1</v>
      </c>
      <c r="CK321" s="29" t="str">
        <f t="shared" si="517"/>
        <v/>
      </c>
      <c r="CL321" t="s">
        <v>1</v>
      </c>
      <c r="CM321" s="90"/>
      <c r="CN321" t="s">
        <v>1</v>
      </c>
      <c r="CO321" s="111" t="str">
        <f>IF(CM321="","",MAX(CO$10:CO320)+1)</f>
        <v/>
      </c>
      <c r="CP321" s="106" t="str">
        <f>IF(CM321="","",INDEX(imePrezime_id,MATCH(IF(IFERROR(SEARCH("–",CM321),0)&lt;&gt;0,CM321,SUBSTITUTE(CM321," "," – ",1)),imePrezime,0)))</f>
        <v/>
      </c>
      <c r="CR321" s="29" t="str">
        <f t="shared" si="518"/>
        <v/>
      </c>
      <c r="CS321" t="s">
        <v>1</v>
      </c>
      <c r="CT321" s="115" t="str">
        <f>IF(AND(CE321="NEMA",CI321=""),MAX(CT$10:CT320)+1,"")</f>
        <v/>
      </c>
      <c r="CU321" t="s">
        <v>1</v>
      </c>
      <c r="CV321" s="120" t="str">
        <f t="shared" si="532"/>
        <v/>
      </c>
      <c r="CW321" t="s">
        <v>1</v>
      </c>
      <c r="CX321" s="105" t="str">
        <f>IF(CT321="","",IF(BO321&lt;&gt;"CRO","","INSERT INTO osoba (id,reg_broj,oib,spol_id,dat_rodjenja) VALUES ("&amp;CT321&amp;",(SELECT max(reg_broj)+1 FROM osoba),Null,'"&amp;CV321&amp;"',Null); INSERT INTO osoba_log (id,reg_broj,oib,spol_id,dat_rodjenja,dnevnik_id) SELECT id,reg_broj,oib,spol_id,dat_rodjenja,"&amp;CT$2&amp;" FROM osoba WHERE id = "&amp;CT321&amp;";"))</f>
        <v/>
      </c>
      <c r="CY321" s="125" t="str">
        <f>IF(CT321="","","INSERT INTO imeprezime (id,osoba_id,rbr,ime,prezime,klub_id,identitet_id,sintaksa_id,info,aktivno,dnevnik_id) VALUES ("&amp;CT321&amp;","&amp;IF(CX321="","Null",CT321)&amp;",1,'"&amp;BA321&amp;"','"&amp;BB321&amp;"',(SELECT id FROM klub WHERE naziv = '"&amp;BI321&amp;"'),Null,1,'',1,"&amp;CT$2&amp;");")</f>
        <v/>
      </c>
      <c r="CZ321" t="s">
        <v>1</v>
      </c>
      <c r="DA321" s="29" t="str">
        <f t="shared" si="519"/>
        <v/>
      </c>
      <c r="DB321" t="s">
        <v>1</v>
      </c>
      <c r="DC321" s="105" t="str">
        <f>IF(OR(BP321="",BP321&lt;&gt;"NEMA"),"",BO321)</f>
        <v/>
      </c>
      <c r="DD321" s="125" t="str">
        <f>IF(DC321="","",MAX(DD$10:DD320)+1)</f>
        <v/>
      </c>
      <c r="DE321" t="s">
        <v>1</v>
      </c>
      <c r="DF321" s="90"/>
      <c r="DG321" t="s">
        <v>1</v>
      </c>
      <c r="DH321" s="29" t="str">
        <f t="shared" si="502"/>
        <v/>
      </c>
      <c r="DI321" t="s">
        <v>1</v>
      </c>
      <c r="DJ321" s="166" t="str">
        <f>IF(BJ321&lt;&gt;"NEMA","",IF(IFERROR(MATCH(BI321,BI$10:BI320,0),0)&lt;&gt;0,"",BI321))</f>
        <v/>
      </c>
      <c r="DK321" t="s">
        <v>1</v>
      </c>
      <c r="DL321" s="90"/>
      <c r="DM321" t="s">
        <v>1</v>
      </c>
      <c r="DN321" s="105" t="str">
        <f t="shared" si="520"/>
        <v/>
      </c>
      <c r="DO321" s="73" t="str">
        <f>IF(DN321="","",MAX(DO$10:DO320)+1)</f>
        <v/>
      </c>
      <c r="DP321" s="73" t="str">
        <f>IF(DN321="","",IF(BP321="","",IF(BP321="NEMA",DD321,BP321)))</f>
        <v/>
      </c>
      <c r="DQ321" s="73" t="str">
        <f t="shared" si="521"/>
        <v/>
      </c>
      <c r="DR321" s="73" t="str">
        <f>IF(DL321="","",MAX(DR$10:DR320)+1)</f>
        <v/>
      </c>
      <c r="DS321" s="177" t="str">
        <f t="shared" si="503"/>
        <v/>
      </c>
      <c r="DT321" s="125" t="str">
        <f t="shared" si="522"/>
        <v/>
      </c>
      <c r="DU321" t="s">
        <v>1</v>
      </c>
      <c r="DV321" s="29" t="str">
        <f t="shared" si="523"/>
        <v/>
      </c>
      <c r="DW321" t="s">
        <v>1</v>
      </c>
      <c r="DX321" s="166" t="str">
        <f>IF(BX321="","",IF(BY321&lt;&gt;"NEMA","ime-pre-klu"&amp;IF(BJ321="","","(ali)")&amp;"-kat",IF(CB321&lt;&gt;"NEMA","ime-pre-klu"&amp;IF(BJ321="","","(ali)"),IF(CE321&lt;&gt;"NEMA","ime-pre",IF(CT321&lt;&gt;"","novo",""))))&amp;IF(AND(BE321="0",BD321&gt;max_minuta*60),"-ot",""))</f>
        <v/>
      </c>
      <c r="DY321" t="s">
        <v>1</v>
      </c>
      <c r="DZ321" s="111"/>
      <c r="EA321" s="134"/>
      <c r="EB321" s="134"/>
      <c r="EC321" s="134"/>
      <c r="ED321" s="134"/>
      <c r="EE321" s="134"/>
      <c r="EF321" s="134"/>
      <c r="EG321" s="134"/>
      <c r="EH321" s="134"/>
      <c r="EI321" s="134"/>
      <c r="EJ321" s="106" t="str">
        <f t="shared" si="504"/>
        <v/>
      </c>
      <c r="EK321" t="s">
        <v>1</v>
      </c>
    </row>
    <row r="322" spans="2:141" x14ac:dyDescent="0.25">
      <c r="B322" s="148"/>
      <c r="C322" t="s">
        <v>1</v>
      </c>
      <c r="D322" s="159" t="str">
        <f t="shared" si="505"/>
        <v/>
      </c>
      <c r="E322" s="160" t="str">
        <f t="shared" ref="E322:AW322" si="582">IF($B322="","",FIND(";",$B322,D322+1))</f>
        <v/>
      </c>
      <c r="F322" s="160" t="str">
        <f t="shared" si="582"/>
        <v/>
      </c>
      <c r="G322" s="160" t="str">
        <f t="shared" si="582"/>
        <v/>
      </c>
      <c r="H322" s="160" t="str">
        <f t="shared" si="582"/>
        <v/>
      </c>
      <c r="I322" s="160" t="str">
        <f t="shared" si="582"/>
        <v/>
      </c>
      <c r="J322" s="160" t="str">
        <f t="shared" si="582"/>
        <v/>
      </c>
      <c r="K322" s="160" t="str">
        <f t="shared" si="582"/>
        <v/>
      </c>
      <c r="L322" s="160" t="str">
        <f t="shared" si="582"/>
        <v/>
      </c>
      <c r="M322" s="160" t="str">
        <f t="shared" si="582"/>
        <v/>
      </c>
      <c r="N322" s="160" t="str">
        <f t="shared" si="582"/>
        <v/>
      </c>
      <c r="O322" s="160" t="str">
        <f t="shared" si="582"/>
        <v/>
      </c>
      <c r="P322" s="160" t="str">
        <f t="shared" si="582"/>
        <v/>
      </c>
      <c r="Q322" s="160" t="str">
        <f t="shared" si="582"/>
        <v/>
      </c>
      <c r="R322" s="160" t="str">
        <f t="shared" si="582"/>
        <v/>
      </c>
      <c r="S322" s="160" t="str">
        <f t="shared" si="582"/>
        <v/>
      </c>
      <c r="T322" s="160" t="str">
        <f t="shared" si="582"/>
        <v/>
      </c>
      <c r="U322" s="160" t="str">
        <f t="shared" si="582"/>
        <v/>
      </c>
      <c r="V322" s="160" t="str">
        <f t="shared" si="582"/>
        <v/>
      </c>
      <c r="W322" s="160" t="str">
        <f t="shared" si="582"/>
        <v/>
      </c>
      <c r="X322" s="160" t="str">
        <f t="shared" si="582"/>
        <v/>
      </c>
      <c r="Y322" s="160" t="str">
        <f t="shared" si="582"/>
        <v/>
      </c>
      <c r="Z322" s="160" t="str">
        <f t="shared" si="582"/>
        <v/>
      </c>
      <c r="AA322" s="160" t="str">
        <f t="shared" si="582"/>
        <v/>
      </c>
      <c r="AB322" s="160" t="str">
        <f t="shared" si="582"/>
        <v/>
      </c>
      <c r="AC322" s="160" t="str">
        <f t="shared" si="582"/>
        <v/>
      </c>
      <c r="AD322" s="160" t="str">
        <f t="shared" si="582"/>
        <v/>
      </c>
      <c r="AE322" s="160" t="str">
        <f t="shared" si="582"/>
        <v/>
      </c>
      <c r="AF322" s="160" t="str">
        <f t="shared" si="582"/>
        <v/>
      </c>
      <c r="AG322" s="160" t="str">
        <f t="shared" si="582"/>
        <v/>
      </c>
      <c r="AH322" s="160" t="str">
        <f t="shared" si="582"/>
        <v/>
      </c>
      <c r="AI322" s="160" t="str">
        <f t="shared" si="582"/>
        <v/>
      </c>
      <c r="AJ322" s="160" t="str">
        <f t="shared" si="582"/>
        <v/>
      </c>
      <c r="AK322" s="160" t="str">
        <f t="shared" si="582"/>
        <v/>
      </c>
      <c r="AL322" s="160" t="str">
        <f t="shared" si="582"/>
        <v/>
      </c>
      <c r="AM322" s="160" t="str">
        <f t="shared" si="582"/>
        <v/>
      </c>
      <c r="AN322" s="160" t="str">
        <f t="shared" si="582"/>
        <v/>
      </c>
      <c r="AO322" s="160" t="str">
        <f t="shared" si="582"/>
        <v/>
      </c>
      <c r="AP322" s="160" t="str">
        <f t="shared" si="582"/>
        <v/>
      </c>
      <c r="AQ322" s="160" t="str">
        <f t="shared" si="582"/>
        <v/>
      </c>
      <c r="AR322" s="160" t="str">
        <f t="shared" si="582"/>
        <v/>
      </c>
      <c r="AS322" s="160" t="str">
        <f t="shared" si="582"/>
        <v/>
      </c>
      <c r="AT322" s="160" t="str">
        <f t="shared" si="582"/>
        <v/>
      </c>
      <c r="AU322" s="160" t="str">
        <f t="shared" si="582"/>
        <v/>
      </c>
      <c r="AV322" s="160" t="str">
        <f t="shared" si="582"/>
        <v/>
      </c>
      <c r="AW322" s="161" t="str">
        <f t="shared" si="582"/>
        <v/>
      </c>
      <c r="AX322" t="s">
        <v>1</v>
      </c>
      <c r="AY322" s="105" t="str">
        <f t="shared" si="507"/>
        <v/>
      </c>
      <c r="AZ322" s="134" t="str">
        <f t="shared" si="487"/>
        <v/>
      </c>
      <c r="BA322" s="73" t="str">
        <f t="shared" si="508"/>
        <v/>
      </c>
      <c r="BB322" s="73" t="str">
        <f t="shared" si="509"/>
        <v/>
      </c>
      <c r="BC322" s="134" t="str">
        <f t="shared" si="510"/>
        <v/>
      </c>
      <c r="BD322" s="134" t="str">
        <f t="shared" si="511"/>
        <v/>
      </c>
      <c r="BE322" s="134" t="str">
        <f t="shared" si="512"/>
        <v/>
      </c>
      <c r="BF322" s="134" t="str">
        <f t="shared" si="538"/>
        <v/>
      </c>
      <c r="BG322" s="134" t="str">
        <f t="shared" si="488"/>
        <v/>
      </c>
      <c r="BH322" s="73" t="str">
        <f t="shared" si="489"/>
        <v/>
      </c>
      <c r="BI322" s="73" t="str">
        <f t="shared" si="534"/>
        <v/>
      </c>
      <c r="BJ322" s="134" t="str">
        <f t="shared" si="513"/>
        <v/>
      </c>
      <c r="BK322" s="73" t="str" cm="1">
        <f t="array" ref="BK322">IF(BJ322="",""&amp;BI322,IF(BJ322="NEMA",BI322,INDEX(klub_naziv,MATCH(INDEX(klubAlias_klubid,BJ322),klub_id,0))))</f>
        <v/>
      </c>
      <c r="BL322" s="73" t="str" cm="1">
        <f t="array" ref="BL322">IFERROR(INDEX(registarNatjecatelji,CE322,4),"")</f>
        <v/>
      </c>
      <c r="BM322" s="179" t="str">
        <f t="shared" si="562"/>
        <v/>
      </c>
      <c r="BN322" s="73" t="str">
        <f t="shared" si="514"/>
        <v/>
      </c>
      <c r="BO322" s="73" t="str">
        <f t="shared" si="527"/>
        <v/>
      </c>
      <c r="BP322" s="134" t="str">
        <f t="shared" si="490"/>
        <v/>
      </c>
      <c r="BQ322" s="73" t="str">
        <f t="shared" si="491"/>
        <v/>
      </c>
      <c r="BR322" s="73" t="str">
        <f t="shared" si="492"/>
        <v/>
      </c>
      <c r="BS322" s="134" t="str">
        <f t="shared" si="493"/>
        <v/>
      </c>
      <c r="BT322" s="74" t="str">
        <f t="shared" si="494"/>
        <v/>
      </c>
      <c r="BU322" s="74" t="str">
        <f t="shared" si="495"/>
        <v/>
      </c>
      <c r="BV322" s="75" t="str">
        <f t="shared" si="496"/>
        <v/>
      </c>
      <c r="BW322" t="s">
        <v>1</v>
      </c>
      <c r="BX322" s="105" t="str">
        <f t="shared" si="497"/>
        <v/>
      </c>
      <c r="BY322" s="106" t="str">
        <f t="shared" si="498"/>
        <v/>
      </c>
      <c r="BZ322" t="s">
        <v>1</v>
      </c>
      <c r="CA322" s="105" t="str">
        <f t="shared" si="499"/>
        <v/>
      </c>
      <c r="CB322" s="106" t="str">
        <f t="shared" si="500"/>
        <v/>
      </c>
      <c r="CC322" t="s">
        <v>1</v>
      </c>
      <c r="CD322" s="105" t="str">
        <f t="shared" si="501"/>
        <v/>
      </c>
      <c r="CE322" s="106" t="str">
        <f t="shared" si="515"/>
        <v/>
      </c>
      <c r="CF322" t="s">
        <v>1</v>
      </c>
      <c r="CG322" s="111" t="str">
        <f t="shared" si="516"/>
        <v/>
      </c>
      <c r="CH322" s="134" t="str" cm="1">
        <f t="array" ref="CH322">IF(CG322="","",INDEX(imePrezime_id,CG322,0))</f>
        <v/>
      </c>
      <c r="CI322" s="106" t="str">
        <f>IF(OR(CD322="",CE322&lt;&gt;"NEMA"),"",IFERROR(INDEX(imeprezimealias_imeprezimeid,MATCH(BA322&amp;" "&amp;BB322,imeprezimealias_alias,0)),""))</f>
        <v/>
      </c>
      <c r="CJ322" t="s">
        <v>1</v>
      </c>
      <c r="CK322" s="29" t="str">
        <f t="shared" si="517"/>
        <v/>
      </c>
      <c r="CL322" t="s">
        <v>1</v>
      </c>
      <c r="CM322" s="90"/>
      <c r="CN322" t="s">
        <v>1</v>
      </c>
      <c r="CO322" s="111" t="str">
        <f>IF(CM322="","",MAX(CO$10:CO321)+1)</f>
        <v/>
      </c>
      <c r="CP322" s="106" t="str">
        <f>IF(CM322="","",INDEX(imePrezime_id,MATCH(IF(IFERROR(SEARCH("–",CM322),0)&lt;&gt;0,CM322,SUBSTITUTE(CM322," "," – ",1)),imePrezime,0)))</f>
        <v/>
      </c>
      <c r="CR322" s="29" t="str">
        <f t="shared" si="518"/>
        <v/>
      </c>
      <c r="CS322" t="s">
        <v>1</v>
      </c>
      <c r="CT322" s="115" t="str">
        <f>IF(AND(CE322="NEMA",CI322=""),MAX(CT$10:CT321)+1,"")</f>
        <v/>
      </c>
      <c r="CU322" t="s">
        <v>1</v>
      </c>
      <c r="CV322" s="120" t="str">
        <f t="shared" si="532"/>
        <v/>
      </c>
      <c r="CW322" t="s">
        <v>1</v>
      </c>
      <c r="CX322" s="105" t="str">
        <f>IF(CT322="","",IF(BO322&lt;&gt;"CRO","","INSERT INTO osoba (id,reg_broj,oib,spol_id,dat_rodjenja) VALUES ("&amp;CT322&amp;",(SELECT max(reg_broj)+1 FROM osoba),Null,'"&amp;CV322&amp;"',Null); INSERT INTO osoba_log (id,reg_broj,oib,spol_id,dat_rodjenja,dnevnik_id) SELECT id,reg_broj,oib,spol_id,dat_rodjenja,"&amp;CT$2&amp;" FROM osoba WHERE id = "&amp;CT322&amp;";"))</f>
        <v/>
      </c>
      <c r="CY322" s="125" t="str">
        <f>IF(CT322="","","INSERT INTO imeprezime (id,osoba_id,rbr,ime,prezime,klub_id,identitet_id,sintaksa_id,info,aktivno,dnevnik_id) VALUES ("&amp;CT322&amp;","&amp;IF(CX322="","Null",CT322)&amp;",1,'"&amp;BA322&amp;"','"&amp;BB322&amp;"',(SELECT id FROM klub WHERE naziv = '"&amp;BI322&amp;"'),Null,1,'',1,"&amp;CT$2&amp;");")</f>
        <v/>
      </c>
      <c r="CZ322" t="s">
        <v>1</v>
      </c>
      <c r="DA322" s="29" t="str">
        <f t="shared" si="519"/>
        <v/>
      </c>
      <c r="DB322" t="s">
        <v>1</v>
      </c>
      <c r="DC322" s="105" t="str">
        <f>IF(OR(BP322="",BP322&lt;&gt;"NEMA"),"",BO322)</f>
        <v/>
      </c>
      <c r="DD322" s="125" t="str">
        <f>IF(DC322="","",MAX(DD$10:DD321)+1)</f>
        <v/>
      </c>
      <c r="DE322" t="s">
        <v>1</v>
      </c>
      <c r="DF322" s="90"/>
      <c r="DG322" t="s">
        <v>1</v>
      </c>
      <c r="DH322" s="29" t="str">
        <f t="shared" si="502"/>
        <v/>
      </c>
      <c r="DI322" t="s">
        <v>1</v>
      </c>
      <c r="DJ322" s="166" t="str">
        <f>IF(BJ322&lt;&gt;"NEMA","",IF(IFERROR(MATCH(BI322,BI$10:BI321,0),0)&lt;&gt;0,"",BI322))</f>
        <v/>
      </c>
      <c r="DK322" t="s">
        <v>1</v>
      </c>
      <c r="DL322" s="90"/>
      <c r="DM322" t="s">
        <v>1</v>
      </c>
      <c r="DN322" s="105" t="str">
        <f t="shared" si="520"/>
        <v/>
      </c>
      <c r="DO322" s="73" t="str">
        <f>IF(DN322="","",MAX(DO$10:DO321)+1)</f>
        <v/>
      </c>
      <c r="DP322" s="73" t="str">
        <f>IF(DN322="","",IF(BP322="","",IF(BP322="NEMA",DD322,BP322)))</f>
        <v/>
      </c>
      <c r="DQ322" s="73" t="str">
        <f t="shared" si="521"/>
        <v/>
      </c>
      <c r="DR322" s="73" t="str">
        <f>IF(DL322="","",MAX(DR$10:DR321)+1)</f>
        <v/>
      </c>
      <c r="DS322" s="177" t="str">
        <f t="shared" si="503"/>
        <v/>
      </c>
      <c r="DT322" s="125" t="str">
        <f t="shared" si="522"/>
        <v/>
      </c>
      <c r="DU322" t="s">
        <v>1</v>
      </c>
      <c r="DV322" s="29" t="str">
        <f t="shared" si="523"/>
        <v/>
      </c>
      <c r="DW322" t="s">
        <v>1</v>
      </c>
      <c r="DX322" s="166" t="str">
        <f>IF(BX322="","",IF(BY322&lt;&gt;"NEMA","ime-pre-klu"&amp;IF(BJ322="","","(ali)")&amp;"-kat",IF(CB322&lt;&gt;"NEMA","ime-pre-klu"&amp;IF(BJ322="","","(ali)"),IF(CE322&lt;&gt;"NEMA","ime-pre",IF(CT322&lt;&gt;"","novo",""))))&amp;IF(AND(BE322="0",BD322&gt;max_minuta*60),"-ot",""))</f>
        <v/>
      </c>
      <c r="DY322" t="s">
        <v>1</v>
      </c>
      <c r="DZ322" s="111"/>
      <c r="EA322" s="134"/>
      <c r="EB322" s="134"/>
      <c r="EC322" s="134"/>
      <c r="ED322" s="134"/>
      <c r="EE322" s="134"/>
      <c r="EF322" s="134"/>
      <c r="EG322" s="134"/>
      <c r="EH322" s="134"/>
      <c r="EI322" s="134"/>
      <c r="EJ322" s="106" t="str">
        <f t="shared" si="504"/>
        <v/>
      </c>
      <c r="EK322" t="s">
        <v>1</v>
      </c>
    </row>
    <row r="323" spans="2:141" x14ac:dyDescent="0.25">
      <c r="B323" s="148"/>
      <c r="C323" t="s">
        <v>1</v>
      </c>
      <c r="D323" s="159" t="str">
        <f t="shared" si="505"/>
        <v/>
      </c>
      <c r="E323" s="160" t="str">
        <f t="shared" ref="E323:AW323" si="583">IF($B323="","",FIND(";",$B323,D323+1))</f>
        <v/>
      </c>
      <c r="F323" s="160" t="str">
        <f t="shared" si="583"/>
        <v/>
      </c>
      <c r="G323" s="160" t="str">
        <f t="shared" si="583"/>
        <v/>
      </c>
      <c r="H323" s="160" t="str">
        <f t="shared" si="583"/>
        <v/>
      </c>
      <c r="I323" s="160" t="str">
        <f t="shared" si="583"/>
        <v/>
      </c>
      <c r="J323" s="160" t="str">
        <f t="shared" si="583"/>
        <v/>
      </c>
      <c r="K323" s="160" t="str">
        <f t="shared" si="583"/>
        <v/>
      </c>
      <c r="L323" s="160" t="str">
        <f t="shared" si="583"/>
        <v/>
      </c>
      <c r="M323" s="160" t="str">
        <f t="shared" si="583"/>
        <v/>
      </c>
      <c r="N323" s="160" t="str">
        <f t="shared" si="583"/>
        <v/>
      </c>
      <c r="O323" s="160" t="str">
        <f t="shared" si="583"/>
        <v/>
      </c>
      <c r="P323" s="160" t="str">
        <f t="shared" si="583"/>
        <v/>
      </c>
      <c r="Q323" s="160" t="str">
        <f t="shared" si="583"/>
        <v/>
      </c>
      <c r="R323" s="160" t="str">
        <f t="shared" si="583"/>
        <v/>
      </c>
      <c r="S323" s="160" t="str">
        <f t="shared" si="583"/>
        <v/>
      </c>
      <c r="T323" s="160" t="str">
        <f t="shared" si="583"/>
        <v/>
      </c>
      <c r="U323" s="160" t="str">
        <f t="shared" si="583"/>
        <v/>
      </c>
      <c r="V323" s="160" t="str">
        <f t="shared" si="583"/>
        <v/>
      </c>
      <c r="W323" s="160" t="str">
        <f t="shared" si="583"/>
        <v/>
      </c>
      <c r="X323" s="160" t="str">
        <f t="shared" si="583"/>
        <v/>
      </c>
      <c r="Y323" s="160" t="str">
        <f t="shared" si="583"/>
        <v/>
      </c>
      <c r="Z323" s="160" t="str">
        <f t="shared" si="583"/>
        <v/>
      </c>
      <c r="AA323" s="160" t="str">
        <f t="shared" si="583"/>
        <v/>
      </c>
      <c r="AB323" s="160" t="str">
        <f t="shared" si="583"/>
        <v/>
      </c>
      <c r="AC323" s="160" t="str">
        <f t="shared" si="583"/>
        <v/>
      </c>
      <c r="AD323" s="160" t="str">
        <f t="shared" si="583"/>
        <v/>
      </c>
      <c r="AE323" s="160" t="str">
        <f t="shared" si="583"/>
        <v/>
      </c>
      <c r="AF323" s="160" t="str">
        <f t="shared" si="583"/>
        <v/>
      </c>
      <c r="AG323" s="160" t="str">
        <f t="shared" si="583"/>
        <v/>
      </c>
      <c r="AH323" s="160" t="str">
        <f t="shared" si="583"/>
        <v/>
      </c>
      <c r="AI323" s="160" t="str">
        <f t="shared" si="583"/>
        <v/>
      </c>
      <c r="AJ323" s="160" t="str">
        <f t="shared" si="583"/>
        <v/>
      </c>
      <c r="AK323" s="160" t="str">
        <f t="shared" si="583"/>
        <v/>
      </c>
      <c r="AL323" s="160" t="str">
        <f t="shared" si="583"/>
        <v/>
      </c>
      <c r="AM323" s="160" t="str">
        <f t="shared" si="583"/>
        <v/>
      </c>
      <c r="AN323" s="160" t="str">
        <f t="shared" si="583"/>
        <v/>
      </c>
      <c r="AO323" s="160" t="str">
        <f t="shared" si="583"/>
        <v/>
      </c>
      <c r="AP323" s="160" t="str">
        <f t="shared" si="583"/>
        <v/>
      </c>
      <c r="AQ323" s="160" t="str">
        <f t="shared" si="583"/>
        <v/>
      </c>
      <c r="AR323" s="160" t="str">
        <f t="shared" si="583"/>
        <v/>
      </c>
      <c r="AS323" s="160" t="str">
        <f t="shared" si="583"/>
        <v/>
      </c>
      <c r="AT323" s="160" t="str">
        <f t="shared" si="583"/>
        <v/>
      </c>
      <c r="AU323" s="160" t="str">
        <f t="shared" si="583"/>
        <v/>
      </c>
      <c r="AV323" s="160" t="str">
        <f t="shared" si="583"/>
        <v/>
      </c>
      <c r="AW323" s="161" t="str">
        <f t="shared" si="583"/>
        <v/>
      </c>
      <c r="AX323" t="s">
        <v>1</v>
      </c>
      <c r="AY323" s="105" t="str">
        <f t="shared" si="507"/>
        <v/>
      </c>
      <c r="AZ323" s="134" t="str">
        <f t="shared" si="487"/>
        <v/>
      </c>
      <c r="BA323" s="73" t="str">
        <f t="shared" si="508"/>
        <v/>
      </c>
      <c r="BB323" s="73" t="str">
        <f t="shared" si="509"/>
        <v/>
      </c>
      <c r="BC323" s="134" t="str">
        <f t="shared" si="510"/>
        <v/>
      </c>
      <c r="BD323" s="134" t="str">
        <f t="shared" si="511"/>
        <v/>
      </c>
      <c r="BE323" s="134" t="str">
        <f t="shared" si="512"/>
        <v/>
      </c>
      <c r="BF323" s="134" t="str">
        <f t="shared" si="538"/>
        <v/>
      </c>
      <c r="BG323" s="134" t="str">
        <f t="shared" si="488"/>
        <v/>
      </c>
      <c r="BH323" s="73" t="str">
        <f t="shared" si="489"/>
        <v/>
      </c>
      <c r="BI323" s="73" t="str">
        <f t="shared" si="534"/>
        <v/>
      </c>
      <c r="BJ323" s="134" t="str">
        <f t="shared" si="513"/>
        <v/>
      </c>
      <c r="BK323" s="73" t="str" cm="1">
        <f t="array" ref="BK323">IF(BJ323="",""&amp;BI323,IF(BJ323="NEMA",BI323,INDEX(klub_naziv,MATCH(INDEX(klubAlias_klubid,BJ323),klub_id,0))))</f>
        <v/>
      </c>
      <c r="BL323" s="73" t="str" cm="1">
        <f t="array" ref="BL323">IFERROR(INDEX(registarNatjecatelji,CE323,4),"")</f>
        <v/>
      </c>
      <c r="BM323" s="179" t="str">
        <f t="shared" si="562"/>
        <v/>
      </c>
      <c r="BN323" s="73" t="str">
        <f t="shared" si="514"/>
        <v/>
      </c>
      <c r="BO323" s="73" t="str">
        <f t="shared" si="527"/>
        <v/>
      </c>
      <c r="BP323" s="134" t="str">
        <f t="shared" si="490"/>
        <v/>
      </c>
      <c r="BQ323" s="73" t="str">
        <f t="shared" si="491"/>
        <v/>
      </c>
      <c r="BR323" s="73" t="str">
        <f t="shared" si="492"/>
        <v/>
      </c>
      <c r="BS323" s="134" t="str">
        <f t="shared" si="493"/>
        <v/>
      </c>
      <c r="BT323" s="74" t="str">
        <f t="shared" si="494"/>
        <v/>
      </c>
      <c r="BU323" s="74" t="str">
        <f t="shared" si="495"/>
        <v/>
      </c>
      <c r="BV323" s="75" t="str">
        <f t="shared" si="496"/>
        <v/>
      </c>
      <c r="BW323" t="s">
        <v>1</v>
      </c>
      <c r="BX323" s="105" t="str">
        <f t="shared" si="497"/>
        <v/>
      </c>
      <c r="BY323" s="106" t="str">
        <f t="shared" si="498"/>
        <v/>
      </c>
      <c r="BZ323" t="s">
        <v>1</v>
      </c>
      <c r="CA323" s="105" t="str">
        <f t="shared" si="499"/>
        <v/>
      </c>
      <c r="CB323" s="106" t="str">
        <f t="shared" si="500"/>
        <v/>
      </c>
      <c r="CC323" t="s">
        <v>1</v>
      </c>
      <c r="CD323" s="105" t="str">
        <f t="shared" si="501"/>
        <v/>
      </c>
      <c r="CE323" s="106" t="str">
        <f t="shared" si="515"/>
        <v/>
      </c>
      <c r="CF323" t="s">
        <v>1</v>
      </c>
      <c r="CG323" s="111" t="str">
        <f t="shared" si="516"/>
        <v/>
      </c>
      <c r="CH323" s="134" t="str" cm="1">
        <f t="array" ref="CH323">IF(CG323="","",INDEX(imePrezime_id,CG323,0))</f>
        <v/>
      </c>
      <c r="CI323" s="106" t="str">
        <f>IF(OR(CD323="",CE323&lt;&gt;"NEMA"),"",IFERROR(INDEX(imeprezimealias_imeprezimeid,MATCH(BA323&amp;" "&amp;BB323,imeprezimealias_alias,0)),""))</f>
        <v/>
      </c>
      <c r="CJ323" t="s">
        <v>1</v>
      </c>
      <c r="CK323" s="29" t="str">
        <f t="shared" si="517"/>
        <v/>
      </c>
      <c r="CL323" t="s">
        <v>1</v>
      </c>
      <c r="CM323" s="90"/>
      <c r="CN323" t="s">
        <v>1</v>
      </c>
      <c r="CO323" s="111" t="str">
        <f>IF(CM323="","",MAX(CO$10:CO322)+1)</f>
        <v/>
      </c>
      <c r="CP323" s="106" t="str">
        <f>IF(CM323="","",INDEX(imePrezime_id,MATCH(IF(IFERROR(SEARCH("–",CM323),0)&lt;&gt;0,CM323,SUBSTITUTE(CM323," "," – ",1)),imePrezime,0)))</f>
        <v/>
      </c>
      <c r="CR323" s="29" t="str">
        <f t="shared" si="518"/>
        <v/>
      </c>
      <c r="CS323" t="s">
        <v>1</v>
      </c>
      <c r="CT323" s="115" t="str">
        <f>IF(AND(CE323="NEMA",CI323=""),MAX(CT$10:CT322)+1,"")</f>
        <v/>
      </c>
      <c r="CU323" t="s">
        <v>1</v>
      </c>
      <c r="CV323" s="120" t="str">
        <f t="shared" si="532"/>
        <v/>
      </c>
      <c r="CW323" t="s">
        <v>1</v>
      </c>
      <c r="CX323" s="105" t="str">
        <f>IF(CT323="","",IF(BO323&lt;&gt;"CRO","","INSERT INTO osoba (id,reg_broj,oib,spol_id,dat_rodjenja) VALUES ("&amp;CT323&amp;",(SELECT max(reg_broj)+1 FROM osoba),Null,'"&amp;CV323&amp;"',Null); INSERT INTO osoba_log (id,reg_broj,oib,spol_id,dat_rodjenja,dnevnik_id) SELECT id,reg_broj,oib,spol_id,dat_rodjenja,"&amp;CT$2&amp;" FROM osoba WHERE id = "&amp;CT323&amp;";"))</f>
        <v/>
      </c>
      <c r="CY323" s="125" t="str">
        <f>IF(CT323="","","INSERT INTO imeprezime (id,osoba_id,rbr,ime,prezime,klub_id,identitet_id,sintaksa_id,info,aktivno,dnevnik_id) VALUES ("&amp;CT323&amp;","&amp;IF(CX323="","Null",CT323)&amp;",1,'"&amp;BA323&amp;"','"&amp;BB323&amp;"',(SELECT id FROM klub WHERE naziv = '"&amp;BI323&amp;"'),Null,1,'',1,"&amp;CT$2&amp;");")</f>
        <v/>
      </c>
      <c r="CZ323" t="s">
        <v>1</v>
      </c>
      <c r="DA323" s="29" t="str">
        <f t="shared" si="519"/>
        <v/>
      </c>
      <c r="DB323" t="s">
        <v>1</v>
      </c>
      <c r="DC323" s="105" t="str">
        <f>IF(OR(BP323="",BP323&lt;&gt;"NEMA"),"",BO323)</f>
        <v/>
      </c>
      <c r="DD323" s="125" t="str">
        <f>IF(DC323="","",MAX(DD$10:DD322)+1)</f>
        <v/>
      </c>
      <c r="DE323" t="s">
        <v>1</v>
      </c>
      <c r="DF323" s="90"/>
      <c r="DG323" t="s">
        <v>1</v>
      </c>
      <c r="DH323" s="29" t="str">
        <f t="shared" si="502"/>
        <v/>
      </c>
      <c r="DI323" t="s">
        <v>1</v>
      </c>
      <c r="DJ323" s="166" t="str">
        <f>IF(BJ323&lt;&gt;"NEMA","",IF(IFERROR(MATCH(BI323,BI$10:BI322,0),0)&lt;&gt;0,"",BI323))</f>
        <v/>
      </c>
      <c r="DK323" t="s">
        <v>1</v>
      </c>
      <c r="DL323" s="90"/>
      <c r="DM323" t="s">
        <v>1</v>
      </c>
      <c r="DN323" s="105" t="str">
        <f t="shared" si="520"/>
        <v/>
      </c>
      <c r="DO323" s="73" t="str">
        <f>IF(DN323="","",MAX(DO$10:DO322)+1)</f>
        <v/>
      </c>
      <c r="DP323" s="73" t="str">
        <f>IF(DN323="","",IF(BP323="","",IF(BP323="NEMA",DD323,BP323)))</f>
        <v/>
      </c>
      <c r="DQ323" s="73" t="str">
        <f t="shared" si="521"/>
        <v/>
      </c>
      <c r="DR323" s="73" t="str">
        <f>IF(DL323="","",MAX(DR$10:DR322)+1)</f>
        <v/>
      </c>
      <c r="DS323" s="177" t="str">
        <f t="shared" si="503"/>
        <v/>
      </c>
      <c r="DT323" s="125" t="str">
        <f t="shared" si="522"/>
        <v/>
      </c>
      <c r="DU323" t="s">
        <v>1</v>
      </c>
      <c r="DV323" s="29" t="str">
        <f t="shared" si="523"/>
        <v/>
      </c>
      <c r="DW323" t="s">
        <v>1</v>
      </c>
      <c r="DX323" s="166" t="str">
        <f>IF(BX323="","",IF(BY323&lt;&gt;"NEMA","ime-pre-klu"&amp;IF(BJ323="","","(ali)")&amp;"-kat",IF(CB323&lt;&gt;"NEMA","ime-pre-klu"&amp;IF(BJ323="","","(ali)"),IF(CE323&lt;&gt;"NEMA","ime-pre",IF(CT323&lt;&gt;"","novo",""))))&amp;IF(AND(BE323="0",BD323&gt;max_minuta*60),"-ot",""))</f>
        <v/>
      </c>
      <c r="DY323" t="s">
        <v>1</v>
      </c>
      <c r="DZ323" s="111"/>
      <c r="EA323" s="134"/>
      <c r="EB323" s="134"/>
      <c r="EC323" s="134"/>
      <c r="ED323" s="134"/>
      <c r="EE323" s="134"/>
      <c r="EF323" s="134"/>
      <c r="EG323" s="134"/>
      <c r="EH323" s="134"/>
      <c r="EI323" s="134"/>
      <c r="EJ323" s="106" t="str">
        <f t="shared" si="504"/>
        <v/>
      </c>
      <c r="EK323" t="s">
        <v>1</v>
      </c>
    </row>
    <row r="324" spans="2:141" x14ac:dyDescent="0.25">
      <c r="B324" s="148"/>
      <c r="C324" t="s">
        <v>1</v>
      </c>
      <c r="D324" s="159" t="str">
        <f t="shared" si="505"/>
        <v/>
      </c>
      <c r="E324" s="160" t="str">
        <f t="shared" ref="E324:AW324" si="584">IF($B324="","",FIND(";",$B324,D324+1))</f>
        <v/>
      </c>
      <c r="F324" s="160" t="str">
        <f t="shared" si="584"/>
        <v/>
      </c>
      <c r="G324" s="160" t="str">
        <f t="shared" si="584"/>
        <v/>
      </c>
      <c r="H324" s="160" t="str">
        <f t="shared" si="584"/>
        <v/>
      </c>
      <c r="I324" s="160" t="str">
        <f t="shared" si="584"/>
        <v/>
      </c>
      <c r="J324" s="160" t="str">
        <f t="shared" si="584"/>
        <v/>
      </c>
      <c r="K324" s="160" t="str">
        <f t="shared" si="584"/>
        <v/>
      </c>
      <c r="L324" s="160" t="str">
        <f t="shared" si="584"/>
        <v/>
      </c>
      <c r="M324" s="160" t="str">
        <f t="shared" si="584"/>
        <v/>
      </c>
      <c r="N324" s="160" t="str">
        <f t="shared" si="584"/>
        <v/>
      </c>
      <c r="O324" s="160" t="str">
        <f t="shared" si="584"/>
        <v/>
      </c>
      <c r="P324" s="160" t="str">
        <f t="shared" si="584"/>
        <v/>
      </c>
      <c r="Q324" s="160" t="str">
        <f t="shared" si="584"/>
        <v/>
      </c>
      <c r="R324" s="160" t="str">
        <f t="shared" si="584"/>
        <v/>
      </c>
      <c r="S324" s="160" t="str">
        <f t="shared" si="584"/>
        <v/>
      </c>
      <c r="T324" s="160" t="str">
        <f t="shared" si="584"/>
        <v/>
      </c>
      <c r="U324" s="160" t="str">
        <f t="shared" si="584"/>
        <v/>
      </c>
      <c r="V324" s="160" t="str">
        <f t="shared" si="584"/>
        <v/>
      </c>
      <c r="W324" s="160" t="str">
        <f t="shared" si="584"/>
        <v/>
      </c>
      <c r="X324" s="160" t="str">
        <f t="shared" si="584"/>
        <v/>
      </c>
      <c r="Y324" s="160" t="str">
        <f t="shared" si="584"/>
        <v/>
      </c>
      <c r="Z324" s="160" t="str">
        <f t="shared" si="584"/>
        <v/>
      </c>
      <c r="AA324" s="160" t="str">
        <f t="shared" si="584"/>
        <v/>
      </c>
      <c r="AB324" s="160" t="str">
        <f t="shared" si="584"/>
        <v/>
      </c>
      <c r="AC324" s="160" t="str">
        <f t="shared" si="584"/>
        <v/>
      </c>
      <c r="AD324" s="160" t="str">
        <f t="shared" si="584"/>
        <v/>
      </c>
      <c r="AE324" s="160" t="str">
        <f t="shared" si="584"/>
        <v/>
      </c>
      <c r="AF324" s="160" t="str">
        <f t="shared" si="584"/>
        <v/>
      </c>
      <c r="AG324" s="160" t="str">
        <f t="shared" si="584"/>
        <v/>
      </c>
      <c r="AH324" s="160" t="str">
        <f t="shared" si="584"/>
        <v/>
      </c>
      <c r="AI324" s="160" t="str">
        <f t="shared" si="584"/>
        <v/>
      </c>
      <c r="AJ324" s="160" t="str">
        <f t="shared" si="584"/>
        <v/>
      </c>
      <c r="AK324" s="160" t="str">
        <f t="shared" si="584"/>
        <v/>
      </c>
      <c r="AL324" s="160" t="str">
        <f t="shared" si="584"/>
        <v/>
      </c>
      <c r="AM324" s="160" t="str">
        <f t="shared" si="584"/>
        <v/>
      </c>
      <c r="AN324" s="160" t="str">
        <f t="shared" si="584"/>
        <v/>
      </c>
      <c r="AO324" s="160" t="str">
        <f t="shared" si="584"/>
        <v/>
      </c>
      <c r="AP324" s="160" t="str">
        <f t="shared" si="584"/>
        <v/>
      </c>
      <c r="AQ324" s="160" t="str">
        <f t="shared" si="584"/>
        <v/>
      </c>
      <c r="AR324" s="160" t="str">
        <f t="shared" si="584"/>
        <v/>
      </c>
      <c r="AS324" s="160" t="str">
        <f t="shared" si="584"/>
        <v/>
      </c>
      <c r="AT324" s="160" t="str">
        <f t="shared" si="584"/>
        <v/>
      </c>
      <c r="AU324" s="160" t="str">
        <f t="shared" si="584"/>
        <v/>
      </c>
      <c r="AV324" s="160" t="str">
        <f t="shared" si="584"/>
        <v/>
      </c>
      <c r="AW324" s="161" t="str">
        <f t="shared" si="584"/>
        <v/>
      </c>
      <c r="AX324" t="s">
        <v>1</v>
      </c>
      <c r="AY324" s="105" t="str">
        <f t="shared" si="507"/>
        <v/>
      </c>
      <c r="AZ324" s="134" t="str">
        <f t="shared" si="487"/>
        <v/>
      </c>
      <c r="BA324" s="73" t="str">
        <f t="shared" si="508"/>
        <v/>
      </c>
      <c r="BB324" s="73" t="str">
        <f t="shared" si="509"/>
        <v/>
      </c>
      <c r="BC324" s="134" t="str">
        <f t="shared" si="510"/>
        <v/>
      </c>
      <c r="BD324" s="134" t="str">
        <f t="shared" si="511"/>
        <v/>
      </c>
      <c r="BE324" s="134" t="str">
        <f t="shared" si="512"/>
        <v/>
      </c>
      <c r="BF324" s="134" t="str">
        <f t="shared" si="538"/>
        <v/>
      </c>
      <c r="BG324" s="134" t="str">
        <f t="shared" si="488"/>
        <v/>
      </c>
      <c r="BH324" s="73" t="str">
        <f t="shared" si="489"/>
        <v/>
      </c>
      <c r="BI324" s="73" t="str">
        <f t="shared" si="534"/>
        <v/>
      </c>
      <c r="BJ324" s="134" t="str">
        <f t="shared" si="513"/>
        <v/>
      </c>
      <c r="BK324" s="73" t="str" cm="1">
        <f t="array" ref="BK324">IF(BJ324="",""&amp;BI324,IF(BJ324="NEMA",BI324,INDEX(klub_naziv,MATCH(INDEX(klubAlias_klubid,BJ324),klub_id,0))))</f>
        <v/>
      </c>
      <c r="BL324" s="73" t="str" cm="1">
        <f t="array" ref="BL324">IFERROR(INDEX(registarNatjecatelji,CE324,4),"")</f>
        <v/>
      </c>
      <c r="BM324" s="179" t="str">
        <f t="shared" si="562"/>
        <v/>
      </c>
      <c r="BN324" s="73" t="str">
        <f t="shared" si="514"/>
        <v/>
      </c>
      <c r="BO324" s="73" t="str">
        <f t="shared" si="527"/>
        <v/>
      </c>
      <c r="BP324" s="134" t="str">
        <f t="shared" si="490"/>
        <v/>
      </c>
      <c r="BQ324" s="73" t="str">
        <f t="shared" si="491"/>
        <v/>
      </c>
      <c r="BR324" s="73" t="str">
        <f t="shared" si="492"/>
        <v/>
      </c>
      <c r="BS324" s="134" t="str">
        <f t="shared" si="493"/>
        <v/>
      </c>
      <c r="BT324" s="74" t="str">
        <f t="shared" si="494"/>
        <v/>
      </c>
      <c r="BU324" s="74" t="str">
        <f t="shared" si="495"/>
        <v/>
      </c>
      <c r="BV324" s="75" t="str">
        <f t="shared" si="496"/>
        <v/>
      </c>
      <c r="BW324" t="s">
        <v>1</v>
      </c>
      <c r="BX324" s="105" t="str">
        <f t="shared" si="497"/>
        <v/>
      </c>
      <c r="BY324" s="106" t="str">
        <f t="shared" si="498"/>
        <v/>
      </c>
      <c r="BZ324" t="s">
        <v>1</v>
      </c>
      <c r="CA324" s="105" t="str">
        <f t="shared" si="499"/>
        <v/>
      </c>
      <c r="CB324" s="106" t="str">
        <f t="shared" si="500"/>
        <v/>
      </c>
      <c r="CC324" t="s">
        <v>1</v>
      </c>
      <c r="CD324" s="105" t="str">
        <f t="shared" si="501"/>
        <v/>
      </c>
      <c r="CE324" s="106" t="str">
        <f t="shared" si="515"/>
        <v/>
      </c>
      <c r="CF324" t="s">
        <v>1</v>
      </c>
      <c r="CG324" s="111" t="str">
        <f t="shared" si="516"/>
        <v/>
      </c>
      <c r="CH324" s="134" t="str" cm="1">
        <f t="array" ref="CH324">IF(CG324="","",INDEX(imePrezime_id,CG324,0))</f>
        <v/>
      </c>
      <c r="CI324" s="106" t="str">
        <f>IF(OR(CD324="",CE324&lt;&gt;"NEMA"),"",IFERROR(INDEX(imeprezimealias_imeprezimeid,MATCH(BA324&amp;" "&amp;BB324,imeprezimealias_alias,0)),""))</f>
        <v/>
      </c>
      <c r="CJ324" t="s">
        <v>1</v>
      </c>
      <c r="CK324" s="29" t="str">
        <f t="shared" si="517"/>
        <v/>
      </c>
      <c r="CL324" t="s">
        <v>1</v>
      </c>
      <c r="CM324" s="90"/>
      <c r="CN324" t="s">
        <v>1</v>
      </c>
      <c r="CO324" s="111" t="str">
        <f>IF(CM324="","",MAX(CO$10:CO323)+1)</f>
        <v/>
      </c>
      <c r="CP324" s="106" t="str">
        <f>IF(CM324="","",INDEX(imePrezime_id,MATCH(IF(IFERROR(SEARCH("–",CM324),0)&lt;&gt;0,CM324,SUBSTITUTE(CM324," "," – ",1)),imePrezime,0)))</f>
        <v/>
      </c>
      <c r="CR324" s="29" t="str">
        <f t="shared" si="518"/>
        <v/>
      </c>
      <c r="CS324" t="s">
        <v>1</v>
      </c>
      <c r="CT324" s="115" t="str">
        <f>IF(AND(CE324="NEMA",CI324=""),MAX(CT$10:CT323)+1,"")</f>
        <v/>
      </c>
      <c r="CU324" t="s">
        <v>1</v>
      </c>
      <c r="CV324" s="120" t="str">
        <f t="shared" si="532"/>
        <v/>
      </c>
      <c r="CW324" t="s">
        <v>1</v>
      </c>
      <c r="CX324" s="105" t="str">
        <f>IF(CT324="","",IF(BO324&lt;&gt;"CRO","","INSERT INTO osoba (id,reg_broj,oib,spol_id,dat_rodjenja) VALUES ("&amp;CT324&amp;",(SELECT max(reg_broj)+1 FROM osoba),Null,'"&amp;CV324&amp;"',Null); INSERT INTO osoba_log (id,reg_broj,oib,spol_id,dat_rodjenja,dnevnik_id) SELECT id,reg_broj,oib,spol_id,dat_rodjenja,"&amp;CT$2&amp;" FROM osoba WHERE id = "&amp;CT324&amp;";"))</f>
        <v/>
      </c>
      <c r="CY324" s="125" t="str">
        <f>IF(CT324="","","INSERT INTO imeprezime (id,osoba_id,rbr,ime,prezime,klub_id,identitet_id,sintaksa_id,info,aktivno,dnevnik_id) VALUES ("&amp;CT324&amp;","&amp;IF(CX324="","Null",CT324)&amp;",1,'"&amp;BA324&amp;"','"&amp;BB324&amp;"',(SELECT id FROM klub WHERE naziv = '"&amp;BI324&amp;"'),Null,1,'',1,"&amp;CT$2&amp;");")</f>
        <v/>
      </c>
      <c r="CZ324" t="s">
        <v>1</v>
      </c>
      <c r="DA324" s="29" t="str">
        <f t="shared" si="519"/>
        <v/>
      </c>
      <c r="DB324" t="s">
        <v>1</v>
      </c>
      <c r="DC324" s="105" t="str">
        <f>IF(OR(BP324="",BP324&lt;&gt;"NEMA"),"",BO324)</f>
        <v/>
      </c>
      <c r="DD324" s="125" t="str">
        <f>IF(DC324="","",MAX(DD$10:DD323)+1)</f>
        <v/>
      </c>
      <c r="DE324" t="s">
        <v>1</v>
      </c>
      <c r="DF324" s="90"/>
      <c r="DG324" t="s">
        <v>1</v>
      </c>
      <c r="DH324" s="29" t="str">
        <f t="shared" si="502"/>
        <v/>
      </c>
      <c r="DI324" t="s">
        <v>1</v>
      </c>
      <c r="DJ324" s="166" t="str">
        <f>IF(BJ324&lt;&gt;"NEMA","",IF(IFERROR(MATCH(BI324,BI$10:BI323,0),0)&lt;&gt;0,"",BI324))</f>
        <v/>
      </c>
      <c r="DK324" t="s">
        <v>1</v>
      </c>
      <c r="DL324" s="90"/>
      <c r="DM324" t="s">
        <v>1</v>
      </c>
      <c r="DN324" s="105" t="str">
        <f t="shared" si="520"/>
        <v/>
      </c>
      <c r="DO324" s="73" t="str">
        <f>IF(DN324="","",MAX(DO$10:DO323)+1)</f>
        <v/>
      </c>
      <c r="DP324" s="73" t="str">
        <f>IF(DN324="","",IF(BP324="","",IF(BP324="NEMA",DD324,BP324)))</f>
        <v/>
      </c>
      <c r="DQ324" s="73" t="str">
        <f t="shared" si="521"/>
        <v/>
      </c>
      <c r="DR324" s="73" t="str">
        <f>IF(DL324="","",MAX(DR$10:DR323)+1)</f>
        <v/>
      </c>
      <c r="DS324" s="177" t="str">
        <f t="shared" si="503"/>
        <v/>
      </c>
      <c r="DT324" s="125" t="str">
        <f t="shared" si="522"/>
        <v/>
      </c>
      <c r="DU324" t="s">
        <v>1</v>
      </c>
      <c r="DV324" s="29" t="str">
        <f t="shared" si="523"/>
        <v/>
      </c>
      <c r="DW324" t="s">
        <v>1</v>
      </c>
      <c r="DX324" s="166" t="str">
        <f>IF(BX324="","",IF(BY324&lt;&gt;"NEMA","ime-pre-klu"&amp;IF(BJ324="","","(ali)")&amp;"-kat",IF(CB324&lt;&gt;"NEMA","ime-pre-klu"&amp;IF(BJ324="","","(ali)"),IF(CE324&lt;&gt;"NEMA","ime-pre",IF(CT324&lt;&gt;"","novo",""))))&amp;IF(AND(BE324="0",BD324&gt;max_minuta*60),"-ot",""))</f>
        <v/>
      </c>
      <c r="DY324" t="s">
        <v>1</v>
      </c>
      <c r="DZ324" s="111"/>
      <c r="EA324" s="134"/>
      <c r="EB324" s="134"/>
      <c r="EC324" s="134"/>
      <c r="ED324" s="134"/>
      <c r="EE324" s="134"/>
      <c r="EF324" s="134"/>
      <c r="EG324" s="134"/>
      <c r="EH324" s="134"/>
      <c r="EI324" s="134"/>
      <c r="EJ324" s="106" t="str">
        <f t="shared" si="504"/>
        <v/>
      </c>
      <c r="EK324" t="s">
        <v>1</v>
      </c>
    </row>
    <row r="325" spans="2:141" x14ac:dyDescent="0.25">
      <c r="B325" s="148"/>
      <c r="C325" t="s">
        <v>1</v>
      </c>
      <c r="D325" s="159" t="str">
        <f t="shared" si="505"/>
        <v/>
      </c>
      <c r="E325" s="160" t="str">
        <f t="shared" ref="E325:AW325" si="585">IF($B325="","",FIND(";",$B325,D325+1))</f>
        <v/>
      </c>
      <c r="F325" s="160" t="str">
        <f t="shared" si="585"/>
        <v/>
      </c>
      <c r="G325" s="160" t="str">
        <f t="shared" si="585"/>
        <v/>
      </c>
      <c r="H325" s="160" t="str">
        <f t="shared" si="585"/>
        <v/>
      </c>
      <c r="I325" s="160" t="str">
        <f t="shared" si="585"/>
        <v/>
      </c>
      <c r="J325" s="160" t="str">
        <f t="shared" si="585"/>
        <v/>
      </c>
      <c r="K325" s="160" t="str">
        <f t="shared" si="585"/>
        <v/>
      </c>
      <c r="L325" s="160" t="str">
        <f t="shared" si="585"/>
        <v/>
      </c>
      <c r="M325" s="160" t="str">
        <f t="shared" si="585"/>
        <v/>
      </c>
      <c r="N325" s="160" t="str">
        <f t="shared" si="585"/>
        <v/>
      </c>
      <c r="O325" s="160" t="str">
        <f t="shared" si="585"/>
        <v/>
      </c>
      <c r="P325" s="160" t="str">
        <f t="shared" si="585"/>
        <v/>
      </c>
      <c r="Q325" s="160" t="str">
        <f t="shared" si="585"/>
        <v/>
      </c>
      <c r="R325" s="160" t="str">
        <f t="shared" si="585"/>
        <v/>
      </c>
      <c r="S325" s="160" t="str">
        <f t="shared" si="585"/>
        <v/>
      </c>
      <c r="T325" s="160" t="str">
        <f t="shared" si="585"/>
        <v/>
      </c>
      <c r="U325" s="160" t="str">
        <f t="shared" si="585"/>
        <v/>
      </c>
      <c r="V325" s="160" t="str">
        <f t="shared" si="585"/>
        <v/>
      </c>
      <c r="W325" s="160" t="str">
        <f t="shared" si="585"/>
        <v/>
      </c>
      <c r="X325" s="160" t="str">
        <f t="shared" si="585"/>
        <v/>
      </c>
      <c r="Y325" s="160" t="str">
        <f t="shared" si="585"/>
        <v/>
      </c>
      <c r="Z325" s="160" t="str">
        <f t="shared" si="585"/>
        <v/>
      </c>
      <c r="AA325" s="160" t="str">
        <f t="shared" si="585"/>
        <v/>
      </c>
      <c r="AB325" s="160" t="str">
        <f t="shared" si="585"/>
        <v/>
      </c>
      <c r="AC325" s="160" t="str">
        <f t="shared" si="585"/>
        <v/>
      </c>
      <c r="AD325" s="160" t="str">
        <f t="shared" si="585"/>
        <v/>
      </c>
      <c r="AE325" s="160" t="str">
        <f t="shared" si="585"/>
        <v/>
      </c>
      <c r="AF325" s="160" t="str">
        <f t="shared" si="585"/>
        <v/>
      </c>
      <c r="AG325" s="160" t="str">
        <f t="shared" si="585"/>
        <v/>
      </c>
      <c r="AH325" s="160" t="str">
        <f t="shared" si="585"/>
        <v/>
      </c>
      <c r="AI325" s="160" t="str">
        <f t="shared" si="585"/>
        <v/>
      </c>
      <c r="AJ325" s="160" t="str">
        <f t="shared" si="585"/>
        <v/>
      </c>
      <c r="AK325" s="160" t="str">
        <f t="shared" si="585"/>
        <v/>
      </c>
      <c r="AL325" s="160" t="str">
        <f t="shared" si="585"/>
        <v/>
      </c>
      <c r="AM325" s="160" t="str">
        <f t="shared" si="585"/>
        <v/>
      </c>
      <c r="AN325" s="160" t="str">
        <f t="shared" si="585"/>
        <v/>
      </c>
      <c r="AO325" s="160" t="str">
        <f t="shared" si="585"/>
        <v/>
      </c>
      <c r="AP325" s="160" t="str">
        <f t="shared" si="585"/>
        <v/>
      </c>
      <c r="AQ325" s="160" t="str">
        <f t="shared" si="585"/>
        <v/>
      </c>
      <c r="AR325" s="160" t="str">
        <f t="shared" si="585"/>
        <v/>
      </c>
      <c r="AS325" s="160" t="str">
        <f t="shared" si="585"/>
        <v/>
      </c>
      <c r="AT325" s="160" t="str">
        <f t="shared" si="585"/>
        <v/>
      </c>
      <c r="AU325" s="160" t="str">
        <f t="shared" si="585"/>
        <v/>
      </c>
      <c r="AV325" s="160" t="str">
        <f t="shared" si="585"/>
        <v/>
      </c>
      <c r="AW325" s="161" t="str">
        <f t="shared" si="585"/>
        <v/>
      </c>
      <c r="AX325" t="s">
        <v>1</v>
      </c>
      <c r="AY325" s="105" t="str">
        <f t="shared" si="507"/>
        <v/>
      </c>
      <c r="AZ325" s="134" t="str">
        <f t="shared" si="487"/>
        <v/>
      </c>
      <c r="BA325" s="73" t="str">
        <f t="shared" si="508"/>
        <v/>
      </c>
      <c r="BB325" s="73" t="str">
        <f t="shared" si="509"/>
        <v/>
      </c>
      <c r="BC325" s="134" t="str">
        <f t="shared" si="510"/>
        <v/>
      </c>
      <c r="BD325" s="134" t="str">
        <f t="shared" si="511"/>
        <v/>
      </c>
      <c r="BE325" s="134" t="str">
        <f t="shared" si="512"/>
        <v/>
      </c>
      <c r="BF325" s="134" t="str">
        <f t="shared" si="538"/>
        <v/>
      </c>
      <c r="BG325" s="134" t="str">
        <f t="shared" si="488"/>
        <v/>
      </c>
      <c r="BH325" s="73" t="str">
        <f t="shared" si="489"/>
        <v/>
      </c>
      <c r="BI325" s="73" t="str">
        <f t="shared" si="534"/>
        <v/>
      </c>
      <c r="BJ325" s="134" t="str">
        <f t="shared" si="513"/>
        <v/>
      </c>
      <c r="BK325" s="73" t="str" cm="1">
        <f t="array" ref="BK325">IF(BJ325="",""&amp;BI325,IF(BJ325="NEMA",BI325,INDEX(klub_naziv,MATCH(INDEX(klubAlias_klubid,BJ325),klub_id,0))))</f>
        <v/>
      </c>
      <c r="BL325" s="73" t="str" cm="1">
        <f t="array" ref="BL325">IFERROR(INDEX(registarNatjecatelji,CE325,4),"")</f>
        <v/>
      </c>
      <c r="BM325" s="179" t="str">
        <f t="shared" si="562"/>
        <v/>
      </c>
      <c r="BN325" s="73" t="str">
        <f t="shared" si="514"/>
        <v/>
      </c>
      <c r="BO325" s="73" t="str">
        <f t="shared" si="527"/>
        <v/>
      </c>
      <c r="BP325" s="134" t="str">
        <f t="shared" si="490"/>
        <v/>
      </c>
      <c r="BQ325" s="73" t="str">
        <f t="shared" si="491"/>
        <v/>
      </c>
      <c r="BR325" s="73" t="str">
        <f t="shared" si="492"/>
        <v/>
      </c>
      <c r="BS325" s="134" t="str">
        <f t="shared" si="493"/>
        <v/>
      </c>
      <c r="BT325" s="74" t="str">
        <f t="shared" si="494"/>
        <v/>
      </c>
      <c r="BU325" s="74" t="str">
        <f t="shared" si="495"/>
        <v/>
      </c>
      <c r="BV325" s="75" t="str">
        <f t="shared" si="496"/>
        <v/>
      </c>
      <c r="BW325" t="s">
        <v>1</v>
      </c>
      <c r="BX325" s="105" t="str">
        <f t="shared" si="497"/>
        <v/>
      </c>
      <c r="BY325" s="106" t="str">
        <f t="shared" si="498"/>
        <v/>
      </c>
      <c r="BZ325" t="s">
        <v>1</v>
      </c>
      <c r="CA325" s="105" t="str">
        <f t="shared" si="499"/>
        <v/>
      </c>
      <c r="CB325" s="106" t="str">
        <f t="shared" si="500"/>
        <v/>
      </c>
      <c r="CC325" t="s">
        <v>1</v>
      </c>
      <c r="CD325" s="105" t="str">
        <f t="shared" si="501"/>
        <v/>
      </c>
      <c r="CE325" s="106" t="str">
        <f t="shared" si="515"/>
        <v/>
      </c>
      <c r="CF325" t="s">
        <v>1</v>
      </c>
      <c r="CG325" s="111" t="str">
        <f t="shared" si="516"/>
        <v/>
      </c>
      <c r="CH325" s="134" t="str" cm="1">
        <f t="array" ref="CH325">IF(CG325="","",INDEX(imePrezime_id,CG325,0))</f>
        <v/>
      </c>
      <c r="CI325" s="106" t="str">
        <f>IF(OR(CD325="",CE325&lt;&gt;"NEMA"),"",IFERROR(INDEX(imeprezimealias_imeprezimeid,MATCH(BA325&amp;" "&amp;BB325,imeprezimealias_alias,0)),""))</f>
        <v/>
      </c>
      <c r="CJ325" t="s">
        <v>1</v>
      </c>
      <c r="CK325" s="29" t="str">
        <f t="shared" si="517"/>
        <v/>
      </c>
      <c r="CL325" t="s">
        <v>1</v>
      </c>
      <c r="CM325" s="90"/>
      <c r="CN325" t="s">
        <v>1</v>
      </c>
      <c r="CO325" s="111" t="str">
        <f>IF(CM325="","",MAX(CO$10:CO324)+1)</f>
        <v/>
      </c>
      <c r="CP325" s="106" t="str">
        <f>IF(CM325="","",INDEX(imePrezime_id,MATCH(IF(IFERROR(SEARCH("–",CM325),0)&lt;&gt;0,CM325,SUBSTITUTE(CM325," "," – ",1)),imePrezime,0)))</f>
        <v/>
      </c>
      <c r="CR325" s="29" t="str">
        <f t="shared" si="518"/>
        <v/>
      </c>
      <c r="CS325" t="s">
        <v>1</v>
      </c>
      <c r="CT325" s="115" t="str">
        <f>IF(AND(CE325="NEMA",CI325=""),MAX(CT$10:CT324)+1,"")</f>
        <v/>
      </c>
      <c r="CU325" t="s">
        <v>1</v>
      </c>
      <c r="CV325" s="120" t="str">
        <f t="shared" si="532"/>
        <v/>
      </c>
      <c r="CW325" t="s">
        <v>1</v>
      </c>
      <c r="CX325" s="105" t="str">
        <f>IF(CT325="","",IF(BO325&lt;&gt;"CRO","","INSERT INTO osoba (id,reg_broj,oib,spol_id,dat_rodjenja) VALUES ("&amp;CT325&amp;",(SELECT max(reg_broj)+1 FROM osoba),Null,'"&amp;CV325&amp;"',Null); INSERT INTO osoba_log (id,reg_broj,oib,spol_id,dat_rodjenja,dnevnik_id) SELECT id,reg_broj,oib,spol_id,dat_rodjenja,"&amp;CT$2&amp;" FROM osoba WHERE id = "&amp;CT325&amp;";"))</f>
        <v/>
      </c>
      <c r="CY325" s="125" t="str">
        <f>IF(CT325="","","INSERT INTO imeprezime (id,osoba_id,rbr,ime,prezime,klub_id,identitet_id,sintaksa_id,info,aktivno,dnevnik_id) VALUES ("&amp;CT325&amp;","&amp;IF(CX325="","Null",CT325)&amp;",1,'"&amp;BA325&amp;"','"&amp;BB325&amp;"',(SELECT id FROM klub WHERE naziv = '"&amp;BI325&amp;"'),Null,1,'',1,"&amp;CT$2&amp;");")</f>
        <v/>
      </c>
      <c r="CZ325" t="s">
        <v>1</v>
      </c>
      <c r="DA325" s="29" t="str">
        <f t="shared" si="519"/>
        <v/>
      </c>
      <c r="DB325" t="s">
        <v>1</v>
      </c>
      <c r="DC325" s="105" t="str">
        <f>IF(OR(BP325="",BP325&lt;&gt;"NEMA"),"",BO325)</f>
        <v/>
      </c>
      <c r="DD325" s="125" t="str">
        <f>IF(DC325="","",MAX(DD$10:DD324)+1)</f>
        <v/>
      </c>
      <c r="DE325" t="s">
        <v>1</v>
      </c>
      <c r="DF325" s="90"/>
      <c r="DG325" t="s">
        <v>1</v>
      </c>
      <c r="DH325" s="29" t="str">
        <f t="shared" si="502"/>
        <v/>
      </c>
      <c r="DI325" t="s">
        <v>1</v>
      </c>
      <c r="DJ325" s="166" t="str">
        <f>IF(BJ325&lt;&gt;"NEMA","",IF(IFERROR(MATCH(BI325,BI$10:BI324,0),0)&lt;&gt;0,"",BI325))</f>
        <v/>
      </c>
      <c r="DK325" t="s">
        <v>1</v>
      </c>
      <c r="DL325" s="90"/>
      <c r="DM325" t="s">
        <v>1</v>
      </c>
      <c r="DN325" s="105" t="str">
        <f t="shared" si="520"/>
        <v/>
      </c>
      <c r="DO325" s="73" t="str">
        <f>IF(DN325="","",MAX(DO$10:DO324)+1)</f>
        <v/>
      </c>
      <c r="DP325" s="73" t="str">
        <f>IF(DN325="","",IF(BP325="","",IF(BP325="NEMA",DD325,BP325)))</f>
        <v/>
      </c>
      <c r="DQ325" s="73" t="str">
        <f t="shared" si="521"/>
        <v/>
      </c>
      <c r="DR325" s="73" t="str">
        <f>IF(DL325="","",MAX(DR$10:DR324)+1)</f>
        <v/>
      </c>
      <c r="DS325" s="177" t="str">
        <f t="shared" si="503"/>
        <v/>
      </c>
      <c r="DT325" s="125" t="str">
        <f t="shared" si="522"/>
        <v/>
      </c>
      <c r="DU325" t="s">
        <v>1</v>
      </c>
      <c r="DV325" s="29" t="str">
        <f t="shared" si="523"/>
        <v/>
      </c>
      <c r="DW325" t="s">
        <v>1</v>
      </c>
      <c r="DX325" s="166" t="str">
        <f>IF(BX325="","",IF(BY325&lt;&gt;"NEMA","ime-pre-klu"&amp;IF(BJ325="","","(ali)")&amp;"-kat",IF(CB325&lt;&gt;"NEMA","ime-pre-klu"&amp;IF(BJ325="","","(ali)"),IF(CE325&lt;&gt;"NEMA","ime-pre",IF(CT325&lt;&gt;"","novo",""))))&amp;IF(AND(BE325="0",BD325&gt;max_minuta*60),"-ot",""))</f>
        <v/>
      </c>
      <c r="DY325" t="s">
        <v>1</v>
      </c>
      <c r="DZ325" s="111"/>
      <c r="EA325" s="134"/>
      <c r="EB325" s="134"/>
      <c r="EC325" s="134"/>
      <c r="ED325" s="134"/>
      <c r="EE325" s="134"/>
      <c r="EF325" s="134"/>
      <c r="EG325" s="134"/>
      <c r="EH325" s="134"/>
      <c r="EI325" s="134"/>
      <c r="EJ325" s="106" t="str">
        <f t="shared" si="504"/>
        <v/>
      </c>
      <c r="EK325" t="s">
        <v>1</v>
      </c>
    </row>
    <row r="326" spans="2:141" x14ac:dyDescent="0.25">
      <c r="B326" s="148"/>
      <c r="C326" t="s">
        <v>1</v>
      </c>
      <c r="D326" s="159" t="str">
        <f t="shared" si="505"/>
        <v/>
      </c>
      <c r="E326" s="160" t="str">
        <f t="shared" ref="E326:AW326" si="586">IF($B326="","",FIND(";",$B326,D326+1))</f>
        <v/>
      </c>
      <c r="F326" s="160" t="str">
        <f t="shared" si="586"/>
        <v/>
      </c>
      <c r="G326" s="160" t="str">
        <f t="shared" si="586"/>
        <v/>
      </c>
      <c r="H326" s="160" t="str">
        <f t="shared" si="586"/>
        <v/>
      </c>
      <c r="I326" s="160" t="str">
        <f t="shared" si="586"/>
        <v/>
      </c>
      <c r="J326" s="160" t="str">
        <f t="shared" si="586"/>
        <v/>
      </c>
      <c r="K326" s="160" t="str">
        <f t="shared" si="586"/>
        <v/>
      </c>
      <c r="L326" s="160" t="str">
        <f t="shared" si="586"/>
        <v/>
      </c>
      <c r="M326" s="160" t="str">
        <f t="shared" si="586"/>
        <v/>
      </c>
      <c r="N326" s="160" t="str">
        <f t="shared" si="586"/>
        <v/>
      </c>
      <c r="O326" s="160" t="str">
        <f t="shared" si="586"/>
        <v/>
      </c>
      <c r="P326" s="160" t="str">
        <f t="shared" si="586"/>
        <v/>
      </c>
      <c r="Q326" s="160" t="str">
        <f t="shared" si="586"/>
        <v/>
      </c>
      <c r="R326" s="160" t="str">
        <f t="shared" si="586"/>
        <v/>
      </c>
      <c r="S326" s="160" t="str">
        <f t="shared" si="586"/>
        <v/>
      </c>
      <c r="T326" s="160" t="str">
        <f t="shared" si="586"/>
        <v/>
      </c>
      <c r="U326" s="160" t="str">
        <f t="shared" si="586"/>
        <v/>
      </c>
      <c r="V326" s="160" t="str">
        <f t="shared" si="586"/>
        <v/>
      </c>
      <c r="W326" s="160" t="str">
        <f t="shared" si="586"/>
        <v/>
      </c>
      <c r="X326" s="160" t="str">
        <f t="shared" si="586"/>
        <v/>
      </c>
      <c r="Y326" s="160" t="str">
        <f t="shared" si="586"/>
        <v/>
      </c>
      <c r="Z326" s="160" t="str">
        <f t="shared" si="586"/>
        <v/>
      </c>
      <c r="AA326" s="160" t="str">
        <f t="shared" si="586"/>
        <v/>
      </c>
      <c r="AB326" s="160" t="str">
        <f t="shared" si="586"/>
        <v/>
      </c>
      <c r="AC326" s="160" t="str">
        <f t="shared" si="586"/>
        <v/>
      </c>
      <c r="AD326" s="160" t="str">
        <f t="shared" si="586"/>
        <v/>
      </c>
      <c r="AE326" s="160" t="str">
        <f t="shared" si="586"/>
        <v/>
      </c>
      <c r="AF326" s="160" t="str">
        <f t="shared" si="586"/>
        <v/>
      </c>
      <c r="AG326" s="160" t="str">
        <f t="shared" si="586"/>
        <v/>
      </c>
      <c r="AH326" s="160" t="str">
        <f t="shared" si="586"/>
        <v/>
      </c>
      <c r="AI326" s="160" t="str">
        <f t="shared" si="586"/>
        <v/>
      </c>
      <c r="AJ326" s="160" t="str">
        <f t="shared" si="586"/>
        <v/>
      </c>
      <c r="AK326" s="160" t="str">
        <f t="shared" si="586"/>
        <v/>
      </c>
      <c r="AL326" s="160" t="str">
        <f t="shared" si="586"/>
        <v/>
      </c>
      <c r="AM326" s="160" t="str">
        <f t="shared" si="586"/>
        <v/>
      </c>
      <c r="AN326" s="160" t="str">
        <f t="shared" si="586"/>
        <v/>
      </c>
      <c r="AO326" s="160" t="str">
        <f t="shared" si="586"/>
        <v/>
      </c>
      <c r="AP326" s="160" t="str">
        <f t="shared" si="586"/>
        <v/>
      </c>
      <c r="AQ326" s="160" t="str">
        <f t="shared" si="586"/>
        <v/>
      </c>
      <c r="AR326" s="160" t="str">
        <f t="shared" si="586"/>
        <v/>
      </c>
      <c r="AS326" s="160" t="str">
        <f t="shared" si="586"/>
        <v/>
      </c>
      <c r="AT326" s="160" t="str">
        <f t="shared" si="586"/>
        <v/>
      </c>
      <c r="AU326" s="160" t="str">
        <f t="shared" si="586"/>
        <v/>
      </c>
      <c r="AV326" s="160" t="str">
        <f t="shared" si="586"/>
        <v/>
      </c>
      <c r="AW326" s="161" t="str">
        <f t="shared" si="586"/>
        <v/>
      </c>
      <c r="AX326" t="s">
        <v>1</v>
      </c>
      <c r="AY326" s="105" t="str">
        <f t="shared" si="507"/>
        <v/>
      </c>
      <c r="AZ326" s="134" t="str">
        <f t="shared" si="487"/>
        <v/>
      </c>
      <c r="BA326" s="73" t="str">
        <f t="shared" si="508"/>
        <v/>
      </c>
      <c r="BB326" s="73" t="str">
        <f t="shared" si="509"/>
        <v/>
      </c>
      <c r="BC326" s="134" t="str">
        <f t="shared" si="510"/>
        <v/>
      </c>
      <c r="BD326" s="134" t="str">
        <f t="shared" si="511"/>
        <v/>
      </c>
      <c r="BE326" s="134" t="str">
        <f t="shared" si="512"/>
        <v/>
      </c>
      <c r="BF326" s="134" t="str">
        <f t="shared" si="538"/>
        <v/>
      </c>
      <c r="BG326" s="134" t="str">
        <f t="shared" si="488"/>
        <v/>
      </c>
      <c r="BH326" s="73" t="str">
        <f t="shared" si="489"/>
        <v/>
      </c>
      <c r="BI326" s="73" t="str">
        <f t="shared" si="534"/>
        <v/>
      </c>
      <c r="BJ326" s="134" t="str">
        <f t="shared" si="513"/>
        <v/>
      </c>
      <c r="BK326" s="73" t="str" cm="1">
        <f t="array" ref="BK326">IF(BJ326="",""&amp;BI326,IF(BJ326="NEMA",BI326,INDEX(klub_naziv,MATCH(INDEX(klubAlias_klubid,BJ326),klub_id,0))))</f>
        <v/>
      </c>
      <c r="BL326" s="73" t="str" cm="1">
        <f t="array" ref="BL326">IFERROR(INDEX(registarNatjecatelji,CE326,4),"")</f>
        <v/>
      </c>
      <c r="BM326" s="179" t="str">
        <f t="shared" si="562"/>
        <v/>
      </c>
      <c r="BN326" s="73" t="str">
        <f t="shared" si="514"/>
        <v/>
      </c>
      <c r="BO326" s="73" t="str">
        <f t="shared" si="527"/>
        <v/>
      </c>
      <c r="BP326" s="134" t="str">
        <f t="shared" si="490"/>
        <v/>
      </c>
      <c r="BQ326" s="73" t="str">
        <f t="shared" si="491"/>
        <v/>
      </c>
      <c r="BR326" s="73" t="str">
        <f t="shared" si="492"/>
        <v/>
      </c>
      <c r="BS326" s="134" t="str">
        <f t="shared" si="493"/>
        <v/>
      </c>
      <c r="BT326" s="74" t="str">
        <f t="shared" si="494"/>
        <v/>
      </c>
      <c r="BU326" s="74" t="str">
        <f t="shared" si="495"/>
        <v/>
      </c>
      <c r="BV326" s="75" t="str">
        <f t="shared" si="496"/>
        <v/>
      </c>
      <c r="BW326" t="s">
        <v>1</v>
      </c>
      <c r="BX326" s="105" t="str">
        <f t="shared" si="497"/>
        <v/>
      </c>
      <c r="BY326" s="106" t="str">
        <f t="shared" si="498"/>
        <v/>
      </c>
      <c r="BZ326" t="s">
        <v>1</v>
      </c>
      <c r="CA326" s="105" t="str">
        <f t="shared" si="499"/>
        <v/>
      </c>
      <c r="CB326" s="106" t="str">
        <f t="shared" si="500"/>
        <v/>
      </c>
      <c r="CC326" t="s">
        <v>1</v>
      </c>
      <c r="CD326" s="105" t="str">
        <f t="shared" si="501"/>
        <v/>
      </c>
      <c r="CE326" s="106" t="str">
        <f t="shared" si="515"/>
        <v/>
      </c>
      <c r="CF326" t="s">
        <v>1</v>
      </c>
      <c r="CG326" s="111" t="str">
        <f t="shared" si="516"/>
        <v/>
      </c>
      <c r="CH326" s="134" t="str" cm="1">
        <f t="array" ref="CH326">IF(CG326="","",INDEX(imePrezime_id,CG326,0))</f>
        <v/>
      </c>
      <c r="CI326" s="106" t="str">
        <f>IF(OR(CD326="",CE326&lt;&gt;"NEMA"),"",IFERROR(INDEX(imeprezimealias_imeprezimeid,MATCH(BA326&amp;" "&amp;BB326,imeprezimealias_alias,0)),""))</f>
        <v/>
      </c>
      <c r="CJ326" t="s">
        <v>1</v>
      </c>
      <c r="CK326" s="29" t="str">
        <f t="shared" si="517"/>
        <v/>
      </c>
      <c r="CL326" t="s">
        <v>1</v>
      </c>
      <c r="CM326" s="90"/>
      <c r="CN326" t="s">
        <v>1</v>
      </c>
      <c r="CO326" s="111" t="str">
        <f>IF(CM326="","",MAX(CO$10:CO325)+1)</f>
        <v/>
      </c>
      <c r="CP326" s="106" t="str">
        <f>IF(CM326="","",INDEX(imePrezime_id,MATCH(IF(IFERROR(SEARCH("–",CM326),0)&lt;&gt;0,CM326,SUBSTITUTE(CM326," "," – ",1)),imePrezime,0)))</f>
        <v/>
      </c>
      <c r="CR326" s="29" t="str">
        <f t="shared" si="518"/>
        <v/>
      </c>
      <c r="CS326" t="s">
        <v>1</v>
      </c>
      <c r="CT326" s="115" t="str">
        <f>IF(AND(CE326="NEMA",CI326=""),MAX(CT$10:CT325)+1,"")</f>
        <v/>
      </c>
      <c r="CU326" t="s">
        <v>1</v>
      </c>
      <c r="CV326" s="120" t="str">
        <f t="shared" si="532"/>
        <v/>
      </c>
      <c r="CW326" t="s">
        <v>1</v>
      </c>
      <c r="CX326" s="105" t="str">
        <f>IF(CT326="","",IF(BO326&lt;&gt;"CRO","","INSERT INTO osoba (id,reg_broj,oib,spol_id,dat_rodjenja) VALUES ("&amp;CT326&amp;",(SELECT max(reg_broj)+1 FROM osoba),Null,'"&amp;CV326&amp;"',Null); INSERT INTO osoba_log (id,reg_broj,oib,spol_id,dat_rodjenja,dnevnik_id) SELECT id,reg_broj,oib,spol_id,dat_rodjenja,"&amp;CT$2&amp;" FROM osoba WHERE id = "&amp;CT326&amp;";"))</f>
        <v/>
      </c>
      <c r="CY326" s="125" t="str">
        <f>IF(CT326="","","INSERT INTO imeprezime (id,osoba_id,rbr,ime,prezime,klub_id,identitet_id,sintaksa_id,info,aktivno,dnevnik_id) VALUES ("&amp;CT326&amp;","&amp;IF(CX326="","Null",CT326)&amp;",1,'"&amp;BA326&amp;"','"&amp;BB326&amp;"',(SELECT id FROM klub WHERE naziv = '"&amp;BI326&amp;"'),Null,1,'',1,"&amp;CT$2&amp;");")</f>
        <v/>
      </c>
      <c r="CZ326" t="s">
        <v>1</v>
      </c>
      <c r="DA326" s="29" t="str">
        <f t="shared" si="519"/>
        <v/>
      </c>
      <c r="DB326" t="s">
        <v>1</v>
      </c>
      <c r="DC326" s="105" t="str">
        <f>IF(OR(BP326="",BP326&lt;&gt;"NEMA"),"",BO326)</f>
        <v/>
      </c>
      <c r="DD326" s="125" t="str">
        <f>IF(DC326="","",MAX(DD$10:DD325)+1)</f>
        <v/>
      </c>
      <c r="DE326" t="s">
        <v>1</v>
      </c>
      <c r="DF326" s="90"/>
      <c r="DG326" t="s">
        <v>1</v>
      </c>
      <c r="DH326" s="29" t="str">
        <f t="shared" si="502"/>
        <v/>
      </c>
      <c r="DI326" t="s">
        <v>1</v>
      </c>
      <c r="DJ326" s="166" t="str">
        <f>IF(BJ326&lt;&gt;"NEMA","",IF(IFERROR(MATCH(BI326,BI$10:BI325,0),0)&lt;&gt;0,"",BI326))</f>
        <v/>
      </c>
      <c r="DK326" t="s">
        <v>1</v>
      </c>
      <c r="DL326" s="90"/>
      <c r="DM326" t="s">
        <v>1</v>
      </c>
      <c r="DN326" s="105" t="str">
        <f t="shared" si="520"/>
        <v/>
      </c>
      <c r="DO326" s="73" t="str">
        <f>IF(DN326="","",MAX(DO$10:DO325)+1)</f>
        <v/>
      </c>
      <c r="DP326" s="73" t="str">
        <f>IF(DN326="","",IF(BP326="","",IF(BP326="NEMA",DD326,BP326)))</f>
        <v/>
      </c>
      <c r="DQ326" s="73" t="str">
        <f t="shared" si="521"/>
        <v/>
      </c>
      <c r="DR326" s="73" t="str">
        <f>IF(DL326="","",MAX(DR$10:DR325)+1)</f>
        <v/>
      </c>
      <c r="DS326" s="177" t="str">
        <f t="shared" si="503"/>
        <v/>
      </c>
      <c r="DT326" s="125" t="str">
        <f t="shared" si="522"/>
        <v/>
      </c>
      <c r="DU326" t="s">
        <v>1</v>
      </c>
      <c r="DV326" s="29" t="str">
        <f t="shared" si="523"/>
        <v/>
      </c>
      <c r="DW326" t="s">
        <v>1</v>
      </c>
      <c r="DX326" s="166" t="str">
        <f>IF(BX326="","",IF(BY326&lt;&gt;"NEMA","ime-pre-klu"&amp;IF(BJ326="","","(ali)")&amp;"-kat",IF(CB326&lt;&gt;"NEMA","ime-pre-klu"&amp;IF(BJ326="","","(ali)"),IF(CE326&lt;&gt;"NEMA","ime-pre",IF(CT326&lt;&gt;"","novo",""))))&amp;IF(AND(BE326="0",BD326&gt;max_minuta*60),"-ot",""))</f>
        <v/>
      </c>
      <c r="DY326" t="s">
        <v>1</v>
      </c>
      <c r="DZ326" s="111"/>
      <c r="EA326" s="134"/>
      <c r="EB326" s="134"/>
      <c r="EC326" s="134"/>
      <c r="ED326" s="134"/>
      <c r="EE326" s="134"/>
      <c r="EF326" s="134"/>
      <c r="EG326" s="134"/>
      <c r="EH326" s="134"/>
      <c r="EI326" s="134"/>
      <c r="EJ326" s="106" t="str">
        <f t="shared" si="504"/>
        <v/>
      </c>
      <c r="EK326" t="s">
        <v>1</v>
      </c>
    </row>
    <row r="327" spans="2:141" x14ac:dyDescent="0.25">
      <c r="B327" s="148"/>
      <c r="C327" t="s">
        <v>1</v>
      </c>
      <c r="D327" s="159" t="str">
        <f t="shared" si="505"/>
        <v/>
      </c>
      <c r="E327" s="160" t="str">
        <f t="shared" ref="E327:AW327" si="587">IF($B327="","",FIND(";",$B327,D327+1))</f>
        <v/>
      </c>
      <c r="F327" s="160" t="str">
        <f t="shared" si="587"/>
        <v/>
      </c>
      <c r="G327" s="160" t="str">
        <f t="shared" si="587"/>
        <v/>
      </c>
      <c r="H327" s="160" t="str">
        <f t="shared" si="587"/>
        <v/>
      </c>
      <c r="I327" s="160" t="str">
        <f t="shared" si="587"/>
        <v/>
      </c>
      <c r="J327" s="160" t="str">
        <f t="shared" si="587"/>
        <v/>
      </c>
      <c r="K327" s="160" t="str">
        <f t="shared" si="587"/>
        <v/>
      </c>
      <c r="L327" s="160" t="str">
        <f t="shared" si="587"/>
        <v/>
      </c>
      <c r="M327" s="160" t="str">
        <f t="shared" si="587"/>
        <v/>
      </c>
      <c r="N327" s="160" t="str">
        <f t="shared" si="587"/>
        <v/>
      </c>
      <c r="O327" s="160" t="str">
        <f t="shared" si="587"/>
        <v/>
      </c>
      <c r="P327" s="160" t="str">
        <f t="shared" si="587"/>
        <v/>
      </c>
      <c r="Q327" s="160" t="str">
        <f t="shared" si="587"/>
        <v/>
      </c>
      <c r="R327" s="160" t="str">
        <f t="shared" si="587"/>
        <v/>
      </c>
      <c r="S327" s="160" t="str">
        <f t="shared" si="587"/>
        <v/>
      </c>
      <c r="T327" s="160" t="str">
        <f t="shared" si="587"/>
        <v/>
      </c>
      <c r="U327" s="160" t="str">
        <f t="shared" si="587"/>
        <v/>
      </c>
      <c r="V327" s="160" t="str">
        <f t="shared" si="587"/>
        <v/>
      </c>
      <c r="W327" s="160" t="str">
        <f t="shared" si="587"/>
        <v/>
      </c>
      <c r="X327" s="160" t="str">
        <f t="shared" si="587"/>
        <v/>
      </c>
      <c r="Y327" s="160" t="str">
        <f t="shared" si="587"/>
        <v/>
      </c>
      <c r="Z327" s="160" t="str">
        <f t="shared" si="587"/>
        <v/>
      </c>
      <c r="AA327" s="160" t="str">
        <f t="shared" si="587"/>
        <v/>
      </c>
      <c r="AB327" s="160" t="str">
        <f t="shared" si="587"/>
        <v/>
      </c>
      <c r="AC327" s="160" t="str">
        <f t="shared" si="587"/>
        <v/>
      </c>
      <c r="AD327" s="160" t="str">
        <f t="shared" si="587"/>
        <v/>
      </c>
      <c r="AE327" s="160" t="str">
        <f t="shared" si="587"/>
        <v/>
      </c>
      <c r="AF327" s="160" t="str">
        <f t="shared" si="587"/>
        <v/>
      </c>
      <c r="AG327" s="160" t="str">
        <f t="shared" si="587"/>
        <v/>
      </c>
      <c r="AH327" s="160" t="str">
        <f t="shared" si="587"/>
        <v/>
      </c>
      <c r="AI327" s="160" t="str">
        <f t="shared" si="587"/>
        <v/>
      </c>
      <c r="AJ327" s="160" t="str">
        <f t="shared" si="587"/>
        <v/>
      </c>
      <c r="AK327" s="160" t="str">
        <f t="shared" si="587"/>
        <v/>
      </c>
      <c r="AL327" s="160" t="str">
        <f t="shared" si="587"/>
        <v/>
      </c>
      <c r="AM327" s="160" t="str">
        <f t="shared" si="587"/>
        <v/>
      </c>
      <c r="AN327" s="160" t="str">
        <f t="shared" si="587"/>
        <v/>
      </c>
      <c r="AO327" s="160" t="str">
        <f t="shared" si="587"/>
        <v/>
      </c>
      <c r="AP327" s="160" t="str">
        <f t="shared" si="587"/>
        <v/>
      </c>
      <c r="AQ327" s="160" t="str">
        <f t="shared" si="587"/>
        <v/>
      </c>
      <c r="AR327" s="160" t="str">
        <f t="shared" si="587"/>
        <v/>
      </c>
      <c r="AS327" s="160" t="str">
        <f t="shared" si="587"/>
        <v/>
      </c>
      <c r="AT327" s="160" t="str">
        <f t="shared" si="587"/>
        <v/>
      </c>
      <c r="AU327" s="160" t="str">
        <f t="shared" si="587"/>
        <v/>
      </c>
      <c r="AV327" s="160" t="str">
        <f t="shared" si="587"/>
        <v/>
      </c>
      <c r="AW327" s="161" t="str">
        <f t="shared" si="587"/>
        <v/>
      </c>
      <c r="AX327" t="s">
        <v>1</v>
      </c>
      <c r="AY327" s="105" t="str">
        <f t="shared" si="507"/>
        <v/>
      </c>
      <c r="AZ327" s="134" t="str">
        <f t="shared" si="487"/>
        <v/>
      </c>
      <c r="BA327" s="73" t="str">
        <f t="shared" si="508"/>
        <v/>
      </c>
      <c r="BB327" s="73" t="str">
        <f t="shared" si="509"/>
        <v/>
      </c>
      <c r="BC327" s="134" t="str">
        <f t="shared" si="510"/>
        <v/>
      </c>
      <c r="BD327" s="134" t="str">
        <f t="shared" si="511"/>
        <v/>
      </c>
      <c r="BE327" s="134" t="str">
        <f t="shared" si="512"/>
        <v/>
      </c>
      <c r="BF327" s="134" t="str">
        <f t="shared" si="538"/>
        <v/>
      </c>
      <c r="BG327" s="134" t="str">
        <f t="shared" si="488"/>
        <v/>
      </c>
      <c r="BH327" s="73" t="str">
        <f t="shared" si="489"/>
        <v/>
      </c>
      <c r="BI327" s="73" t="str">
        <f t="shared" si="534"/>
        <v/>
      </c>
      <c r="BJ327" s="134" t="str">
        <f t="shared" si="513"/>
        <v/>
      </c>
      <c r="BK327" s="73" t="str" cm="1">
        <f t="array" ref="BK327">IF(BJ327="",""&amp;BI327,IF(BJ327="NEMA",BI327,INDEX(klub_naziv,MATCH(INDEX(klubAlias_klubid,BJ327),klub_id,0))))</f>
        <v/>
      </c>
      <c r="BL327" s="73" t="str" cm="1">
        <f t="array" ref="BL327">IFERROR(INDEX(registarNatjecatelji,CE327,4),"")</f>
        <v/>
      </c>
      <c r="BM327" s="179" t="str">
        <f t="shared" si="562"/>
        <v/>
      </c>
      <c r="BN327" s="73" t="str">
        <f t="shared" si="514"/>
        <v/>
      </c>
      <c r="BO327" s="73" t="str">
        <f t="shared" si="527"/>
        <v/>
      </c>
      <c r="BP327" s="134" t="str">
        <f t="shared" si="490"/>
        <v/>
      </c>
      <c r="BQ327" s="73" t="str">
        <f t="shared" si="491"/>
        <v/>
      </c>
      <c r="BR327" s="73" t="str">
        <f t="shared" si="492"/>
        <v/>
      </c>
      <c r="BS327" s="134" t="str">
        <f t="shared" si="493"/>
        <v/>
      </c>
      <c r="BT327" s="74" t="str">
        <f t="shared" si="494"/>
        <v/>
      </c>
      <c r="BU327" s="74" t="str">
        <f t="shared" si="495"/>
        <v/>
      </c>
      <c r="BV327" s="75" t="str">
        <f t="shared" si="496"/>
        <v/>
      </c>
      <c r="BW327" t="s">
        <v>1</v>
      </c>
      <c r="BX327" s="105" t="str">
        <f t="shared" si="497"/>
        <v/>
      </c>
      <c r="BY327" s="106" t="str">
        <f t="shared" si="498"/>
        <v/>
      </c>
      <c r="BZ327" t="s">
        <v>1</v>
      </c>
      <c r="CA327" s="105" t="str">
        <f t="shared" si="499"/>
        <v/>
      </c>
      <c r="CB327" s="106" t="str">
        <f t="shared" si="500"/>
        <v/>
      </c>
      <c r="CC327" t="s">
        <v>1</v>
      </c>
      <c r="CD327" s="105" t="str">
        <f t="shared" si="501"/>
        <v/>
      </c>
      <c r="CE327" s="106" t="str">
        <f t="shared" si="515"/>
        <v/>
      </c>
      <c r="CF327" t="s">
        <v>1</v>
      </c>
      <c r="CG327" s="111" t="str">
        <f t="shared" si="516"/>
        <v/>
      </c>
      <c r="CH327" s="134" t="str" cm="1">
        <f t="array" ref="CH327">IF(CG327="","",INDEX(imePrezime_id,CG327,0))</f>
        <v/>
      </c>
      <c r="CI327" s="106" t="str">
        <f>IF(OR(CD327="",CE327&lt;&gt;"NEMA"),"",IFERROR(INDEX(imeprezimealias_imeprezimeid,MATCH(BA327&amp;" "&amp;BB327,imeprezimealias_alias,0)),""))</f>
        <v/>
      </c>
      <c r="CJ327" t="s">
        <v>1</v>
      </c>
      <c r="CK327" s="29" t="str">
        <f t="shared" si="517"/>
        <v/>
      </c>
      <c r="CL327" t="s">
        <v>1</v>
      </c>
      <c r="CM327" s="90"/>
      <c r="CN327" t="s">
        <v>1</v>
      </c>
      <c r="CO327" s="111" t="str">
        <f>IF(CM327="","",MAX(CO$10:CO326)+1)</f>
        <v/>
      </c>
      <c r="CP327" s="106" t="str">
        <f>IF(CM327="","",INDEX(imePrezime_id,MATCH(IF(IFERROR(SEARCH("–",CM327),0)&lt;&gt;0,CM327,SUBSTITUTE(CM327," "," – ",1)),imePrezime,0)))</f>
        <v/>
      </c>
      <c r="CR327" s="29" t="str">
        <f t="shared" si="518"/>
        <v/>
      </c>
      <c r="CS327" t="s">
        <v>1</v>
      </c>
      <c r="CT327" s="115" t="str">
        <f>IF(AND(CE327="NEMA",CI327=""),MAX(CT$10:CT326)+1,"")</f>
        <v/>
      </c>
      <c r="CU327" t="s">
        <v>1</v>
      </c>
      <c r="CV327" s="120" t="str">
        <f t="shared" si="532"/>
        <v/>
      </c>
      <c r="CW327" t="s">
        <v>1</v>
      </c>
      <c r="CX327" s="105" t="str">
        <f>IF(CT327="","",IF(BO327&lt;&gt;"CRO","","INSERT INTO osoba (id,reg_broj,oib,spol_id,dat_rodjenja) VALUES ("&amp;CT327&amp;",(SELECT max(reg_broj)+1 FROM osoba),Null,'"&amp;CV327&amp;"',Null); INSERT INTO osoba_log (id,reg_broj,oib,spol_id,dat_rodjenja,dnevnik_id) SELECT id,reg_broj,oib,spol_id,dat_rodjenja,"&amp;CT$2&amp;" FROM osoba WHERE id = "&amp;CT327&amp;";"))</f>
        <v/>
      </c>
      <c r="CY327" s="125" t="str">
        <f>IF(CT327="","","INSERT INTO imeprezime (id,osoba_id,rbr,ime,prezime,klub_id,identitet_id,sintaksa_id,info,aktivno,dnevnik_id) VALUES ("&amp;CT327&amp;","&amp;IF(CX327="","Null",CT327)&amp;",1,'"&amp;BA327&amp;"','"&amp;BB327&amp;"',(SELECT id FROM klub WHERE naziv = '"&amp;BI327&amp;"'),Null,1,'',1,"&amp;CT$2&amp;");")</f>
        <v/>
      </c>
      <c r="CZ327" t="s">
        <v>1</v>
      </c>
      <c r="DA327" s="29" t="str">
        <f t="shared" si="519"/>
        <v/>
      </c>
      <c r="DB327" t="s">
        <v>1</v>
      </c>
      <c r="DC327" s="105" t="str">
        <f>IF(OR(BP327="",BP327&lt;&gt;"NEMA"),"",BO327)</f>
        <v/>
      </c>
      <c r="DD327" s="125" t="str">
        <f>IF(DC327="","",MAX(DD$10:DD326)+1)</f>
        <v/>
      </c>
      <c r="DE327" t="s">
        <v>1</v>
      </c>
      <c r="DF327" s="90"/>
      <c r="DG327" t="s">
        <v>1</v>
      </c>
      <c r="DH327" s="29" t="str">
        <f t="shared" si="502"/>
        <v/>
      </c>
      <c r="DI327" t="s">
        <v>1</v>
      </c>
      <c r="DJ327" s="166" t="str">
        <f>IF(BJ327&lt;&gt;"NEMA","",IF(IFERROR(MATCH(BI327,BI$10:BI326,0),0)&lt;&gt;0,"",BI327))</f>
        <v/>
      </c>
      <c r="DK327" t="s">
        <v>1</v>
      </c>
      <c r="DL327" s="90"/>
      <c r="DM327" t="s">
        <v>1</v>
      </c>
      <c r="DN327" s="105" t="str">
        <f t="shared" si="520"/>
        <v/>
      </c>
      <c r="DO327" s="73" t="str">
        <f>IF(DN327="","",MAX(DO$10:DO326)+1)</f>
        <v/>
      </c>
      <c r="DP327" s="73" t="str">
        <f>IF(DN327="","",IF(BP327="","",IF(BP327="NEMA",DD327,BP327)))</f>
        <v/>
      </c>
      <c r="DQ327" s="73" t="str">
        <f t="shared" si="521"/>
        <v/>
      </c>
      <c r="DR327" s="73" t="str">
        <f>IF(DL327="","",MAX(DR$10:DR326)+1)</f>
        <v/>
      </c>
      <c r="DS327" s="177" t="str">
        <f t="shared" si="503"/>
        <v/>
      </c>
      <c r="DT327" s="125" t="str">
        <f t="shared" si="522"/>
        <v/>
      </c>
      <c r="DU327" t="s">
        <v>1</v>
      </c>
      <c r="DV327" s="29" t="str">
        <f t="shared" si="523"/>
        <v/>
      </c>
      <c r="DW327" t="s">
        <v>1</v>
      </c>
      <c r="DX327" s="166" t="str">
        <f>IF(BX327="","",IF(BY327&lt;&gt;"NEMA","ime-pre-klu"&amp;IF(BJ327="","","(ali)")&amp;"-kat",IF(CB327&lt;&gt;"NEMA","ime-pre-klu"&amp;IF(BJ327="","","(ali)"),IF(CE327&lt;&gt;"NEMA","ime-pre",IF(CT327&lt;&gt;"","novo",""))))&amp;IF(AND(BE327="0",BD327&gt;max_minuta*60),"-ot",""))</f>
        <v/>
      </c>
      <c r="DY327" t="s">
        <v>1</v>
      </c>
      <c r="DZ327" s="111"/>
      <c r="EA327" s="134"/>
      <c r="EB327" s="134"/>
      <c r="EC327" s="134"/>
      <c r="ED327" s="134"/>
      <c r="EE327" s="134"/>
      <c r="EF327" s="134"/>
      <c r="EG327" s="134"/>
      <c r="EH327" s="134"/>
      <c r="EI327" s="134"/>
      <c r="EJ327" s="106" t="str">
        <f t="shared" si="504"/>
        <v/>
      </c>
      <c r="EK327" t="s">
        <v>1</v>
      </c>
    </row>
    <row r="328" spans="2:141" x14ac:dyDescent="0.25">
      <c r="B328" s="148"/>
      <c r="C328" t="s">
        <v>1</v>
      </c>
      <c r="D328" s="159" t="str">
        <f t="shared" si="505"/>
        <v/>
      </c>
      <c r="E328" s="160" t="str">
        <f t="shared" ref="E328:AW328" si="588">IF($B328="","",FIND(";",$B328,D328+1))</f>
        <v/>
      </c>
      <c r="F328" s="160" t="str">
        <f t="shared" si="588"/>
        <v/>
      </c>
      <c r="G328" s="160" t="str">
        <f t="shared" si="588"/>
        <v/>
      </c>
      <c r="H328" s="160" t="str">
        <f t="shared" si="588"/>
        <v/>
      </c>
      <c r="I328" s="160" t="str">
        <f t="shared" si="588"/>
        <v/>
      </c>
      <c r="J328" s="160" t="str">
        <f t="shared" si="588"/>
        <v/>
      </c>
      <c r="K328" s="160" t="str">
        <f t="shared" si="588"/>
        <v/>
      </c>
      <c r="L328" s="160" t="str">
        <f t="shared" si="588"/>
        <v/>
      </c>
      <c r="M328" s="160" t="str">
        <f t="shared" si="588"/>
        <v/>
      </c>
      <c r="N328" s="160" t="str">
        <f t="shared" si="588"/>
        <v/>
      </c>
      <c r="O328" s="160" t="str">
        <f t="shared" si="588"/>
        <v/>
      </c>
      <c r="P328" s="160" t="str">
        <f t="shared" si="588"/>
        <v/>
      </c>
      <c r="Q328" s="160" t="str">
        <f t="shared" si="588"/>
        <v/>
      </c>
      <c r="R328" s="160" t="str">
        <f t="shared" si="588"/>
        <v/>
      </c>
      <c r="S328" s="160" t="str">
        <f t="shared" si="588"/>
        <v/>
      </c>
      <c r="T328" s="160" t="str">
        <f t="shared" si="588"/>
        <v/>
      </c>
      <c r="U328" s="160" t="str">
        <f t="shared" si="588"/>
        <v/>
      </c>
      <c r="V328" s="160" t="str">
        <f t="shared" si="588"/>
        <v/>
      </c>
      <c r="W328" s="160" t="str">
        <f t="shared" si="588"/>
        <v/>
      </c>
      <c r="X328" s="160" t="str">
        <f t="shared" si="588"/>
        <v/>
      </c>
      <c r="Y328" s="160" t="str">
        <f t="shared" si="588"/>
        <v/>
      </c>
      <c r="Z328" s="160" t="str">
        <f t="shared" si="588"/>
        <v/>
      </c>
      <c r="AA328" s="160" t="str">
        <f t="shared" si="588"/>
        <v/>
      </c>
      <c r="AB328" s="160" t="str">
        <f t="shared" si="588"/>
        <v/>
      </c>
      <c r="AC328" s="160" t="str">
        <f t="shared" si="588"/>
        <v/>
      </c>
      <c r="AD328" s="160" t="str">
        <f t="shared" si="588"/>
        <v/>
      </c>
      <c r="AE328" s="160" t="str">
        <f t="shared" si="588"/>
        <v/>
      </c>
      <c r="AF328" s="160" t="str">
        <f t="shared" si="588"/>
        <v/>
      </c>
      <c r="AG328" s="160" t="str">
        <f t="shared" si="588"/>
        <v/>
      </c>
      <c r="AH328" s="160" t="str">
        <f t="shared" si="588"/>
        <v/>
      </c>
      <c r="AI328" s="160" t="str">
        <f t="shared" si="588"/>
        <v/>
      </c>
      <c r="AJ328" s="160" t="str">
        <f t="shared" si="588"/>
        <v/>
      </c>
      <c r="AK328" s="160" t="str">
        <f t="shared" si="588"/>
        <v/>
      </c>
      <c r="AL328" s="160" t="str">
        <f t="shared" si="588"/>
        <v/>
      </c>
      <c r="AM328" s="160" t="str">
        <f t="shared" si="588"/>
        <v/>
      </c>
      <c r="AN328" s="160" t="str">
        <f t="shared" si="588"/>
        <v/>
      </c>
      <c r="AO328" s="160" t="str">
        <f t="shared" si="588"/>
        <v/>
      </c>
      <c r="AP328" s="160" t="str">
        <f t="shared" si="588"/>
        <v/>
      </c>
      <c r="AQ328" s="160" t="str">
        <f t="shared" si="588"/>
        <v/>
      </c>
      <c r="AR328" s="160" t="str">
        <f t="shared" si="588"/>
        <v/>
      </c>
      <c r="AS328" s="160" t="str">
        <f t="shared" si="588"/>
        <v/>
      </c>
      <c r="AT328" s="160" t="str">
        <f t="shared" si="588"/>
        <v/>
      </c>
      <c r="AU328" s="160" t="str">
        <f t="shared" si="588"/>
        <v/>
      </c>
      <c r="AV328" s="160" t="str">
        <f t="shared" si="588"/>
        <v/>
      </c>
      <c r="AW328" s="161" t="str">
        <f t="shared" si="588"/>
        <v/>
      </c>
      <c r="AX328" t="s">
        <v>1</v>
      </c>
      <c r="AY328" s="105" t="str">
        <f t="shared" si="507"/>
        <v/>
      </c>
      <c r="AZ328" s="134" t="str">
        <f t="shared" si="487"/>
        <v/>
      </c>
      <c r="BA328" s="73" t="str">
        <f t="shared" si="508"/>
        <v/>
      </c>
      <c r="BB328" s="73" t="str">
        <f t="shared" si="509"/>
        <v/>
      </c>
      <c r="BC328" s="134" t="str">
        <f t="shared" si="510"/>
        <v/>
      </c>
      <c r="BD328" s="134" t="str">
        <f t="shared" si="511"/>
        <v/>
      </c>
      <c r="BE328" s="134" t="str">
        <f t="shared" si="512"/>
        <v/>
      </c>
      <c r="BF328" s="134" t="str">
        <f t="shared" si="538"/>
        <v/>
      </c>
      <c r="BG328" s="134" t="str">
        <f t="shared" si="488"/>
        <v/>
      </c>
      <c r="BH328" s="73" t="str">
        <f t="shared" si="489"/>
        <v/>
      </c>
      <c r="BI328" s="73" t="str">
        <f t="shared" si="534"/>
        <v/>
      </c>
      <c r="BJ328" s="134" t="str">
        <f t="shared" si="513"/>
        <v/>
      </c>
      <c r="BK328" s="73" t="str" cm="1">
        <f t="array" ref="BK328">IF(BJ328="",""&amp;BI328,IF(BJ328="NEMA",BI328,INDEX(klub_naziv,MATCH(INDEX(klubAlias_klubid,BJ328),klub_id,0))))</f>
        <v/>
      </c>
      <c r="BL328" s="73" t="str" cm="1">
        <f t="array" ref="BL328">IFERROR(INDEX(registarNatjecatelji,CE328,4),"")</f>
        <v/>
      </c>
      <c r="BM328" s="179" t="str">
        <f t="shared" si="562"/>
        <v/>
      </c>
      <c r="BN328" s="73" t="str">
        <f t="shared" si="514"/>
        <v/>
      </c>
      <c r="BO328" s="73" t="str">
        <f t="shared" si="527"/>
        <v/>
      </c>
      <c r="BP328" s="134" t="str">
        <f t="shared" si="490"/>
        <v/>
      </c>
      <c r="BQ328" s="73" t="str">
        <f t="shared" si="491"/>
        <v/>
      </c>
      <c r="BR328" s="73" t="str">
        <f t="shared" si="492"/>
        <v/>
      </c>
      <c r="BS328" s="134" t="str">
        <f t="shared" si="493"/>
        <v/>
      </c>
      <c r="BT328" s="74" t="str">
        <f t="shared" si="494"/>
        <v/>
      </c>
      <c r="BU328" s="74" t="str">
        <f t="shared" si="495"/>
        <v/>
      </c>
      <c r="BV328" s="75" t="str">
        <f t="shared" si="496"/>
        <v/>
      </c>
      <c r="BW328" t="s">
        <v>1</v>
      </c>
      <c r="BX328" s="105" t="str">
        <f t="shared" si="497"/>
        <v/>
      </c>
      <c r="BY328" s="106" t="str">
        <f t="shared" si="498"/>
        <v/>
      </c>
      <c r="BZ328" t="s">
        <v>1</v>
      </c>
      <c r="CA328" s="105" t="str">
        <f t="shared" si="499"/>
        <v/>
      </c>
      <c r="CB328" s="106" t="str">
        <f t="shared" si="500"/>
        <v/>
      </c>
      <c r="CC328" t="s">
        <v>1</v>
      </c>
      <c r="CD328" s="105" t="str">
        <f t="shared" si="501"/>
        <v/>
      </c>
      <c r="CE328" s="106" t="str">
        <f t="shared" si="515"/>
        <v/>
      </c>
      <c r="CF328" t="s">
        <v>1</v>
      </c>
      <c r="CG328" s="111" t="str">
        <f t="shared" si="516"/>
        <v/>
      </c>
      <c r="CH328" s="134" t="str" cm="1">
        <f t="array" ref="CH328">IF(CG328="","",INDEX(imePrezime_id,CG328,0))</f>
        <v/>
      </c>
      <c r="CI328" s="106" t="str">
        <f>IF(OR(CD328="",CE328&lt;&gt;"NEMA"),"",IFERROR(INDEX(imeprezimealias_imeprezimeid,MATCH(BA328&amp;" "&amp;BB328,imeprezimealias_alias,0)),""))</f>
        <v/>
      </c>
      <c r="CJ328" t="s">
        <v>1</v>
      </c>
      <c r="CK328" s="29" t="str">
        <f t="shared" si="517"/>
        <v/>
      </c>
      <c r="CL328" t="s">
        <v>1</v>
      </c>
      <c r="CM328" s="90"/>
      <c r="CN328" t="s">
        <v>1</v>
      </c>
      <c r="CO328" s="111" t="str">
        <f>IF(CM328="","",MAX(CO$10:CO327)+1)</f>
        <v/>
      </c>
      <c r="CP328" s="106" t="str">
        <f>IF(CM328="","",INDEX(imePrezime_id,MATCH(IF(IFERROR(SEARCH("–",CM328),0)&lt;&gt;0,CM328,SUBSTITUTE(CM328," "," – ",1)),imePrezime,0)))</f>
        <v/>
      </c>
      <c r="CR328" s="29" t="str">
        <f t="shared" si="518"/>
        <v/>
      </c>
      <c r="CS328" t="s">
        <v>1</v>
      </c>
      <c r="CT328" s="115" t="str">
        <f>IF(AND(CE328="NEMA",CI328=""),MAX(CT$10:CT327)+1,"")</f>
        <v/>
      </c>
      <c r="CU328" t="s">
        <v>1</v>
      </c>
      <c r="CV328" s="120" t="str">
        <f t="shared" si="532"/>
        <v/>
      </c>
      <c r="CW328" t="s">
        <v>1</v>
      </c>
      <c r="CX328" s="105" t="str">
        <f>IF(CT328="","",IF(BO328&lt;&gt;"CRO","","INSERT INTO osoba (id,reg_broj,oib,spol_id,dat_rodjenja) VALUES ("&amp;CT328&amp;",(SELECT max(reg_broj)+1 FROM osoba),Null,'"&amp;CV328&amp;"',Null); INSERT INTO osoba_log (id,reg_broj,oib,spol_id,dat_rodjenja,dnevnik_id) SELECT id,reg_broj,oib,spol_id,dat_rodjenja,"&amp;CT$2&amp;" FROM osoba WHERE id = "&amp;CT328&amp;";"))</f>
        <v/>
      </c>
      <c r="CY328" s="125" t="str">
        <f>IF(CT328="","","INSERT INTO imeprezime (id,osoba_id,rbr,ime,prezime,klub_id,identitet_id,sintaksa_id,info,aktivno,dnevnik_id) VALUES ("&amp;CT328&amp;","&amp;IF(CX328="","Null",CT328)&amp;",1,'"&amp;BA328&amp;"','"&amp;BB328&amp;"',(SELECT id FROM klub WHERE naziv = '"&amp;BI328&amp;"'),Null,1,'',1,"&amp;CT$2&amp;");")</f>
        <v/>
      </c>
      <c r="CZ328" t="s">
        <v>1</v>
      </c>
      <c r="DA328" s="29" t="str">
        <f t="shared" si="519"/>
        <v/>
      </c>
      <c r="DB328" t="s">
        <v>1</v>
      </c>
      <c r="DC328" s="105" t="str">
        <f>IF(OR(BP328="",BP328&lt;&gt;"NEMA"),"",BO328)</f>
        <v/>
      </c>
      <c r="DD328" s="125" t="str">
        <f>IF(DC328="","",MAX(DD$10:DD327)+1)</f>
        <v/>
      </c>
      <c r="DE328" t="s">
        <v>1</v>
      </c>
      <c r="DF328" s="90"/>
      <c r="DG328" t="s">
        <v>1</v>
      </c>
      <c r="DH328" s="29" t="str">
        <f t="shared" si="502"/>
        <v/>
      </c>
      <c r="DI328" t="s">
        <v>1</v>
      </c>
      <c r="DJ328" s="166" t="str">
        <f>IF(BJ328&lt;&gt;"NEMA","",IF(IFERROR(MATCH(BI328,BI$10:BI327,0),0)&lt;&gt;0,"",BI328))</f>
        <v/>
      </c>
      <c r="DK328" t="s">
        <v>1</v>
      </c>
      <c r="DL328" s="90"/>
      <c r="DM328" t="s">
        <v>1</v>
      </c>
      <c r="DN328" s="105" t="str">
        <f t="shared" si="520"/>
        <v/>
      </c>
      <c r="DO328" s="73" t="str">
        <f>IF(DN328="","",MAX(DO$10:DO327)+1)</f>
        <v/>
      </c>
      <c r="DP328" s="73" t="str">
        <f>IF(DN328="","",IF(BP328="","",IF(BP328="NEMA",DD328,BP328)))</f>
        <v/>
      </c>
      <c r="DQ328" s="73" t="str">
        <f t="shared" si="521"/>
        <v/>
      </c>
      <c r="DR328" s="73" t="str">
        <f>IF(DL328="","",MAX(DR$10:DR327)+1)</f>
        <v/>
      </c>
      <c r="DS328" s="177" t="str">
        <f t="shared" si="503"/>
        <v/>
      </c>
      <c r="DT328" s="125" t="str">
        <f t="shared" si="522"/>
        <v/>
      </c>
      <c r="DU328" t="s">
        <v>1</v>
      </c>
      <c r="DV328" s="29" t="str">
        <f t="shared" si="523"/>
        <v/>
      </c>
      <c r="DW328" t="s">
        <v>1</v>
      </c>
      <c r="DX328" s="166" t="str">
        <f>IF(BX328="","",IF(BY328&lt;&gt;"NEMA","ime-pre-klu"&amp;IF(BJ328="","","(ali)")&amp;"-kat",IF(CB328&lt;&gt;"NEMA","ime-pre-klu"&amp;IF(BJ328="","","(ali)"),IF(CE328&lt;&gt;"NEMA","ime-pre",IF(CT328&lt;&gt;"","novo",""))))&amp;IF(AND(BE328="0",BD328&gt;max_minuta*60),"-ot",""))</f>
        <v/>
      </c>
      <c r="DY328" t="s">
        <v>1</v>
      </c>
      <c r="DZ328" s="111"/>
      <c r="EA328" s="134"/>
      <c r="EB328" s="134"/>
      <c r="EC328" s="134"/>
      <c r="ED328" s="134"/>
      <c r="EE328" s="134"/>
      <c r="EF328" s="134"/>
      <c r="EG328" s="134"/>
      <c r="EH328" s="134"/>
      <c r="EI328" s="134"/>
      <c r="EJ328" s="106" t="str">
        <f t="shared" si="504"/>
        <v/>
      </c>
      <c r="EK328" t="s">
        <v>1</v>
      </c>
    </row>
    <row r="329" spans="2:141" x14ac:dyDescent="0.25">
      <c r="B329" s="148"/>
      <c r="C329" t="s">
        <v>1</v>
      </c>
      <c r="D329" s="159" t="str">
        <f t="shared" si="505"/>
        <v/>
      </c>
      <c r="E329" s="160" t="str">
        <f t="shared" ref="E329:AW329" si="589">IF($B329="","",FIND(";",$B329,D329+1))</f>
        <v/>
      </c>
      <c r="F329" s="160" t="str">
        <f t="shared" si="589"/>
        <v/>
      </c>
      <c r="G329" s="160" t="str">
        <f t="shared" si="589"/>
        <v/>
      </c>
      <c r="H329" s="160" t="str">
        <f t="shared" si="589"/>
        <v/>
      </c>
      <c r="I329" s="160" t="str">
        <f t="shared" si="589"/>
        <v/>
      </c>
      <c r="J329" s="160" t="str">
        <f t="shared" si="589"/>
        <v/>
      </c>
      <c r="K329" s="160" t="str">
        <f t="shared" si="589"/>
        <v/>
      </c>
      <c r="L329" s="160" t="str">
        <f t="shared" si="589"/>
        <v/>
      </c>
      <c r="M329" s="160" t="str">
        <f t="shared" si="589"/>
        <v/>
      </c>
      <c r="N329" s="160" t="str">
        <f t="shared" si="589"/>
        <v/>
      </c>
      <c r="O329" s="160" t="str">
        <f t="shared" si="589"/>
        <v/>
      </c>
      <c r="P329" s="160" t="str">
        <f t="shared" si="589"/>
        <v/>
      </c>
      <c r="Q329" s="160" t="str">
        <f t="shared" si="589"/>
        <v/>
      </c>
      <c r="R329" s="160" t="str">
        <f t="shared" si="589"/>
        <v/>
      </c>
      <c r="S329" s="160" t="str">
        <f t="shared" si="589"/>
        <v/>
      </c>
      <c r="T329" s="160" t="str">
        <f t="shared" si="589"/>
        <v/>
      </c>
      <c r="U329" s="160" t="str">
        <f t="shared" si="589"/>
        <v/>
      </c>
      <c r="V329" s="160" t="str">
        <f t="shared" si="589"/>
        <v/>
      </c>
      <c r="W329" s="160" t="str">
        <f t="shared" si="589"/>
        <v/>
      </c>
      <c r="X329" s="160" t="str">
        <f t="shared" si="589"/>
        <v/>
      </c>
      <c r="Y329" s="160" t="str">
        <f t="shared" si="589"/>
        <v/>
      </c>
      <c r="Z329" s="160" t="str">
        <f t="shared" si="589"/>
        <v/>
      </c>
      <c r="AA329" s="160" t="str">
        <f t="shared" si="589"/>
        <v/>
      </c>
      <c r="AB329" s="160" t="str">
        <f t="shared" si="589"/>
        <v/>
      </c>
      <c r="AC329" s="160" t="str">
        <f t="shared" si="589"/>
        <v/>
      </c>
      <c r="AD329" s="160" t="str">
        <f t="shared" si="589"/>
        <v/>
      </c>
      <c r="AE329" s="160" t="str">
        <f t="shared" si="589"/>
        <v/>
      </c>
      <c r="AF329" s="160" t="str">
        <f t="shared" si="589"/>
        <v/>
      </c>
      <c r="AG329" s="160" t="str">
        <f t="shared" si="589"/>
        <v/>
      </c>
      <c r="AH329" s="160" t="str">
        <f t="shared" si="589"/>
        <v/>
      </c>
      <c r="AI329" s="160" t="str">
        <f t="shared" si="589"/>
        <v/>
      </c>
      <c r="AJ329" s="160" t="str">
        <f t="shared" si="589"/>
        <v/>
      </c>
      <c r="AK329" s="160" t="str">
        <f t="shared" si="589"/>
        <v/>
      </c>
      <c r="AL329" s="160" t="str">
        <f t="shared" si="589"/>
        <v/>
      </c>
      <c r="AM329" s="160" t="str">
        <f t="shared" si="589"/>
        <v/>
      </c>
      <c r="AN329" s="160" t="str">
        <f t="shared" si="589"/>
        <v/>
      </c>
      <c r="AO329" s="160" t="str">
        <f t="shared" si="589"/>
        <v/>
      </c>
      <c r="AP329" s="160" t="str">
        <f t="shared" si="589"/>
        <v/>
      </c>
      <c r="AQ329" s="160" t="str">
        <f t="shared" si="589"/>
        <v/>
      </c>
      <c r="AR329" s="160" t="str">
        <f t="shared" si="589"/>
        <v/>
      </c>
      <c r="AS329" s="160" t="str">
        <f t="shared" si="589"/>
        <v/>
      </c>
      <c r="AT329" s="160" t="str">
        <f t="shared" si="589"/>
        <v/>
      </c>
      <c r="AU329" s="160" t="str">
        <f t="shared" si="589"/>
        <v/>
      </c>
      <c r="AV329" s="160" t="str">
        <f t="shared" si="589"/>
        <v/>
      </c>
      <c r="AW329" s="161" t="str">
        <f t="shared" si="589"/>
        <v/>
      </c>
      <c r="AX329" t="s">
        <v>1</v>
      </c>
      <c r="AY329" s="105" t="str">
        <f t="shared" si="507"/>
        <v/>
      </c>
      <c r="AZ329" s="134" t="str">
        <f t="shared" si="487"/>
        <v/>
      </c>
      <c r="BA329" s="73" t="str">
        <f t="shared" si="508"/>
        <v/>
      </c>
      <c r="BB329" s="73" t="str">
        <f t="shared" si="509"/>
        <v/>
      </c>
      <c r="BC329" s="134" t="str">
        <f t="shared" si="510"/>
        <v/>
      </c>
      <c r="BD329" s="134" t="str">
        <f t="shared" si="511"/>
        <v/>
      </c>
      <c r="BE329" s="134" t="str">
        <f t="shared" si="512"/>
        <v/>
      </c>
      <c r="BF329" s="134" t="str">
        <f t="shared" si="538"/>
        <v/>
      </c>
      <c r="BG329" s="134" t="str">
        <f t="shared" si="488"/>
        <v/>
      </c>
      <c r="BH329" s="73" t="str">
        <f t="shared" si="489"/>
        <v/>
      </c>
      <c r="BI329" s="73" t="str">
        <f t="shared" si="534"/>
        <v/>
      </c>
      <c r="BJ329" s="134" t="str">
        <f t="shared" si="513"/>
        <v/>
      </c>
      <c r="BK329" s="73" t="str" cm="1">
        <f t="array" ref="BK329">IF(BJ329="",""&amp;BI329,IF(BJ329="NEMA",BI329,INDEX(klub_naziv,MATCH(INDEX(klubAlias_klubid,BJ329),klub_id,0))))</f>
        <v/>
      </c>
      <c r="BL329" s="73" t="str" cm="1">
        <f t="array" ref="BL329">IFERROR(INDEX(registarNatjecatelji,CE329,4),"")</f>
        <v/>
      </c>
      <c r="BM329" s="179" t="str">
        <f t="shared" si="562"/>
        <v/>
      </c>
      <c r="BN329" s="73" t="str">
        <f t="shared" si="514"/>
        <v/>
      </c>
      <c r="BO329" s="73" t="str">
        <f t="shared" si="527"/>
        <v/>
      </c>
      <c r="BP329" s="134" t="str">
        <f t="shared" si="490"/>
        <v/>
      </c>
      <c r="BQ329" s="73" t="str">
        <f t="shared" si="491"/>
        <v/>
      </c>
      <c r="BR329" s="73" t="str">
        <f t="shared" si="492"/>
        <v/>
      </c>
      <c r="BS329" s="134" t="str">
        <f t="shared" si="493"/>
        <v/>
      </c>
      <c r="BT329" s="74" t="str">
        <f t="shared" si="494"/>
        <v/>
      </c>
      <c r="BU329" s="74" t="str">
        <f t="shared" si="495"/>
        <v/>
      </c>
      <c r="BV329" s="75" t="str">
        <f t="shared" si="496"/>
        <v/>
      </c>
      <c r="BW329" t="s">
        <v>1</v>
      </c>
      <c r="BX329" s="105" t="str">
        <f t="shared" si="497"/>
        <v/>
      </c>
      <c r="BY329" s="106" t="str">
        <f t="shared" si="498"/>
        <v/>
      </c>
      <c r="BZ329" t="s">
        <v>1</v>
      </c>
      <c r="CA329" s="105" t="str">
        <f t="shared" si="499"/>
        <v/>
      </c>
      <c r="CB329" s="106" t="str">
        <f t="shared" si="500"/>
        <v/>
      </c>
      <c r="CC329" t="s">
        <v>1</v>
      </c>
      <c r="CD329" s="105" t="str">
        <f t="shared" si="501"/>
        <v/>
      </c>
      <c r="CE329" s="106" t="str">
        <f t="shared" si="515"/>
        <v/>
      </c>
      <c r="CF329" t="s">
        <v>1</v>
      </c>
      <c r="CG329" s="111" t="str">
        <f t="shared" si="516"/>
        <v/>
      </c>
      <c r="CH329" s="134" t="str" cm="1">
        <f t="array" ref="CH329">IF(CG329="","",INDEX(imePrezime_id,CG329,0))</f>
        <v/>
      </c>
      <c r="CI329" s="106" t="str">
        <f>IF(OR(CD329="",CE329&lt;&gt;"NEMA"),"",IFERROR(INDEX(imeprezimealias_imeprezimeid,MATCH(BA329&amp;" "&amp;BB329,imeprezimealias_alias,0)),""))</f>
        <v/>
      </c>
      <c r="CJ329" t="s">
        <v>1</v>
      </c>
      <c r="CK329" s="29" t="str">
        <f t="shared" si="517"/>
        <v/>
      </c>
      <c r="CL329" t="s">
        <v>1</v>
      </c>
      <c r="CM329" s="90"/>
      <c r="CN329" t="s">
        <v>1</v>
      </c>
      <c r="CO329" s="111" t="str">
        <f>IF(CM329="","",MAX(CO$10:CO328)+1)</f>
        <v/>
      </c>
      <c r="CP329" s="106" t="str">
        <f>IF(CM329="","",INDEX(imePrezime_id,MATCH(IF(IFERROR(SEARCH("–",CM329),0)&lt;&gt;0,CM329,SUBSTITUTE(CM329," "," – ",1)),imePrezime,0)))</f>
        <v/>
      </c>
      <c r="CR329" s="29" t="str">
        <f t="shared" si="518"/>
        <v/>
      </c>
      <c r="CS329" t="s">
        <v>1</v>
      </c>
      <c r="CT329" s="115" t="str">
        <f>IF(AND(CE329="NEMA",CI329=""),MAX(CT$10:CT328)+1,"")</f>
        <v/>
      </c>
      <c r="CU329" t="s">
        <v>1</v>
      </c>
      <c r="CV329" s="120" t="str">
        <f t="shared" si="532"/>
        <v/>
      </c>
      <c r="CW329" t="s">
        <v>1</v>
      </c>
      <c r="CX329" s="105" t="str">
        <f>IF(CT329="","",IF(BO329&lt;&gt;"CRO","","INSERT INTO osoba (id,reg_broj,oib,spol_id,dat_rodjenja) VALUES ("&amp;CT329&amp;",(SELECT max(reg_broj)+1 FROM osoba),Null,'"&amp;CV329&amp;"',Null); INSERT INTO osoba_log (id,reg_broj,oib,spol_id,dat_rodjenja,dnevnik_id) SELECT id,reg_broj,oib,spol_id,dat_rodjenja,"&amp;CT$2&amp;" FROM osoba WHERE id = "&amp;CT329&amp;";"))</f>
        <v/>
      </c>
      <c r="CY329" s="125" t="str">
        <f>IF(CT329="","","INSERT INTO imeprezime (id,osoba_id,rbr,ime,prezime,klub_id,identitet_id,sintaksa_id,info,aktivno,dnevnik_id) VALUES ("&amp;CT329&amp;","&amp;IF(CX329="","Null",CT329)&amp;",1,'"&amp;BA329&amp;"','"&amp;BB329&amp;"',(SELECT id FROM klub WHERE naziv = '"&amp;BI329&amp;"'),Null,1,'',1,"&amp;CT$2&amp;");")</f>
        <v/>
      </c>
      <c r="CZ329" t="s">
        <v>1</v>
      </c>
      <c r="DA329" s="29" t="str">
        <f t="shared" si="519"/>
        <v/>
      </c>
      <c r="DB329" t="s">
        <v>1</v>
      </c>
      <c r="DC329" s="105" t="str">
        <f>IF(OR(BP329="",BP329&lt;&gt;"NEMA"),"",BO329)</f>
        <v/>
      </c>
      <c r="DD329" s="125" t="str">
        <f>IF(DC329="","",MAX(DD$10:DD328)+1)</f>
        <v/>
      </c>
      <c r="DE329" t="s">
        <v>1</v>
      </c>
      <c r="DF329" s="90"/>
      <c r="DG329" t="s">
        <v>1</v>
      </c>
      <c r="DH329" s="29" t="str">
        <f t="shared" si="502"/>
        <v/>
      </c>
      <c r="DI329" t="s">
        <v>1</v>
      </c>
      <c r="DJ329" s="166" t="str">
        <f>IF(BJ329&lt;&gt;"NEMA","",IF(IFERROR(MATCH(BI329,BI$10:BI328,0),0)&lt;&gt;0,"",BI329))</f>
        <v/>
      </c>
      <c r="DK329" t="s">
        <v>1</v>
      </c>
      <c r="DL329" s="90"/>
      <c r="DM329" t="s">
        <v>1</v>
      </c>
      <c r="DN329" s="105" t="str">
        <f t="shared" si="520"/>
        <v/>
      </c>
      <c r="DO329" s="73" t="str">
        <f>IF(DN329="","",MAX(DO$10:DO328)+1)</f>
        <v/>
      </c>
      <c r="DP329" s="73" t="str">
        <f>IF(DN329="","",IF(BP329="","",IF(BP329="NEMA",DD329,BP329)))</f>
        <v/>
      </c>
      <c r="DQ329" s="73" t="str">
        <f t="shared" si="521"/>
        <v/>
      </c>
      <c r="DR329" s="73" t="str">
        <f>IF(DL329="","",MAX(DR$10:DR328)+1)</f>
        <v/>
      </c>
      <c r="DS329" s="177" t="str">
        <f t="shared" si="503"/>
        <v/>
      </c>
      <c r="DT329" s="125" t="str">
        <f t="shared" si="522"/>
        <v/>
      </c>
      <c r="DU329" t="s">
        <v>1</v>
      </c>
      <c r="DV329" s="29" t="str">
        <f t="shared" si="523"/>
        <v/>
      </c>
      <c r="DW329" t="s">
        <v>1</v>
      </c>
      <c r="DX329" s="166" t="str">
        <f>IF(BX329="","",IF(BY329&lt;&gt;"NEMA","ime-pre-klu"&amp;IF(BJ329="","","(ali)")&amp;"-kat",IF(CB329&lt;&gt;"NEMA","ime-pre-klu"&amp;IF(BJ329="","","(ali)"),IF(CE329&lt;&gt;"NEMA","ime-pre",IF(CT329&lt;&gt;"","novo",""))))&amp;IF(AND(BE329="0",BD329&gt;max_minuta*60),"-ot",""))</f>
        <v/>
      </c>
      <c r="DY329" t="s">
        <v>1</v>
      </c>
      <c r="DZ329" s="111"/>
      <c r="EA329" s="134"/>
      <c r="EB329" s="134"/>
      <c r="EC329" s="134"/>
      <c r="ED329" s="134"/>
      <c r="EE329" s="134"/>
      <c r="EF329" s="134"/>
      <c r="EG329" s="134"/>
      <c r="EH329" s="134"/>
      <c r="EI329" s="134"/>
      <c r="EJ329" s="106" t="str">
        <f t="shared" si="504"/>
        <v/>
      </c>
      <c r="EK329" t="s">
        <v>1</v>
      </c>
    </row>
    <row r="330" spans="2:141" x14ac:dyDescent="0.25">
      <c r="B330" s="148"/>
      <c r="C330" t="s">
        <v>1</v>
      </c>
      <c r="D330" s="159" t="str">
        <f t="shared" si="505"/>
        <v/>
      </c>
      <c r="E330" s="160" t="str">
        <f t="shared" ref="E330:AW330" si="590">IF($B330="","",FIND(";",$B330,D330+1))</f>
        <v/>
      </c>
      <c r="F330" s="160" t="str">
        <f t="shared" si="590"/>
        <v/>
      </c>
      <c r="G330" s="160" t="str">
        <f t="shared" si="590"/>
        <v/>
      </c>
      <c r="H330" s="160" t="str">
        <f t="shared" si="590"/>
        <v/>
      </c>
      <c r="I330" s="160" t="str">
        <f t="shared" si="590"/>
        <v/>
      </c>
      <c r="J330" s="160" t="str">
        <f t="shared" si="590"/>
        <v/>
      </c>
      <c r="K330" s="160" t="str">
        <f t="shared" si="590"/>
        <v/>
      </c>
      <c r="L330" s="160" t="str">
        <f t="shared" si="590"/>
        <v/>
      </c>
      <c r="M330" s="160" t="str">
        <f t="shared" si="590"/>
        <v/>
      </c>
      <c r="N330" s="160" t="str">
        <f t="shared" si="590"/>
        <v/>
      </c>
      <c r="O330" s="160" t="str">
        <f t="shared" si="590"/>
        <v/>
      </c>
      <c r="P330" s="160" t="str">
        <f t="shared" si="590"/>
        <v/>
      </c>
      <c r="Q330" s="160" t="str">
        <f t="shared" si="590"/>
        <v/>
      </c>
      <c r="R330" s="160" t="str">
        <f t="shared" si="590"/>
        <v/>
      </c>
      <c r="S330" s="160" t="str">
        <f t="shared" si="590"/>
        <v/>
      </c>
      <c r="T330" s="160" t="str">
        <f t="shared" si="590"/>
        <v/>
      </c>
      <c r="U330" s="160" t="str">
        <f t="shared" si="590"/>
        <v/>
      </c>
      <c r="V330" s="160" t="str">
        <f t="shared" si="590"/>
        <v/>
      </c>
      <c r="W330" s="160" t="str">
        <f t="shared" si="590"/>
        <v/>
      </c>
      <c r="X330" s="160" t="str">
        <f t="shared" si="590"/>
        <v/>
      </c>
      <c r="Y330" s="160" t="str">
        <f t="shared" si="590"/>
        <v/>
      </c>
      <c r="Z330" s="160" t="str">
        <f t="shared" si="590"/>
        <v/>
      </c>
      <c r="AA330" s="160" t="str">
        <f t="shared" si="590"/>
        <v/>
      </c>
      <c r="AB330" s="160" t="str">
        <f t="shared" si="590"/>
        <v/>
      </c>
      <c r="AC330" s="160" t="str">
        <f t="shared" si="590"/>
        <v/>
      </c>
      <c r="AD330" s="160" t="str">
        <f t="shared" si="590"/>
        <v/>
      </c>
      <c r="AE330" s="160" t="str">
        <f t="shared" si="590"/>
        <v/>
      </c>
      <c r="AF330" s="160" t="str">
        <f t="shared" si="590"/>
        <v/>
      </c>
      <c r="AG330" s="160" t="str">
        <f t="shared" si="590"/>
        <v/>
      </c>
      <c r="AH330" s="160" t="str">
        <f t="shared" si="590"/>
        <v/>
      </c>
      <c r="AI330" s="160" t="str">
        <f t="shared" si="590"/>
        <v/>
      </c>
      <c r="AJ330" s="160" t="str">
        <f t="shared" si="590"/>
        <v/>
      </c>
      <c r="AK330" s="160" t="str">
        <f t="shared" si="590"/>
        <v/>
      </c>
      <c r="AL330" s="160" t="str">
        <f t="shared" si="590"/>
        <v/>
      </c>
      <c r="AM330" s="160" t="str">
        <f t="shared" si="590"/>
        <v/>
      </c>
      <c r="AN330" s="160" t="str">
        <f t="shared" si="590"/>
        <v/>
      </c>
      <c r="AO330" s="160" t="str">
        <f t="shared" si="590"/>
        <v/>
      </c>
      <c r="AP330" s="160" t="str">
        <f t="shared" si="590"/>
        <v/>
      </c>
      <c r="AQ330" s="160" t="str">
        <f t="shared" si="590"/>
        <v/>
      </c>
      <c r="AR330" s="160" t="str">
        <f t="shared" si="590"/>
        <v/>
      </c>
      <c r="AS330" s="160" t="str">
        <f t="shared" si="590"/>
        <v/>
      </c>
      <c r="AT330" s="160" t="str">
        <f t="shared" si="590"/>
        <v/>
      </c>
      <c r="AU330" s="160" t="str">
        <f t="shared" si="590"/>
        <v/>
      </c>
      <c r="AV330" s="160" t="str">
        <f t="shared" si="590"/>
        <v/>
      </c>
      <c r="AW330" s="161" t="str">
        <f t="shared" si="590"/>
        <v/>
      </c>
      <c r="AX330" t="s">
        <v>1</v>
      </c>
      <c r="AY330" s="105" t="str">
        <f t="shared" si="507"/>
        <v/>
      </c>
      <c r="AZ330" s="134" t="str">
        <f t="shared" si="487"/>
        <v/>
      </c>
      <c r="BA330" s="73" t="str">
        <f t="shared" si="508"/>
        <v/>
      </c>
      <c r="BB330" s="73" t="str">
        <f t="shared" si="509"/>
        <v/>
      </c>
      <c r="BC330" s="134" t="str">
        <f t="shared" si="510"/>
        <v/>
      </c>
      <c r="BD330" s="134" t="str">
        <f t="shared" si="511"/>
        <v/>
      </c>
      <c r="BE330" s="134" t="str">
        <f t="shared" si="512"/>
        <v/>
      </c>
      <c r="BF330" s="134" t="str">
        <f t="shared" si="538"/>
        <v/>
      </c>
      <c r="BG330" s="134" t="str">
        <f t="shared" si="488"/>
        <v/>
      </c>
      <c r="BH330" s="73" t="str">
        <f t="shared" si="489"/>
        <v/>
      </c>
      <c r="BI330" s="73" t="str">
        <f t="shared" si="534"/>
        <v/>
      </c>
      <c r="BJ330" s="134" t="str">
        <f t="shared" si="513"/>
        <v/>
      </c>
      <c r="BK330" s="73" t="str" cm="1">
        <f t="array" ref="BK330">IF(BJ330="",""&amp;BI330,IF(BJ330="NEMA",BI330,INDEX(klub_naziv,MATCH(INDEX(klubAlias_klubid,BJ330),klub_id,0))))</f>
        <v/>
      </c>
      <c r="BL330" s="73" t="str" cm="1">
        <f t="array" ref="BL330">IFERROR(INDEX(registarNatjecatelji,CE330,4),"")</f>
        <v/>
      </c>
      <c r="BM330" s="179" t="str">
        <f t="shared" si="562"/>
        <v/>
      </c>
      <c r="BN330" s="73" t="str">
        <f t="shared" si="514"/>
        <v/>
      </c>
      <c r="BO330" s="73" t="str">
        <f t="shared" si="527"/>
        <v/>
      </c>
      <c r="BP330" s="134" t="str">
        <f t="shared" si="490"/>
        <v/>
      </c>
      <c r="BQ330" s="73" t="str">
        <f t="shared" si="491"/>
        <v/>
      </c>
      <c r="BR330" s="73" t="str">
        <f t="shared" si="492"/>
        <v/>
      </c>
      <c r="BS330" s="134" t="str">
        <f t="shared" si="493"/>
        <v/>
      </c>
      <c r="BT330" s="74" t="str">
        <f t="shared" si="494"/>
        <v/>
      </c>
      <c r="BU330" s="74" t="str">
        <f t="shared" si="495"/>
        <v/>
      </c>
      <c r="BV330" s="75" t="str">
        <f t="shared" si="496"/>
        <v/>
      </c>
      <c r="BW330" t="s">
        <v>1</v>
      </c>
      <c r="BX330" s="105" t="str">
        <f t="shared" si="497"/>
        <v/>
      </c>
      <c r="BY330" s="106" t="str">
        <f t="shared" si="498"/>
        <v/>
      </c>
      <c r="BZ330" t="s">
        <v>1</v>
      </c>
      <c r="CA330" s="105" t="str">
        <f t="shared" si="499"/>
        <v/>
      </c>
      <c r="CB330" s="106" t="str">
        <f t="shared" si="500"/>
        <v/>
      </c>
      <c r="CC330" t="s">
        <v>1</v>
      </c>
      <c r="CD330" s="105" t="str">
        <f t="shared" si="501"/>
        <v/>
      </c>
      <c r="CE330" s="106" t="str">
        <f t="shared" si="515"/>
        <v/>
      </c>
      <c r="CF330" t="s">
        <v>1</v>
      </c>
      <c r="CG330" s="111" t="str">
        <f t="shared" si="516"/>
        <v/>
      </c>
      <c r="CH330" s="134" t="str" cm="1">
        <f t="array" ref="CH330">IF(CG330="","",INDEX(imePrezime_id,CG330,0))</f>
        <v/>
      </c>
      <c r="CI330" s="106" t="str">
        <f>IF(OR(CD330="",CE330&lt;&gt;"NEMA"),"",IFERROR(INDEX(imeprezimealias_imeprezimeid,MATCH(BA330&amp;" "&amp;BB330,imeprezimealias_alias,0)),""))</f>
        <v/>
      </c>
      <c r="CJ330" t="s">
        <v>1</v>
      </c>
      <c r="CK330" s="29" t="str">
        <f t="shared" si="517"/>
        <v/>
      </c>
      <c r="CL330" t="s">
        <v>1</v>
      </c>
      <c r="CM330" s="90"/>
      <c r="CN330" t="s">
        <v>1</v>
      </c>
      <c r="CO330" s="111" t="str">
        <f>IF(CM330="","",MAX(CO$10:CO329)+1)</f>
        <v/>
      </c>
      <c r="CP330" s="106" t="str">
        <f>IF(CM330="","",INDEX(imePrezime_id,MATCH(IF(IFERROR(SEARCH("–",CM330),0)&lt;&gt;0,CM330,SUBSTITUTE(CM330," "," – ",1)),imePrezime,0)))</f>
        <v/>
      </c>
      <c r="CR330" s="29" t="str">
        <f t="shared" si="518"/>
        <v/>
      </c>
      <c r="CS330" t="s">
        <v>1</v>
      </c>
      <c r="CT330" s="115" t="str">
        <f>IF(AND(CE330="NEMA",CI330=""),MAX(CT$10:CT329)+1,"")</f>
        <v/>
      </c>
      <c r="CU330" t="s">
        <v>1</v>
      </c>
      <c r="CV330" s="120" t="str">
        <f t="shared" si="532"/>
        <v/>
      </c>
      <c r="CW330" t="s">
        <v>1</v>
      </c>
      <c r="CX330" s="105" t="str">
        <f>IF(CT330="","",IF(BO330&lt;&gt;"CRO","","INSERT INTO osoba (id,reg_broj,oib,spol_id,dat_rodjenja) VALUES ("&amp;CT330&amp;",(SELECT max(reg_broj)+1 FROM osoba),Null,'"&amp;CV330&amp;"',Null); INSERT INTO osoba_log (id,reg_broj,oib,spol_id,dat_rodjenja,dnevnik_id) SELECT id,reg_broj,oib,spol_id,dat_rodjenja,"&amp;CT$2&amp;" FROM osoba WHERE id = "&amp;CT330&amp;";"))</f>
        <v/>
      </c>
      <c r="CY330" s="125" t="str">
        <f>IF(CT330="","","INSERT INTO imeprezime (id,osoba_id,rbr,ime,prezime,klub_id,identitet_id,sintaksa_id,info,aktivno,dnevnik_id) VALUES ("&amp;CT330&amp;","&amp;IF(CX330="","Null",CT330)&amp;",1,'"&amp;BA330&amp;"','"&amp;BB330&amp;"',(SELECT id FROM klub WHERE naziv = '"&amp;BI330&amp;"'),Null,1,'',1,"&amp;CT$2&amp;");")</f>
        <v/>
      </c>
      <c r="CZ330" t="s">
        <v>1</v>
      </c>
      <c r="DA330" s="29" t="str">
        <f t="shared" si="519"/>
        <v/>
      </c>
      <c r="DB330" t="s">
        <v>1</v>
      </c>
      <c r="DC330" s="105" t="str">
        <f>IF(OR(BP330="",BP330&lt;&gt;"NEMA"),"",BO330)</f>
        <v/>
      </c>
      <c r="DD330" s="125" t="str">
        <f>IF(DC330="","",MAX(DD$10:DD329)+1)</f>
        <v/>
      </c>
      <c r="DE330" t="s">
        <v>1</v>
      </c>
      <c r="DF330" s="90"/>
      <c r="DG330" t="s">
        <v>1</v>
      </c>
      <c r="DH330" s="29" t="str">
        <f t="shared" si="502"/>
        <v/>
      </c>
      <c r="DI330" t="s">
        <v>1</v>
      </c>
      <c r="DJ330" s="166" t="str">
        <f>IF(BJ330&lt;&gt;"NEMA","",IF(IFERROR(MATCH(BI330,BI$10:BI329,0),0)&lt;&gt;0,"",BI330))</f>
        <v/>
      </c>
      <c r="DK330" t="s">
        <v>1</v>
      </c>
      <c r="DL330" s="90"/>
      <c r="DM330" t="s">
        <v>1</v>
      </c>
      <c r="DN330" s="105" t="str">
        <f t="shared" si="520"/>
        <v/>
      </c>
      <c r="DO330" s="73" t="str">
        <f>IF(DN330="","",MAX(DO$10:DO329)+1)</f>
        <v/>
      </c>
      <c r="DP330" s="73" t="str">
        <f>IF(DN330="","",IF(BP330="","",IF(BP330="NEMA",DD330,BP330)))</f>
        <v/>
      </c>
      <c r="DQ330" s="73" t="str">
        <f t="shared" si="521"/>
        <v/>
      </c>
      <c r="DR330" s="73" t="str">
        <f>IF(DL330="","",MAX(DR$10:DR329)+1)</f>
        <v/>
      </c>
      <c r="DS330" s="177" t="str">
        <f t="shared" si="503"/>
        <v/>
      </c>
      <c r="DT330" s="125" t="str">
        <f t="shared" si="522"/>
        <v/>
      </c>
      <c r="DU330" t="s">
        <v>1</v>
      </c>
      <c r="DV330" s="29" t="str">
        <f t="shared" si="523"/>
        <v/>
      </c>
      <c r="DW330" t="s">
        <v>1</v>
      </c>
      <c r="DX330" s="166" t="str">
        <f>IF(BX330="","",IF(BY330&lt;&gt;"NEMA","ime-pre-klu"&amp;IF(BJ330="","","(ali)")&amp;"-kat",IF(CB330&lt;&gt;"NEMA","ime-pre-klu"&amp;IF(BJ330="","","(ali)"),IF(CE330&lt;&gt;"NEMA","ime-pre",IF(CT330&lt;&gt;"","novo",""))))&amp;IF(AND(BE330="0",BD330&gt;max_minuta*60),"-ot",""))</f>
        <v/>
      </c>
      <c r="DY330" t="s">
        <v>1</v>
      </c>
      <c r="DZ330" s="111"/>
      <c r="EA330" s="134"/>
      <c r="EB330" s="134"/>
      <c r="EC330" s="134"/>
      <c r="ED330" s="134"/>
      <c r="EE330" s="134"/>
      <c r="EF330" s="134"/>
      <c r="EG330" s="134"/>
      <c r="EH330" s="134"/>
      <c r="EI330" s="134"/>
      <c r="EJ330" s="106" t="str">
        <f t="shared" si="504"/>
        <v/>
      </c>
      <c r="EK330" t="s">
        <v>1</v>
      </c>
    </row>
    <row r="331" spans="2:141" x14ac:dyDescent="0.25">
      <c r="B331" s="148"/>
      <c r="C331" t="s">
        <v>1</v>
      </c>
      <c r="D331" s="159" t="str">
        <f t="shared" si="505"/>
        <v/>
      </c>
      <c r="E331" s="160" t="str">
        <f t="shared" ref="E331:AW331" si="591">IF($B331="","",FIND(";",$B331,D331+1))</f>
        <v/>
      </c>
      <c r="F331" s="160" t="str">
        <f t="shared" si="591"/>
        <v/>
      </c>
      <c r="G331" s="160" t="str">
        <f t="shared" si="591"/>
        <v/>
      </c>
      <c r="H331" s="160" t="str">
        <f t="shared" si="591"/>
        <v/>
      </c>
      <c r="I331" s="160" t="str">
        <f t="shared" si="591"/>
        <v/>
      </c>
      <c r="J331" s="160" t="str">
        <f t="shared" si="591"/>
        <v/>
      </c>
      <c r="K331" s="160" t="str">
        <f t="shared" si="591"/>
        <v/>
      </c>
      <c r="L331" s="160" t="str">
        <f t="shared" si="591"/>
        <v/>
      </c>
      <c r="M331" s="160" t="str">
        <f t="shared" si="591"/>
        <v/>
      </c>
      <c r="N331" s="160" t="str">
        <f t="shared" si="591"/>
        <v/>
      </c>
      <c r="O331" s="160" t="str">
        <f t="shared" si="591"/>
        <v/>
      </c>
      <c r="P331" s="160" t="str">
        <f t="shared" si="591"/>
        <v/>
      </c>
      <c r="Q331" s="160" t="str">
        <f t="shared" si="591"/>
        <v/>
      </c>
      <c r="R331" s="160" t="str">
        <f t="shared" si="591"/>
        <v/>
      </c>
      <c r="S331" s="160" t="str">
        <f t="shared" si="591"/>
        <v/>
      </c>
      <c r="T331" s="160" t="str">
        <f t="shared" si="591"/>
        <v/>
      </c>
      <c r="U331" s="160" t="str">
        <f t="shared" si="591"/>
        <v/>
      </c>
      <c r="V331" s="160" t="str">
        <f t="shared" si="591"/>
        <v/>
      </c>
      <c r="W331" s="160" t="str">
        <f t="shared" si="591"/>
        <v/>
      </c>
      <c r="X331" s="160" t="str">
        <f t="shared" si="591"/>
        <v/>
      </c>
      <c r="Y331" s="160" t="str">
        <f t="shared" si="591"/>
        <v/>
      </c>
      <c r="Z331" s="160" t="str">
        <f t="shared" si="591"/>
        <v/>
      </c>
      <c r="AA331" s="160" t="str">
        <f t="shared" si="591"/>
        <v/>
      </c>
      <c r="AB331" s="160" t="str">
        <f t="shared" si="591"/>
        <v/>
      </c>
      <c r="AC331" s="160" t="str">
        <f t="shared" si="591"/>
        <v/>
      </c>
      <c r="AD331" s="160" t="str">
        <f t="shared" si="591"/>
        <v/>
      </c>
      <c r="AE331" s="160" t="str">
        <f t="shared" si="591"/>
        <v/>
      </c>
      <c r="AF331" s="160" t="str">
        <f t="shared" si="591"/>
        <v/>
      </c>
      <c r="AG331" s="160" t="str">
        <f t="shared" si="591"/>
        <v/>
      </c>
      <c r="AH331" s="160" t="str">
        <f t="shared" si="591"/>
        <v/>
      </c>
      <c r="AI331" s="160" t="str">
        <f t="shared" si="591"/>
        <v/>
      </c>
      <c r="AJ331" s="160" t="str">
        <f t="shared" si="591"/>
        <v/>
      </c>
      <c r="AK331" s="160" t="str">
        <f t="shared" si="591"/>
        <v/>
      </c>
      <c r="AL331" s="160" t="str">
        <f t="shared" si="591"/>
        <v/>
      </c>
      <c r="AM331" s="160" t="str">
        <f t="shared" si="591"/>
        <v/>
      </c>
      <c r="AN331" s="160" t="str">
        <f t="shared" si="591"/>
        <v/>
      </c>
      <c r="AO331" s="160" t="str">
        <f t="shared" si="591"/>
        <v/>
      </c>
      <c r="AP331" s="160" t="str">
        <f t="shared" si="591"/>
        <v/>
      </c>
      <c r="AQ331" s="160" t="str">
        <f t="shared" si="591"/>
        <v/>
      </c>
      <c r="AR331" s="160" t="str">
        <f t="shared" si="591"/>
        <v/>
      </c>
      <c r="AS331" s="160" t="str">
        <f t="shared" si="591"/>
        <v/>
      </c>
      <c r="AT331" s="160" t="str">
        <f t="shared" si="591"/>
        <v/>
      </c>
      <c r="AU331" s="160" t="str">
        <f t="shared" si="591"/>
        <v/>
      </c>
      <c r="AV331" s="160" t="str">
        <f t="shared" si="591"/>
        <v/>
      </c>
      <c r="AW331" s="161" t="str">
        <f t="shared" si="591"/>
        <v/>
      </c>
      <c r="AX331" t="s">
        <v>1</v>
      </c>
      <c r="AY331" s="105" t="str">
        <f t="shared" si="507"/>
        <v/>
      </c>
      <c r="AZ331" s="134" t="str">
        <f t="shared" ref="AZ331:AZ394" si="592">IF(AY331="","",IFERROR(INDEX(kategorija_id,MATCH(AY331,kategorija_oznaka,0)),INDEX(kategorijaAlias_id,MATCH(AY331,kategorijaAlias_oznaka,0))))</f>
        <v/>
      </c>
      <c r="BA331" s="73" t="str">
        <f t="shared" si="508"/>
        <v/>
      </c>
      <c r="BB331" s="73" t="str">
        <f t="shared" si="509"/>
        <v/>
      </c>
      <c r="BC331" s="134" t="str">
        <f t="shared" si="510"/>
        <v/>
      </c>
      <c r="BD331" s="134" t="str">
        <f t="shared" si="511"/>
        <v/>
      </c>
      <c r="BE331" s="134" t="str">
        <f t="shared" si="512"/>
        <v/>
      </c>
      <c r="BF331" s="134" t="str">
        <f t="shared" si="538"/>
        <v/>
      </c>
      <c r="BG331" s="134" t="str">
        <f t="shared" ref="BG331:BG394" si="593">IF(CD331="","",IF(N(BD331)&gt;max_minuta*60,2,INDEX(statusRezultat_id,MATCH(VALUE(BE331),statusRezultat_oevent,0))))</f>
        <v/>
      </c>
      <c r="BH331" s="73" t="str">
        <f t="shared" ref="BH331:BH394" si="594">IF(B331="","",SUBSTITUTE(MID($B331,R331+1,S331-R331-1),"""",""))</f>
        <v/>
      </c>
      <c r="BI331" s="73" t="str">
        <f t="shared" si="534"/>
        <v/>
      </c>
      <c r="BJ331" s="134" t="str">
        <f t="shared" si="513"/>
        <v/>
      </c>
      <c r="BK331" s="73" t="str" cm="1">
        <f t="array" ref="BK331">IF(BJ331="",""&amp;BI331,IF(BJ331="NEMA",BI331,INDEX(klub_naziv,MATCH(INDEX(klubAlias_klubid,BJ331),klub_id,0))))</f>
        <v/>
      </c>
      <c r="BL331" s="73" t="str" cm="1">
        <f t="array" ref="BL331">IFERROR(INDEX(registarNatjecatelji,CE331,4),"")</f>
        <v/>
      </c>
      <c r="BM331" s="179" t="str">
        <f t="shared" si="562"/>
        <v/>
      </c>
      <c r="BN331" s="73" t="str">
        <f t="shared" si="514"/>
        <v/>
      </c>
      <c r="BO331" s="73" t="str">
        <f t="shared" si="527"/>
        <v/>
      </c>
      <c r="BP331" s="134" t="str">
        <f t="shared" ref="BP331:BP394" si="595">IF(BO331="","",IFERROR(INDEX(drzava_id,MATCH(BO331,drzava_oznaka,0)),"NEMA"))</f>
        <v/>
      </c>
      <c r="BQ331" s="73" t="str">
        <f t="shared" ref="BQ331:BQ394" si="596">IF(B331="","",SUBSTITUTE(MID($B331,AQ331+1,AR331-AQ331-1),"""",""))</f>
        <v/>
      </c>
      <c r="BR331" s="73" t="str">
        <f t="shared" ref="BR331:BR394" si="597">IF(BQ331="","",INDEX(staza_alias,MATCH(BQ331,staza_trka,0)))</f>
        <v/>
      </c>
      <c r="BS331" s="134" t="str">
        <f t="shared" ref="BS331:BS394" si="598">IF(BR331="","",INDEX(staza_id,MATCH(BR331,staza_naziv,0)))</f>
        <v/>
      </c>
      <c r="BT331" s="74" t="str">
        <f t="shared" ref="BT331:BT394" si="599">IF(B331="","",SUBSTITUTE(MID($B331,AR331+1,AS331-AR331-1),"""",""))</f>
        <v/>
      </c>
      <c r="BU331" s="74" t="str">
        <f t="shared" ref="BU331:BU394" si="600">IF(B331="","",SUBSTITUTE(MID($B331,AS331+1,AT331-AS331-1),"""",""))</f>
        <v/>
      </c>
      <c r="BV331" s="75" t="str">
        <f t="shared" ref="BV331:BV394" si="601">IF(B331="","",SUBSTITUTE(MID($B331,AT331+1,AU331-AT331-1),"""",""))</f>
        <v/>
      </c>
      <c r="BW331" t="s">
        <v>1</v>
      </c>
      <c r="BX331" s="105" t="str">
        <f t="shared" ref="BX331:BX394" si="602">IF(BA331="Vacant","",IF(BA331="","",BA331) &amp; IF(BB331="",""," – " &amp; BB331) &amp; IF(BN331="",""," – " &amp; BN331) &amp; IF(AY331="",""," – " &amp; AY331))</f>
        <v/>
      </c>
      <c r="BY331" s="106" t="str">
        <f t="shared" ref="BY331:BY394" si="603">IF(BX331="","",IFERROR(MATCH(BX331,registar,0),"NEMA"))</f>
        <v/>
      </c>
      <c r="BZ331" t="s">
        <v>1</v>
      </c>
      <c r="CA331" s="105" t="str">
        <f t="shared" ref="CA331:CA394" si="604">IF(BA331="Vacant","",IF(BA331="","",BA331) &amp; IF(BB331="",""," – " &amp; BB331) &amp; IF(BN331="",""," – " &amp; BN331))</f>
        <v/>
      </c>
      <c r="CB331" s="106" t="str">
        <f t="shared" ref="CB331:CB394" si="605">IF(CA331="","",IFERROR(MATCH(CA331,imePrezime_klub,0),"NEMA"))</f>
        <v/>
      </c>
      <c r="CC331" t="s">
        <v>1</v>
      </c>
      <c r="CD331" s="105" t="str">
        <f t="shared" ref="CD331:CD394" si="606">IF(BA331="Vacant","",IF(BA331="","",BA331)&amp;IF(BB331="",""," – "&amp;BB331))</f>
        <v/>
      </c>
      <c r="CE331" s="106" t="str">
        <f t="shared" si="515"/>
        <v/>
      </c>
      <c r="CF331" t="s">
        <v>1</v>
      </c>
      <c r="CG331" s="111" t="str">
        <f t="shared" si="516"/>
        <v/>
      </c>
      <c r="CH331" s="134" t="str" cm="1">
        <f t="array" ref="CH331">IF(CG331="","",INDEX(imePrezime_id,CG331,0))</f>
        <v/>
      </c>
      <c r="CI331" s="106" t="str">
        <f>IF(OR(CD331="",CE331&lt;&gt;"NEMA"),"",IFERROR(INDEX(imeprezimealias_imeprezimeid,MATCH(BA331&amp;" "&amp;BB331,imeprezimealias_alias,0)),""))</f>
        <v/>
      </c>
      <c r="CJ331" t="s">
        <v>1</v>
      </c>
      <c r="CK331" s="29" t="str">
        <f t="shared" si="517"/>
        <v/>
      </c>
      <c r="CL331" t="s">
        <v>1</v>
      </c>
      <c r="CM331" s="90"/>
      <c r="CN331" t="s">
        <v>1</v>
      </c>
      <c r="CO331" s="111" t="str">
        <f>IF(CM331="","",MAX(CO$10:CO330)+1)</f>
        <v/>
      </c>
      <c r="CP331" s="106" t="str">
        <f>IF(CM331="","",INDEX(imePrezime_id,MATCH(IF(IFERROR(SEARCH("–",CM331),0)&lt;&gt;0,CM331,SUBSTITUTE(CM331," "," – ",1)),imePrezime,0)))</f>
        <v/>
      </c>
      <c r="CR331" s="29" t="str">
        <f t="shared" si="518"/>
        <v/>
      </c>
      <c r="CS331" t="s">
        <v>1</v>
      </c>
      <c r="CT331" s="115" t="str">
        <f>IF(AND(CE331="NEMA",CI331=""),MAX(CT$10:CT330)+1,"")</f>
        <v/>
      </c>
      <c r="CU331" t="s">
        <v>1</v>
      </c>
      <c r="CV331" s="120" t="str">
        <f t="shared" si="532"/>
        <v/>
      </c>
      <c r="CW331" t="s">
        <v>1</v>
      </c>
      <c r="CX331" s="105" t="str">
        <f>IF(CT331="","",IF(BO331&lt;&gt;"CRO","","INSERT INTO osoba (id,reg_broj,oib,spol_id,dat_rodjenja) VALUES ("&amp;CT331&amp;",(SELECT max(reg_broj)+1 FROM osoba),Null,'"&amp;CV331&amp;"',Null); INSERT INTO osoba_log (id,reg_broj,oib,spol_id,dat_rodjenja,dnevnik_id) SELECT id,reg_broj,oib,spol_id,dat_rodjenja,"&amp;CT$2&amp;" FROM osoba WHERE id = "&amp;CT331&amp;";"))</f>
        <v/>
      </c>
      <c r="CY331" s="125" t="str">
        <f>IF(CT331="","","INSERT INTO imeprezime (id,osoba_id,rbr,ime,prezime,klub_id,identitet_id,sintaksa_id,info,aktivno,dnevnik_id) VALUES ("&amp;CT331&amp;","&amp;IF(CX331="","Null",CT331)&amp;",1,'"&amp;BA331&amp;"','"&amp;BB331&amp;"',(SELECT id FROM klub WHERE naziv = '"&amp;BI331&amp;"'),Null,1,'',1,"&amp;CT$2&amp;");")</f>
        <v/>
      </c>
      <c r="CZ331" t="s">
        <v>1</v>
      </c>
      <c r="DA331" s="29" t="str">
        <f t="shared" si="519"/>
        <v/>
      </c>
      <c r="DB331" t="s">
        <v>1</v>
      </c>
      <c r="DC331" s="105" t="str">
        <f>IF(OR(BP331="",BP331&lt;&gt;"NEMA"),"",BO331)</f>
        <v/>
      </c>
      <c r="DD331" s="125" t="str">
        <f>IF(DC331="","",MAX(DD$10:DD330)+1)</f>
        <v/>
      </c>
      <c r="DE331" t="s">
        <v>1</v>
      </c>
      <c r="DF331" s="90"/>
      <c r="DG331" t="s">
        <v>1</v>
      </c>
      <c r="DH331" s="29" t="str">
        <f t="shared" ref="DH331:DH394" si="607">IF(DC331="","","INSERT INTO drzava(id,naziv,oznaka) VALUES ("&amp;DD331&amp;",'"&amp;DF331&amp;"','"&amp;UPPER(LEFT(DC331,1))&amp;LOWER(RIGHT(DC331,2))&amp;"');")</f>
        <v/>
      </c>
      <c r="DI331" t="s">
        <v>1</v>
      </c>
      <c r="DJ331" s="166" t="str">
        <f>IF(BJ331&lt;&gt;"NEMA","",IF(IFERROR(MATCH(BI331,BI$10:BI330,0),0)&lt;&gt;0,"",BI331))</f>
        <v/>
      </c>
      <c r="DK331" t="s">
        <v>1</v>
      </c>
      <c r="DL331" s="90"/>
      <c r="DM331" t="s">
        <v>1</v>
      </c>
      <c r="DN331" s="105" t="str">
        <f t="shared" si="520"/>
        <v/>
      </c>
      <c r="DO331" s="73" t="str">
        <f>IF(DN331="","",MAX(DO$10:DO330)+1)</f>
        <v/>
      </c>
      <c r="DP331" s="73" t="str">
        <f>IF(DN331="","",IF(BP331="","",IF(BP331="NEMA",DD331,BP331)))</f>
        <v/>
      </c>
      <c r="DQ331" s="73" t="str">
        <f t="shared" si="521"/>
        <v/>
      </c>
      <c r="DR331" s="73" t="str">
        <f>IF(DL331="","",MAX(DR$10:DR330)+1)</f>
        <v/>
      </c>
      <c r="DS331" s="177" t="str">
        <f t="shared" ref="DS331:DS394" si="608">IF(DL331="","",INDEX(klub_id,MATCH(DL331,klub_naziv,0)))</f>
        <v/>
      </c>
      <c r="DT331" s="125" t="str">
        <f t="shared" si="522"/>
        <v/>
      </c>
      <c r="DU331" t="s">
        <v>1</v>
      </c>
      <c r="DV331" s="29" t="str">
        <f t="shared" si="523"/>
        <v/>
      </c>
      <c r="DW331" t="s">
        <v>1</v>
      </c>
      <c r="DX331" s="166" t="str">
        <f>IF(BX331="","",IF(BY331&lt;&gt;"NEMA","ime-pre-klu"&amp;IF(BJ331="","","(ali)")&amp;"-kat",IF(CB331&lt;&gt;"NEMA","ime-pre-klu"&amp;IF(BJ331="","","(ali)"),IF(CE331&lt;&gt;"NEMA","ime-pre",IF(CT331&lt;&gt;"","novo",""))))&amp;IF(AND(BE331="0",BD331&gt;max_minuta*60),"-ot",""))</f>
        <v/>
      </c>
      <c r="DY331" t="s">
        <v>1</v>
      </c>
      <c r="DZ331" s="111"/>
      <c r="EA331" s="134"/>
      <c r="EB331" s="134"/>
      <c r="EC331" s="134"/>
      <c r="ED331" s="134"/>
      <c r="EE331" s="134"/>
      <c r="EF331" s="134"/>
      <c r="EG331" s="134"/>
      <c r="EH331" s="134"/>
      <c r="EI331" s="134"/>
      <c r="EJ331" s="106" t="str">
        <f t="shared" ref="EJ331:EJ394" si="609">IF(DX331="","",INDEX(uparivanje_id,MATCH(DX331,uparivanje_oznaka,0)))</f>
        <v/>
      </c>
      <c r="EK331" t="s">
        <v>1</v>
      </c>
    </row>
    <row r="332" spans="2:141" x14ac:dyDescent="0.25">
      <c r="B332" s="148"/>
      <c r="C332" t="s">
        <v>1</v>
      </c>
      <c r="D332" s="159" t="str">
        <f t="shared" ref="D332:D395" si="610">IF(B332="","",0)</f>
        <v/>
      </c>
      <c r="E332" s="160" t="str">
        <f t="shared" ref="E332:AW332" si="611">IF($B332="","",FIND(";",$B332,D332+1))</f>
        <v/>
      </c>
      <c r="F332" s="160" t="str">
        <f t="shared" si="611"/>
        <v/>
      </c>
      <c r="G332" s="160" t="str">
        <f t="shared" si="611"/>
        <v/>
      </c>
      <c r="H332" s="160" t="str">
        <f t="shared" si="611"/>
        <v/>
      </c>
      <c r="I332" s="160" t="str">
        <f t="shared" si="611"/>
        <v/>
      </c>
      <c r="J332" s="160" t="str">
        <f t="shared" si="611"/>
        <v/>
      </c>
      <c r="K332" s="160" t="str">
        <f t="shared" si="611"/>
        <v/>
      </c>
      <c r="L332" s="160" t="str">
        <f t="shared" si="611"/>
        <v/>
      </c>
      <c r="M332" s="160" t="str">
        <f t="shared" si="611"/>
        <v/>
      </c>
      <c r="N332" s="160" t="str">
        <f t="shared" si="611"/>
        <v/>
      </c>
      <c r="O332" s="160" t="str">
        <f t="shared" si="611"/>
        <v/>
      </c>
      <c r="P332" s="160" t="str">
        <f t="shared" si="611"/>
        <v/>
      </c>
      <c r="Q332" s="160" t="str">
        <f t="shared" si="611"/>
        <v/>
      </c>
      <c r="R332" s="160" t="str">
        <f t="shared" si="611"/>
        <v/>
      </c>
      <c r="S332" s="160" t="str">
        <f t="shared" si="611"/>
        <v/>
      </c>
      <c r="T332" s="160" t="str">
        <f t="shared" si="611"/>
        <v/>
      </c>
      <c r="U332" s="160" t="str">
        <f t="shared" si="611"/>
        <v/>
      </c>
      <c r="V332" s="160" t="str">
        <f t="shared" si="611"/>
        <v/>
      </c>
      <c r="W332" s="160" t="str">
        <f t="shared" si="611"/>
        <v/>
      </c>
      <c r="X332" s="160" t="str">
        <f t="shared" si="611"/>
        <v/>
      </c>
      <c r="Y332" s="160" t="str">
        <f t="shared" si="611"/>
        <v/>
      </c>
      <c r="Z332" s="160" t="str">
        <f t="shared" si="611"/>
        <v/>
      </c>
      <c r="AA332" s="160" t="str">
        <f t="shared" si="611"/>
        <v/>
      </c>
      <c r="AB332" s="160" t="str">
        <f t="shared" si="611"/>
        <v/>
      </c>
      <c r="AC332" s="160" t="str">
        <f t="shared" si="611"/>
        <v/>
      </c>
      <c r="AD332" s="160" t="str">
        <f t="shared" si="611"/>
        <v/>
      </c>
      <c r="AE332" s="160" t="str">
        <f t="shared" si="611"/>
        <v/>
      </c>
      <c r="AF332" s="160" t="str">
        <f t="shared" si="611"/>
        <v/>
      </c>
      <c r="AG332" s="160" t="str">
        <f t="shared" si="611"/>
        <v/>
      </c>
      <c r="AH332" s="160" t="str">
        <f t="shared" si="611"/>
        <v/>
      </c>
      <c r="AI332" s="160" t="str">
        <f t="shared" si="611"/>
        <v/>
      </c>
      <c r="AJ332" s="160" t="str">
        <f t="shared" si="611"/>
        <v/>
      </c>
      <c r="AK332" s="160" t="str">
        <f t="shared" si="611"/>
        <v/>
      </c>
      <c r="AL332" s="160" t="str">
        <f t="shared" si="611"/>
        <v/>
      </c>
      <c r="AM332" s="160" t="str">
        <f t="shared" si="611"/>
        <v/>
      </c>
      <c r="AN332" s="160" t="str">
        <f t="shared" si="611"/>
        <v/>
      </c>
      <c r="AO332" s="160" t="str">
        <f t="shared" si="611"/>
        <v/>
      </c>
      <c r="AP332" s="160" t="str">
        <f t="shared" si="611"/>
        <v/>
      </c>
      <c r="AQ332" s="160" t="str">
        <f t="shared" si="611"/>
        <v/>
      </c>
      <c r="AR332" s="160" t="str">
        <f t="shared" si="611"/>
        <v/>
      </c>
      <c r="AS332" s="160" t="str">
        <f t="shared" si="611"/>
        <v/>
      </c>
      <c r="AT332" s="160" t="str">
        <f t="shared" si="611"/>
        <v/>
      </c>
      <c r="AU332" s="160" t="str">
        <f t="shared" si="611"/>
        <v/>
      </c>
      <c r="AV332" s="160" t="str">
        <f t="shared" si="611"/>
        <v/>
      </c>
      <c r="AW332" s="161" t="str">
        <f t="shared" si="611"/>
        <v/>
      </c>
      <c r="AX332" t="s">
        <v>1</v>
      </c>
      <c r="AY332" s="105" t="str">
        <f t="shared" ref="AY332:AY395" si="612">IF(B332="","",SUBSTITUTE(MID($B332,V332+1,W332-V332-1),"""",""))</f>
        <v/>
      </c>
      <c r="AZ332" s="134" t="str">
        <f t="shared" si="592"/>
        <v/>
      </c>
      <c r="BA332" s="73" t="str">
        <f t="shared" ref="BA332:BA395" si="613">IF(B332="","",SUBSTITUTE(MID($B332,H332+1,I332-H332-1),"""",""))</f>
        <v/>
      </c>
      <c r="BB332" s="73" t="str">
        <f t="shared" ref="BB332:BB395" si="614">IF(B332="","",SUBSTITUTE(MID($B332,G332+1,H332-G332-1),"""",""))</f>
        <v/>
      </c>
      <c r="BC332" s="134" t="str">
        <f t="shared" ref="BC332:BC395" si="615">IF(B332="","",SUBSTITUTE(MID($B332,O332+1,P332-O332-1),"""",""))</f>
        <v/>
      </c>
      <c r="BD332" s="134" t="str">
        <f t="shared" ref="BD332:BD395" si="616">IF(BC332="","",VALUE(LEFT(BC332,SEARCH(":",BC332)-1))*60+VALUE(RIGHT(BC332,2)))</f>
        <v/>
      </c>
      <c r="BE332" s="134" t="str">
        <f t="shared" ref="BE332:BE395" si="617">IF(B332="","",SUBSTITUTE(MID($B332,P332+1,Q332-P332-1),"""",""))</f>
        <v/>
      </c>
      <c r="BF332" s="134" t="str">
        <f t="shared" si="538"/>
        <v/>
      </c>
      <c r="BG332" s="134" t="str">
        <f t="shared" si="593"/>
        <v/>
      </c>
      <c r="BH332" s="73" t="str">
        <f t="shared" si="594"/>
        <v/>
      </c>
      <c r="BI332" s="73" t="str">
        <f t="shared" si="534"/>
        <v/>
      </c>
      <c r="BJ332" s="134" t="str">
        <f t="shared" ref="BJ332:BJ395" si="618">IF(BI332="","",IF(IFERROR(MATCH(BI332,klub_naziv,0),"")&lt;&gt;"","",IFERROR(MATCH(BI332,klubAlias_alias,0),"NEMA")))</f>
        <v/>
      </c>
      <c r="BK332" s="73" t="str" cm="1">
        <f t="array" ref="BK332">IF(BJ332="",""&amp;BI332,IF(BJ332="NEMA",BI332,INDEX(klub_naziv,MATCH(INDEX(klubAlias_klubid,BJ332),klub_id,0))))</f>
        <v/>
      </c>
      <c r="BL332" s="73" t="str" cm="1">
        <f t="array" ref="BL332">IFERROR(INDEX(registarNatjecatelji,CE332,4),"")</f>
        <v/>
      </c>
      <c r="BM332" s="179" t="str">
        <f t="shared" si="562"/>
        <v/>
      </c>
      <c r="BN332" s="73" t="str">
        <f t="shared" ref="BN332:BN395" si="619">IF(AND(BL332&lt;&gt;"",BL332&lt;&gt;BK332),BL332,""&amp;BK332)</f>
        <v/>
      </c>
      <c r="BO332" s="73" t="str">
        <f t="shared" si="527"/>
        <v/>
      </c>
      <c r="BP332" s="134" t="str">
        <f t="shared" si="595"/>
        <v/>
      </c>
      <c r="BQ332" s="73" t="str">
        <f t="shared" si="596"/>
        <v/>
      </c>
      <c r="BR332" s="73" t="str">
        <f t="shared" si="597"/>
        <v/>
      </c>
      <c r="BS332" s="134" t="str">
        <f t="shared" si="598"/>
        <v/>
      </c>
      <c r="BT332" s="74" t="str">
        <f t="shared" si="599"/>
        <v/>
      </c>
      <c r="BU332" s="74" t="str">
        <f t="shared" si="600"/>
        <v/>
      </c>
      <c r="BV332" s="75" t="str">
        <f t="shared" si="601"/>
        <v/>
      </c>
      <c r="BW332" t="s">
        <v>1</v>
      </c>
      <c r="BX332" s="105" t="str">
        <f t="shared" si="602"/>
        <v/>
      </c>
      <c r="BY332" s="106" t="str">
        <f t="shared" si="603"/>
        <v/>
      </c>
      <c r="BZ332" t="s">
        <v>1</v>
      </c>
      <c r="CA332" s="105" t="str">
        <f t="shared" si="604"/>
        <v/>
      </c>
      <c r="CB332" s="106" t="str">
        <f t="shared" si="605"/>
        <v/>
      </c>
      <c r="CC332" t="s">
        <v>1</v>
      </c>
      <c r="CD332" s="105" t="str">
        <f t="shared" si="606"/>
        <v/>
      </c>
      <c r="CE332" s="106" t="str">
        <f t="shared" ref="CE332:CE395" si="620">IF(CD332="","",IFERROR(MATCH(CD332,imePrezime,0),"NEMA"))</f>
        <v/>
      </c>
      <c r="CF332" t="s">
        <v>1</v>
      </c>
      <c r="CG332" s="111" t="str">
        <f t="shared" ref="CG332:CG395" si="621">IF(BY332="","",IF(BY332&lt;&gt;"NEMA",BY332,IF(CB332&lt;&gt;"NEMA",CB332,IF(CE332&lt;&gt;"NEMA",CE332,""))))</f>
        <v/>
      </c>
      <c r="CH332" s="134" t="str" cm="1">
        <f t="array" ref="CH332">IF(CG332="","",INDEX(imePrezime_id,CG332,0))</f>
        <v/>
      </c>
      <c r="CI332" s="106" t="str">
        <f>IF(OR(CD332="",CE332&lt;&gt;"NEMA"),"",IFERROR(INDEX(imeprezimealias_imeprezimeid,MATCH(BA332&amp;" "&amp;BB332,imeprezimealias_alias,0)),""))</f>
        <v/>
      </c>
      <c r="CJ332" t="s">
        <v>1</v>
      </c>
      <c r="CK332" s="29" t="str">
        <f t="shared" ref="CK332:CK395" si="622">IF(OR(CE332&lt;&gt;"NEMA",CI332&lt;&gt;""),"","SELECT '"&amp;CD332&amp;"', ime, prezime FROM imeprezime WHERE ime LIKE '%"&amp;MID(BA332,2,LEN(BA332)-2)&amp;"%' Or prezime LIKE '%"&amp;MID(BB332,2,LEN(BB332)-2)&amp;"%' Or ime LIKE '%"&amp;MID(BB332,2,LEN(BB332)-2)&amp;"%' Or prezime LIKE '%"&amp;MID(BA332,2,LEN(BA332)-2)&amp;"%' ORDER BY ime, prezime;")</f>
        <v/>
      </c>
      <c r="CL332" t="s">
        <v>1</v>
      </c>
      <c r="CM332" s="90"/>
      <c r="CN332" t="s">
        <v>1</v>
      </c>
      <c r="CO332" s="111" t="str">
        <f>IF(CM332="","",MAX(CO$10:CO331)+1)</f>
        <v/>
      </c>
      <c r="CP332" s="106" t="str">
        <f>IF(CM332="","",INDEX(imePrezime_id,MATCH(IF(IFERROR(SEARCH("–",CM332),0)&lt;&gt;0,CM332,SUBSTITUTE(CM332," "," – ",1)),imePrezime,0)))</f>
        <v/>
      </c>
      <c r="CR332" s="29" t="str">
        <f t="shared" ref="CR332:CR395" si="623">IF(CM332="","","INSERT INTO imeprezime_alias(id,alias,imeprezime_id) VALUES ("&amp;CO332&amp;",'"&amp;CM332&amp;"',"&amp;CP332&amp;");")</f>
        <v/>
      </c>
      <c r="CS332" t="s">
        <v>1</v>
      </c>
      <c r="CT332" s="115" t="str">
        <f>IF(AND(CE332="NEMA",CI332=""),MAX(CT$10:CT331)+1,"")</f>
        <v/>
      </c>
      <c r="CU332" t="s">
        <v>1</v>
      </c>
      <c r="CV332" s="120" t="str">
        <f t="shared" si="532"/>
        <v/>
      </c>
      <c r="CW332" t="s">
        <v>1</v>
      </c>
      <c r="CX332" s="105" t="str">
        <f>IF(CT332="","",IF(BO332&lt;&gt;"CRO","","INSERT INTO osoba (id,reg_broj,oib,spol_id,dat_rodjenja) VALUES ("&amp;CT332&amp;",(SELECT max(reg_broj)+1 FROM osoba),Null,'"&amp;CV332&amp;"',Null); INSERT INTO osoba_log (id,reg_broj,oib,spol_id,dat_rodjenja,dnevnik_id) SELECT id,reg_broj,oib,spol_id,dat_rodjenja,"&amp;CT$2&amp;" FROM osoba WHERE id = "&amp;CT332&amp;";"))</f>
        <v/>
      </c>
      <c r="CY332" s="125" t="str">
        <f>IF(CT332="","","INSERT INTO imeprezime (id,osoba_id,rbr,ime,prezime,klub_id,identitet_id,sintaksa_id,info,aktivno,dnevnik_id) VALUES ("&amp;CT332&amp;","&amp;IF(CX332="","Null",CT332)&amp;",1,'"&amp;BA332&amp;"','"&amp;BB332&amp;"',(SELECT id FROM klub WHERE naziv = '"&amp;BI332&amp;"'),Null,1,'',1,"&amp;CT$2&amp;");")</f>
        <v/>
      </c>
      <c r="CZ332" t="s">
        <v>1</v>
      </c>
      <c r="DA332" s="29" t="str">
        <f t="shared" ref="DA332:DA395" si="624">IF(CX332="",CY332,CX332&amp;" "&amp;CY332)</f>
        <v/>
      </c>
      <c r="DB332" t="s">
        <v>1</v>
      </c>
      <c r="DC332" s="105" t="str">
        <f>IF(OR(BP332="",BP332&lt;&gt;"NEMA"),"",BO332)</f>
        <v/>
      </c>
      <c r="DD332" s="125" t="str">
        <f>IF(DC332="","",MAX(DD$10:DD331)+1)</f>
        <v/>
      </c>
      <c r="DE332" t="s">
        <v>1</v>
      </c>
      <c r="DF332" s="90"/>
      <c r="DG332" t="s">
        <v>1</v>
      </c>
      <c r="DH332" s="29" t="str">
        <f t="shared" si="607"/>
        <v/>
      </c>
      <c r="DI332" t="s">
        <v>1</v>
      </c>
      <c r="DJ332" s="166" t="str">
        <f>IF(BJ332&lt;&gt;"NEMA","",IF(IFERROR(MATCH(BI332,BI$10:BI331,0),0)&lt;&gt;0,"",BI332))</f>
        <v/>
      </c>
      <c r="DK332" t="s">
        <v>1</v>
      </c>
      <c r="DL332" s="90"/>
      <c r="DM332" t="s">
        <v>1</v>
      </c>
      <c r="DN332" s="105" t="str">
        <f t="shared" ref="DN332:DN395" si="625">IF(DJ332="","",IF(DL332="",DJ332,""))</f>
        <v/>
      </c>
      <c r="DO332" s="73" t="str">
        <f>IF(DN332="","",MAX(DO$10:DO331)+1)</f>
        <v/>
      </c>
      <c r="DP332" s="73" t="str">
        <f>IF(DN332="","",IF(BP332="","",IF(BP332="NEMA",DD332,BP332)))</f>
        <v/>
      </c>
      <c r="DQ332" s="73" t="str">
        <f t="shared" ref="DQ332:DQ395" si="626">IF(DN332="","","INSERT INTO klub(id,naziv,drzava_id,aktivan) VALUES ("&amp;DO332&amp;",'"&amp;DN332&amp;"',"&amp;DP332&amp;",1);")</f>
        <v/>
      </c>
      <c r="DR332" s="73" t="str">
        <f>IF(DL332="","",MAX(DR$10:DR331)+1)</f>
        <v/>
      </c>
      <c r="DS332" s="177" t="str">
        <f t="shared" si="608"/>
        <v/>
      </c>
      <c r="DT332" s="125" t="str">
        <f t="shared" ref="DT332:DT395" si="627">IF(DL332="","","INSERT INTO klub_alias(id,alias,klub_id) VALUES ("&amp;DR332&amp;",'"&amp;DL332&amp;"',"&amp;DS332&amp;");")</f>
        <v/>
      </c>
      <c r="DU332" t="s">
        <v>1</v>
      </c>
      <c r="DV332" s="29" t="str">
        <f t="shared" ref="DV332:DV395" si="628">""&amp;DQ332&amp;DT332</f>
        <v/>
      </c>
      <c r="DW332" t="s">
        <v>1</v>
      </c>
      <c r="DX332" s="166" t="str">
        <f>IF(BX332="","",IF(BY332&lt;&gt;"NEMA","ime-pre-klu"&amp;IF(BJ332="","","(ali)")&amp;"-kat",IF(CB332&lt;&gt;"NEMA","ime-pre-klu"&amp;IF(BJ332="","","(ali)"),IF(CE332&lt;&gt;"NEMA","ime-pre",IF(CT332&lt;&gt;"","novo",""))))&amp;IF(AND(BE332="0",BD332&gt;max_minuta*60),"-ot",""))</f>
        <v/>
      </c>
      <c r="DY332" t="s">
        <v>1</v>
      </c>
      <c r="DZ332" s="111"/>
      <c r="EA332" s="134"/>
      <c r="EB332" s="134"/>
      <c r="EC332" s="134"/>
      <c r="ED332" s="134"/>
      <c r="EE332" s="134"/>
      <c r="EF332" s="134"/>
      <c r="EG332" s="134"/>
      <c r="EH332" s="134"/>
      <c r="EI332" s="134"/>
      <c r="EJ332" s="106" t="str">
        <f t="shared" si="609"/>
        <v/>
      </c>
      <c r="EK332" t="s">
        <v>1</v>
      </c>
    </row>
    <row r="333" spans="2:141" x14ac:dyDescent="0.25">
      <c r="B333" s="148"/>
      <c r="C333" t="s">
        <v>1</v>
      </c>
      <c r="D333" s="159" t="str">
        <f t="shared" si="610"/>
        <v/>
      </c>
      <c r="E333" s="160" t="str">
        <f t="shared" ref="E333:AW333" si="629">IF($B333="","",FIND(";",$B333,D333+1))</f>
        <v/>
      </c>
      <c r="F333" s="160" t="str">
        <f t="shared" si="629"/>
        <v/>
      </c>
      <c r="G333" s="160" t="str">
        <f t="shared" si="629"/>
        <v/>
      </c>
      <c r="H333" s="160" t="str">
        <f t="shared" si="629"/>
        <v/>
      </c>
      <c r="I333" s="160" t="str">
        <f t="shared" si="629"/>
        <v/>
      </c>
      <c r="J333" s="160" t="str">
        <f t="shared" si="629"/>
        <v/>
      </c>
      <c r="K333" s="160" t="str">
        <f t="shared" si="629"/>
        <v/>
      </c>
      <c r="L333" s="160" t="str">
        <f t="shared" si="629"/>
        <v/>
      </c>
      <c r="M333" s="160" t="str">
        <f t="shared" si="629"/>
        <v/>
      </c>
      <c r="N333" s="160" t="str">
        <f t="shared" si="629"/>
        <v/>
      </c>
      <c r="O333" s="160" t="str">
        <f t="shared" si="629"/>
        <v/>
      </c>
      <c r="P333" s="160" t="str">
        <f t="shared" si="629"/>
        <v/>
      </c>
      <c r="Q333" s="160" t="str">
        <f t="shared" si="629"/>
        <v/>
      </c>
      <c r="R333" s="160" t="str">
        <f t="shared" si="629"/>
        <v/>
      </c>
      <c r="S333" s="160" t="str">
        <f t="shared" si="629"/>
        <v/>
      </c>
      <c r="T333" s="160" t="str">
        <f t="shared" si="629"/>
        <v/>
      </c>
      <c r="U333" s="160" t="str">
        <f t="shared" si="629"/>
        <v/>
      </c>
      <c r="V333" s="160" t="str">
        <f t="shared" si="629"/>
        <v/>
      </c>
      <c r="W333" s="160" t="str">
        <f t="shared" si="629"/>
        <v/>
      </c>
      <c r="X333" s="160" t="str">
        <f t="shared" si="629"/>
        <v/>
      </c>
      <c r="Y333" s="160" t="str">
        <f t="shared" si="629"/>
        <v/>
      </c>
      <c r="Z333" s="160" t="str">
        <f t="shared" si="629"/>
        <v/>
      </c>
      <c r="AA333" s="160" t="str">
        <f t="shared" si="629"/>
        <v/>
      </c>
      <c r="AB333" s="160" t="str">
        <f t="shared" si="629"/>
        <v/>
      </c>
      <c r="AC333" s="160" t="str">
        <f t="shared" si="629"/>
        <v/>
      </c>
      <c r="AD333" s="160" t="str">
        <f t="shared" si="629"/>
        <v/>
      </c>
      <c r="AE333" s="160" t="str">
        <f t="shared" si="629"/>
        <v/>
      </c>
      <c r="AF333" s="160" t="str">
        <f t="shared" si="629"/>
        <v/>
      </c>
      <c r="AG333" s="160" t="str">
        <f t="shared" si="629"/>
        <v/>
      </c>
      <c r="AH333" s="160" t="str">
        <f t="shared" si="629"/>
        <v/>
      </c>
      <c r="AI333" s="160" t="str">
        <f t="shared" si="629"/>
        <v/>
      </c>
      <c r="AJ333" s="160" t="str">
        <f t="shared" si="629"/>
        <v/>
      </c>
      <c r="AK333" s="160" t="str">
        <f t="shared" si="629"/>
        <v/>
      </c>
      <c r="AL333" s="160" t="str">
        <f t="shared" si="629"/>
        <v/>
      </c>
      <c r="AM333" s="160" t="str">
        <f t="shared" si="629"/>
        <v/>
      </c>
      <c r="AN333" s="160" t="str">
        <f t="shared" si="629"/>
        <v/>
      </c>
      <c r="AO333" s="160" t="str">
        <f t="shared" si="629"/>
        <v/>
      </c>
      <c r="AP333" s="160" t="str">
        <f t="shared" si="629"/>
        <v/>
      </c>
      <c r="AQ333" s="160" t="str">
        <f t="shared" si="629"/>
        <v/>
      </c>
      <c r="AR333" s="160" t="str">
        <f t="shared" si="629"/>
        <v/>
      </c>
      <c r="AS333" s="160" t="str">
        <f t="shared" si="629"/>
        <v/>
      </c>
      <c r="AT333" s="160" t="str">
        <f t="shared" si="629"/>
        <v/>
      </c>
      <c r="AU333" s="160" t="str">
        <f t="shared" si="629"/>
        <v/>
      </c>
      <c r="AV333" s="160" t="str">
        <f t="shared" si="629"/>
        <v/>
      </c>
      <c r="AW333" s="161" t="str">
        <f t="shared" si="629"/>
        <v/>
      </c>
      <c r="AX333" t="s">
        <v>1</v>
      </c>
      <c r="AY333" s="105" t="str">
        <f t="shared" si="612"/>
        <v/>
      </c>
      <c r="AZ333" s="134" t="str">
        <f t="shared" si="592"/>
        <v/>
      </c>
      <c r="BA333" s="73" t="str">
        <f t="shared" si="613"/>
        <v/>
      </c>
      <c r="BB333" s="73" t="str">
        <f t="shared" si="614"/>
        <v/>
      </c>
      <c r="BC333" s="134" t="str">
        <f t="shared" si="615"/>
        <v/>
      </c>
      <c r="BD333" s="134" t="str">
        <f t="shared" si="616"/>
        <v/>
      </c>
      <c r="BE333" s="134" t="str">
        <f t="shared" si="617"/>
        <v/>
      </c>
      <c r="BF333" s="134" t="str">
        <f t="shared" si="538"/>
        <v/>
      </c>
      <c r="BG333" s="134" t="str">
        <f t="shared" si="593"/>
        <v/>
      </c>
      <c r="BH333" s="73" t="str">
        <f t="shared" si="594"/>
        <v/>
      </c>
      <c r="BI333" s="73" t="str">
        <f t="shared" si="534"/>
        <v/>
      </c>
      <c r="BJ333" s="134" t="str">
        <f t="shared" si="618"/>
        <v/>
      </c>
      <c r="BK333" s="73" t="str" cm="1">
        <f t="array" ref="BK333">IF(BJ333="",""&amp;BI333,IF(BJ333="NEMA",BI333,INDEX(klub_naziv,MATCH(INDEX(klubAlias_klubid,BJ333),klub_id,0))))</f>
        <v/>
      </c>
      <c r="BL333" s="73" t="str" cm="1">
        <f t="array" ref="BL333">IFERROR(INDEX(registarNatjecatelji,CE333,4),"")</f>
        <v/>
      </c>
      <c r="BM333" s="179" t="str">
        <f t="shared" si="562"/>
        <v/>
      </c>
      <c r="BN333" s="73" t="str">
        <f t="shared" si="619"/>
        <v/>
      </c>
      <c r="BO333" s="73" t="str">
        <f t="shared" si="527"/>
        <v/>
      </c>
      <c r="BP333" s="134" t="str">
        <f t="shared" si="595"/>
        <v/>
      </c>
      <c r="BQ333" s="73" t="str">
        <f t="shared" si="596"/>
        <v/>
      </c>
      <c r="BR333" s="73" t="str">
        <f t="shared" si="597"/>
        <v/>
      </c>
      <c r="BS333" s="134" t="str">
        <f t="shared" si="598"/>
        <v/>
      </c>
      <c r="BT333" s="74" t="str">
        <f t="shared" si="599"/>
        <v/>
      </c>
      <c r="BU333" s="74" t="str">
        <f t="shared" si="600"/>
        <v/>
      </c>
      <c r="BV333" s="75" t="str">
        <f t="shared" si="601"/>
        <v/>
      </c>
      <c r="BW333" t="s">
        <v>1</v>
      </c>
      <c r="BX333" s="105" t="str">
        <f t="shared" si="602"/>
        <v/>
      </c>
      <c r="BY333" s="106" t="str">
        <f t="shared" si="603"/>
        <v/>
      </c>
      <c r="BZ333" t="s">
        <v>1</v>
      </c>
      <c r="CA333" s="105" t="str">
        <f t="shared" si="604"/>
        <v/>
      </c>
      <c r="CB333" s="106" t="str">
        <f t="shared" si="605"/>
        <v/>
      </c>
      <c r="CC333" t="s">
        <v>1</v>
      </c>
      <c r="CD333" s="105" t="str">
        <f t="shared" si="606"/>
        <v/>
      </c>
      <c r="CE333" s="106" t="str">
        <f t="shared" si="620"/>
        <v/>
      </c>
      <c r="CF333" t="s">
        <v>1</v>
      </c>
      <c r="CG333" s="111" t="str">
        <f t="shared" si="621"/>
        <v/>
      </c>
      <c r="CH333" s="134" t="str" cm="1">
        <f t="array" ref="CH333">IF(CG333="","",INDEX(imePrezime_id,CG333,0))</f>
        <v/>
      </c>
      <c r="CI333" s="106" t="str">
        <f>IF(OR(CD333="",CE333&lt;&gt;"NEMA"),"",IFERROR(INDEX(imeprezimealias_imeprezimeid,MATCH(BA333&amp;" "&amp;BB333,imeprezimealias_alias,0)),""))</f>
        <v/>
      </c>
      <c r="CJ333" t="s">
        <v>1</v>
      </c>
      <c r="CK333" s="29" t="str">
        <f t="shared" si="622"/>
        <v/>
      </c>
      <c r="CL333" t="s">
        <v>1</v>
      </c>
      <c r="CM333" s="90"/>
      <c r="CN333" t="s">
        <v>1</v>
      </c>
      <c r="CO333" s="111" t="str">
        <f>IF(CM333="","",MAX(CO$10:CO332)+1)</f>
        <v/>
      </c>
      <c r="CP333" s="106" t="str">
        <f>IF(CM333="","",INDEX(imePrezime_id,MATCH(IF(IFERROR(SEARCH("–",CM333),0)&lt;&gt;0,CM333,SUBSTITUTE(CM333," "," – ",1)),imePrezime,0)))</f>
        <v/>
      </c>
      <c r="CR333" s="29" t="str">
        <f t="shared" si="623"/>
        <v/>
      </c>
      <c r="CS333" t="s">
        <v>1</v>
      </c>
      <c r="CT333" s="115" t="str">
        <f>IF(AND(CE333="NEMA",CI333=""),MAX(CT$10:CT332)+1,"")</f>
        <v/>
      </c>
      <c r="CU333" t="s">
        <v>1</v>
      </c>
      <c r="CV333" s="120" t="str">
        <f t="shared" si="532"/>
        <v/>
      </c>
      <c r="CW333" t="s">
        <v>1</v>
      </c>
      <c r="CX333" s="105" t="str">
        <f>IF(CT333="","",IF(BO333&lt;&gt;"CRO","","INSERT INTO osoba (id,reg_broj,oib,spol_id,dat_rodjenja) VALUES ("&amp;CT333&amp;",(SELECT max(reg_broj)+1 FROM osoba),Null,'"&amp;CV333&amp;"',Null); INSERT INTO osoba_log (id,reg_broj,oib,spol_id,dat_rodjenja,dnevnik_id) SELECT id,reg_broj,oib,spol_id,dat_rodjenja,"&amp;CT$2&amp;" FROM osoba WHERE id = "&amp;CT333&amp;";"))</f>
        <v/>
      </c>
      <c r="CY333" s="125" t="str">
        <f>IF(CT333="","","INSERT INTO imeprezime (id,osoba_id,rbr,ime,prezime,klub_id,identitet_id,sintaksa_id,info,aktivno,dnevnik_id) VALUES ("&amp;CT333&amp;","&amp;IF(CX333="","Null",CT333)&amp;",1,'"&amp;BA333&amp;"','"&amp;BB333&amp;"',(SELECT id FROM klub WHERE naziv = '"&amp;BI333&amp;"'),Null,1,'',1,"&amp;CT$2&amp;");")</f>
        <v/>
      </c>
      <c r="CZ333" t="s">
        <v>1</v>
      </c>
      <c r="DA333" s="29" t="str">
        <f t="shared" si="624"/>
        <v/>
      </c>
      <c r="DB333" t="s">
        <v>1</v>
      </c>
      <c r="DC333" s="105" t="str">
        <f>IF(OR(BP333="",BP333&lt;&gt;"NEMA"),"",BO333)</f>
        <v/>
      </c>
      <c r="DD333" s="125" t="str">
        <f>IF(DC333="","",MAX(DD$10:DD332)+1)</f>
        <v/>
      </c>
      <c r="DE333" t="s">
        <v>1</v>
      </c>
      <c r="DF333" s="90"/>
      <c r="DG333" t="s">
        <v>1</v>
      </c>
      <c r="DH333" s="29" t="str">
        <f t="shared" si="607"/>
        <v/>
      </c>
      <c r="DI333" t="s">
        <v>1</v>
      </c>
      <c r="DJ333" s="166" t="str">
        <f>IF(BJ333&lt;&gt;"NEMA","",IF(IFERROR(MATCH(BI333,BI$10:BI332,0),0)&lt;&gt;0,"",BI333))</f>
        <v/>
      </c>
      <c r="DK333" t="s">
        <v>1</v>
      </c>
      <c r="DL333" s="90"/>
      <c r="DM333" t="s">
        <v>1</v>
      </c>
      <c r="DN333" s="105" t="str">
        <f t="shared" si="625"/>
        <v/>
      </c>
      <c r="DO333" s="73" t="str">
        <f>IF(DN333="","",MAX(DO$10:DO332)+1)</f>
        <v/>
      </c>
      <c r="DP333" s="73" t="str">
        <f>IF(DN333="","",IF(BP333="","",IF(BP333="NEMA",DD333,BP333)))</f>
        <v/>
      </c>
      <c r="DQ333" s="73" t="str">
        <f t="shared" si="626"/>
        <v/>
      </c>
      <c r="DR333" s="73" t="str">
        <f>IF(DL333="","",MAX(DR$10:DR332)+1)</f>
        <v/>
      </c>
      <c r="DS333" s="177" t="str">
        <f t="shared" si="608"/>
        <v/>
      </c>
      <c r="DT333" s="125" t="str">
        <f t="shared" si="627"/>
        <v/>
      </c>
      <c r="DU333" t="s">
        <v>1</v>
      </c>
      <c r="DV333" s="29" t="str">
        <f t="shared" si="628"/>
        <v/>
      </c>
      <c r="DW333" t="s">
        <v>1</v>
      </c>
      <c r="DX333" s="166" t="str">
        <f>IF(BX333="","",IF(BY333&lt;&gt;"NEMA","ime-pre-klu"&amp;IF(BJ333="","","(ali)")&amp;"-kat",IF(CB333&lt;&gt;"NEMA","ime-pre-klu"&amp;IF(BJ333="","","(ali)"),IF(CE333&lt;&gt;"NEMA","ime-pre",IF(CT333&lt;&gt;"","novo",""))))&amp;IF(AND(BE333="0",BD333&gt;max_minuta*60),"-ot",""))</f>
        <v/>
      </c>
      <c r="DY333" t="s">
        <v>1</v>
      </c>
      <c r="DZ333" s="111"/>
      <c r="EA333" s="134"/>
      <c r="EB333" s="134"/>
      <c r="EC333" s="134"/>
      <c r="ED333" s="134"/>
      <c r="EE333" s="134"/>
      <c r="EF333" s="134"/>
      <c r="EG333" s="134"/>
      <c r="EH333" s="134"/>
      <c r="EI333" s="134"/>
      <c r="EJ333" s="106" t="str">
        <f t="shared" si="609"/>
        <v/>
      </c>
      <c r="EK333" t="s">
        <v>1</v>
      </c>
    </row>
    <row r="334" spans="2:141" x14ac:dyDescent="0.25">
      <c r="B334" s="148"/>
      <c r="C334" t="s">
        <v>1</v>
      </c>
      <c r="D334" s="159" t="str">
        <f t="shared" si="610"/>
        <v/>
      </c>
      <c r="E334" s="160" t="str">
        <f t="shared" ref="E334:AW334" si="630">IF($B334="","",FIND(";",$B334,D334+1))</f>
        <v/>
      </c>
      <c r="F334" s="160" t="str">
        <f t="shared" si="630"/>
        <v/>
      </c>
      <c r="G334" s="160" t="str">
        <f t="shared" si="630"/>
        <v/>
      </c>
      <c r="H334" s="160" t="str">
        <f t="shared" si="630"/>
        <v/>
      </c>
      <c r="I334" s="160" t="str">
        <f t="shared" si="630"/>
        <v/>
      </c>
      <c r="J334" s="160" t="str">
        <f t="shared" si="630"/>
        <v/>
      </c>
      <c r="K334" s="160" t="str">
        <f t="shared" si="630"/>
        <v/>
      </c>
      <c r="L334" s="160" t="str">
        <f t="shared" si="630"/>
        <v/>
      </c>
      <c r="M334" s="160" t="str">
        <f t="shared" si="630"/>
        <v/>
      </c>
      <c r="N334" s="160" t="str">
        <f t="shared" si="630"/>
        <v/>
      </c>
      <c r="O334" s="160" t="str">
        <f t="shared" si="630"/>
        <v/>
      </c>
      <c r="P334" s="160" t="str">
        <f t="shared" si="630"/>
        <v/>
      </c>
      <c r="Q334" s="160" t="str">
        <f t="shared" si="630"/>
        <v/>
      </c>
      <c r="R334" s="160" t="str">
        <f t="shared" si="630"/>
        <v/>
      </c>
      <c r="S334" s="160" t="str">
        <f t="shared" si="630"/>
        <v/>
      </c>
      <c r="T334" s="160" t="str">
        <f t="shared" si="630"/>
        <v/>
      </c>
      <c r="U334" s="160" t="str">
        <f t="shared" si="630"/>
        <v/>
      </c>
      <c r="V334" s="160" t="str">
        <f t="shared" si="630"/>
        <v/>
      </c>
      <c r="W334" s="160" t="str">
        <f t="shared" si="630"/>
        <v/>
      </c>
      <c r="X334" s="160" t="str">
        <f t="shared" si="630"/>
        <v/>
      </c>
      <c r="Y334" s="160" t="str">
        <f t="shared" si="630"/>
        <v/>
      </c>
      <c r="Z334" s="160" t="str">
        <f t="shared" si="630"/>
        <v/>
      </c>
      <c r="AA334" s="160" t="str">
        <f t="shared" si="630"/>
        <v/>
      </c>
      <c r="AB334" s="160" t="str">
        <f t="shared" si="630"/>
        <v/>
      </c>
      <c r="AC334" s="160" t="str">
        <f t="shared" si="630"/>
        <v/>
      </c>
      <c r="AD334" s="160" t="str">
        <f t="shared" si="630"/>
        <v/>
      </c>
      <c r="AE334" s="160" t="str">
        <f t="shared" si="630"/>
        <v/>
      </c>
      <c r="AF334" s="160" t="str">
        <f t="shared" si="630"/>
        <v/>
      </c>
      <c r="AG334" s="160" t="str">
        <f t="shared" si="630"/>
        <v/>
      </c>
      <c r="AH334" s="160" t="str">
        <f t="shared" si="630"/>
        <v/>
      </c>
      <c r="AI334" s="160" t="str">
        <f t="shared" si="630"/>
        <v/>
      </c>
      <c r="AJ334" s="160" t="str">
        <f t="shared" si="630"/>
        <v/>
      </c>
      <c r="AK334" s="160" t="str">
        <f t="shared" si="630"/>
        <v/>
      </c>
      <c r="AL334" s="160" t="str">
        <f t="shared" si="630"/>
        <v/>
      </c>
      <c r="AM334" s="160" t="str">
        <f t="shared" si="630"/>
        <v/>
      </c>
      <c r="AN334" s="160" t="str">
        <f t="shared" si="630"/>
        <v/>
      </c>
      <c r="AO334" s="160" t="str">
        <f t="shared" si="630"/>
        <v/>
      </c>
      <c r="AP334" s="160" t="str">
        <f t="shared" si="630"/>
        <v/>
      </c>
      <c r="AQ334" s="160" t="str">
        <f t="shared" si="630"/>
        <v/>
      </c>
      <c r="AR334" s="160" t="str">
        <f t="shared" si="630"/>
        <v/>
      </c>
      <c r="AS334" s="160" t="str">
        <f t="shared" si="630"/>
        <v/>
      </c>
      <c r="AT334" s="160" t="str">
        <f t="shared" si="630"/>
        <v/>
      </c>
      <c r="AU334" s="160" t="str">
        <f t="shared" si="630"/>
        <v/>
      </c>
      <c r="AV334" s="160" t="str">
        <f t="shared" si="630"/>
        <v/>
      </c>
      <c r="AW334" s="161" t="str">
        <f t="shared" si="630"/>
        <v/>
      </c>
      <c r="AX334" t="s">
        <v>1</v>
      </c>
      <c r="AY334" s="105" t="str">
        <f t="shared" si="612"/>
        <v/>
      </c>
      <c r="AZ334" s="134" t="str">
        <f t="shared" si="592"/>
        <v/>
      </c>
      <c r="BA334" s="73" t="str">
        <f t="shared" si="613"/>
        <v/>
      </c>
      <c r="BB334" s="73" t="str">
        <f t="shared" si="614"/>
        <v/>
      </c>
      <c r="BC334" s="134" t="str">
        <f t="shared" si="615"/>
        <v/>
      </c>
      <c r="BD334" s="134" t="str">
        <f t="shared" si="616"/>
        <v/>
      </c>
      <c r="BE334" s="134" t="str">
        <f t="shared" si="617"/>
        <v/>
      </c>
      <c r="BF334" s="134" t="str">
        <f t="shared" si="538"/>
        <v/>
      </c>
      <c r="BG334" s="134" t="str">
        <f t="shared" si="593"/>
        <v/>
      </c>
      <c r="BH334" s="73" t="str">
        <f t="shared" si="594"/>
        <v/>
      </c>
      <c r="BI334" s="73" t="str">
        <f t="shared" si="534"/>
        <v/>
      </c>
      <c r="BJ334" s="134" t="str">
        <f t="shared" si="618"/>
        <v/>
      </c>
      <c r="BK334" s="73" t="str" cm="1">
        <f t="array" ref="BK334">IF(BJ334="",""&amp;BI334,IF(BJ334="NEMA",BI334,INDEX(klub_naziv,MATCH(INDEX(klubAlias_klubid,BJ334),klub_id,0))))</f>
        <v/>
      </c>
      <c r="BL334" s="73" t="str" cm="1">
        <f t="array" ref="BL334">IFERROR(INDEX(registarNatjecatelji,CE334,4),"")</f>
        <v/>
      </c>
      <c r="BM334" s="179" t="str">
        <f t="shared" si="562"/>
        <v/>
      </c>
      <c r="BN334" s="73" t="str">
        <f t="shared" si="619"/>
        <v/>
      </c>
      <c r="BO334" s="73" t="str">
        <f t="shared" si="527"/>
        <v/>
      </c>
      <c r="BP334" s="134" t="str">
        <f t="shared" si="595"/>
        <v/>
      </c>
      <c r="BQ334" s="73" t="str">
        <f t="shared" si="596"/>
        <v/>
      </c>
      <c r="BR334" s="73" t="str">
        <f t="shared" si="597"/>
        <v/>
      </c>
      <c r="BS334" s="134" t="str">
        <f t="shared" si="598"/>
        <v/>
      </c>
      <c r="BT334" s="74" t="str">
        <f t="shared" si="599"/>
        <v/>
      </c>
      <c r="BU334" s="74" t="str">
        <f t="shared" si="600"/>
        <v/>
      </c>
      <c r="BV334" s="75" t="str">
        <f t="shared" si="601"/>
        <v/>
      </c>
      <c r="BW334" t="s">
        <v>1</v>
      </c>
      <c r="BX334" s="105" t="str">
        <f t="shared" si="602"/>
        <v/>
      </c>
      <c r="BY334" s="106" t="str">
        <f t="shared" si="603"/>
        <v/>
      </c>
      <c r="BZ334" t="s">
        <v>1</v>
      </c>
      <c r="CA334" s="105" t="str">
        <f t="shared" si="604"/>
        <v/>
      </c>
      <c r="CB334" s="106" t="str">
        <f t="shared" si="605"/>
        <v/>
      </c>
      <c r="CC334" t="s">
        <v>1</v>
      </c>
      <c r="CD334" s="105" t="str">
        <f t="shared" si="606"/>
        <v/>
      </c>
      <c r="CE334" s="106" t="str">
        <f t="shared" si="620"/>
        <v/>
      </c>
      <c r="CF334" t="s">
        <v>1</v>
      </c>
      <c r="CG334" s="111" t="str">
        <f t="shared" si="621"/>
        <v/>
      </c>
      <c r="CH334" s="134" t="str" cm="1">
        <f t="array" ref="CH334">IF(CG334="","",INDEX(imePrezime_id,CG334,0))</f>
        <v/>
      </c>
      <c r="CI334" s="106" t="str">
        <f>IF(OR(CD334="",CE334&lt;&gt;"NEMA"),"",IFERROR(INDEX(imeprezimealias_imeprezimeid,MATCH(BA334&amp;" "&amp;BB334,imeprezimealias_alias,0)),""))</f>
        <v/>
      </c>
      <c r="CJ334" t="s">
        <v>1</v>
      </c>
      <c r="CK334" s="29" t="str">
        <f t="shared" si="622"/>
        <v/>
      </c>
      <c r="CL334" t="s">
        <v>1</v>
      </c>
      <c r="CM334" s="90"/>
      <c r="CN334" t="s">
        <v>1</v>
      </c>
      <c r="CO334" s="111" t="str">
        <f>IF(CM334="","",MAX(CO$10:CO333)+1)</f>
        <v/>
      </c>
      <c r="CP334" s="106" t="str">
        <f>IF(CM334="","",INDEX(imePrezime_id,MATCH(IF(IFERROR(SEARCH("–",CM334),0)&lt;&gt;0,CM334,SUBSTITUTE(CM334," "," – ",1)),imePrezime,0)))</f>
        <v/>
      </c>
      <c r="CR334" s="29" t="str">
        <f t="shared" si="623"/>
        <v/>
      </c>
      <c r="CS334" t="s">
        <v>1</v>
      </c>
      <c r="CT334" s="115" t="str">
        <f>IF(AND(CE334="NEMA",CI334=""),MAX(CT$10:CT333)+1,"")</f>
        <v/>
      </c>
      <c r="CU334" t="s">
        <v>1</v>
      </c>
      <c r="CV334" s="120" t="str">
        <f t="shared" si="532"/>
        <v/>
      </c>
      <c r="CW334" t="s">
        <v>1</v>
      </c>
      <c r="CX334" s="105" t="str">
        <f>IF(CT334="","",IF(BO334&lt;&gt;"CRO","","INSERT INTO osoba (id,reg_broj,oib,spol_id,dat_rodjenja) VALUES ("&amp;CT334&amp;",(SELECT max(reg_broj)+1 FROM osoba),Null,'"&amp;CV334&amp;"',Null); INSERT INTO osoba_log (id,reg_broj,oib,spol_id,dat_rodjenja,dnevnik_id) SELECT id,reg_broj,oib,spol_id,dat_rodjenja,"&amp;CT$2&amp;" FROM osoba WHERE id = "&amp;CT334&amp;";"))</f>
        <v/>
      </c>
      <c r="CY334" s="125" t="str">
        <f>IF(CT334="","","INSERT INTO imeprezime (id,osoba_id,rbr,ime,prezime,klub_id,identitet_id,sintaksa_id,info,aktivno,dnevnik_id) VALUES ("&amp;CT334&amp;","&amp;IF(CX334="","Null",CT334)&amp;",1,'"&amp;BA334&amp;"','"&amp;BB334&amp;"',(SELECT id FROM klub WHERE naziv = '"&amp;BI334&amp;"'),Null,1,'',1,"&amp;CT$2&amp;");")</f>
        <v/>
      </c>
      <c r="CZ334" t="s">
        <v>1</v>
      </c>
      <c r="DA334" s="29" t="str">
        <f t="shared" si="624"/>
        <v/>
      </c>
      <c r="DB334" t="s">
        <v>1</v>
      </c>
      <c r="DC334" s="105" t="str">
        <f>IF(OR(BP334="",BP334&lt;&gt;"NEMA"),"",BO334)</f>
        <v/>
      </c>
      <c r="DD334" s="125" t="str">
        <f>IF(DC334="","",MAX(DD$10:DD333)+1)</f>
        <v/>
      </c>
      <c r="DE334" t="s">
        <v>1</v>
      </c>
      <c r="DF334" s="90"/>
      <c r="DG334" t="s">
        <v>1</v>
      </c>
      <c r="DH334" s="29" t="str">
        <f t="shared" si="607"/>
        <v/>
      </c>
      <c r="DI334" t="s">
        <v>1</v>
      </c>
      <c r="DJ334" s="166" t="str">
        <f>IF(BJ334&lt;&gt;"NEMA","",IF(IFERROR(MATCH(BI334,BI$10:BI333,0),0)&lt;&gt;0,"",BI334))</f>
        <v/>
      </c>
      <c r="DK334" t="s">
        <v>1</v>
      </c>
      <c r="DL334" s="90"/>
      <c r="DM334" t="s">
        <v>1</v>
      </c>
      <c r="DN334" s="105" t="str">
        <f t="shared" si="625"/>
        <v/>
      </c>
      <c r="DO334" s="73" t="str">
        <f>IF(DN334="","",MAX(DO$10:DO333)+1)</f>
        <v/>
      </c>
      <c r="DP334" s="73" t="str">
        <f>IF(DN334="","",IF(BP334="","",IF(BP334="NEMA",DD334,BP334)))</f>
        <v/>
      </c>
      <c r="DQ334" s="73" t="str">
        <f t="shared" si="626"/>
        <v/>
      </c>
      <c r="DR334" s="73" t="str">
        <f>IF(DL334="","",MAX(DR$10:DR333)+1)</f>
        <v/>
      </c>
      <c r="DS334" s="177" t="str">
        <f t="shared" si="608"/>
        <v/>
      </c>
      <c r="DT334" s="125" t="str">
        <f t="shared" si="627"/>
        <v/>
      </c>
      <c r="DU334" t="s">
        <v>1</v>
      </c>
      <c r="DV334" s="29" t="str">
        <f t="shared" si="628"/>
        <v/>
      </c>
      <c r="DW334" t="s">
        <v>1</v>
      </c>
      <c r="DX334" s="166" t="str">
        <f>IF(BX334="","",IF(BY334&lt;&gt;"NEMA","ime-pre-klu"&amp;IF(BJ334="","","(ali)")&amp;"-kat",IF(CB334&lt;&gt;"NEMA","ime-pre-klu"&amp;IF(BJ334="","","(ali)"),IF(CE334&lt;&gt;"NEMA","ime-pre",IF(CT334&lt;&gt;"","novo",""))))&amp;IF(AND(BE334="0",BD334&gt;max_minuta*60),"-ot",""))</f>
        <v/>
      </c>
      <c r="DY334" t="s">
        <v>1</v>
      </c>
      <c r="DZ334" s="111"/>
      <c r="EA334" s="134"/>
      <c r="EB334" s="134"/>
      <c r="EC334" s="134"/>
      <c r="ED334" s="134"/>
      <c r="EE334" s="134"/>
      <c r="EF334" s="134"/>
      <c r="EG334" s="134"/>
      <c r="EH334" s="134"/>
      <c r="EI334" s="134"/>
      <c r="EJ334" s="106" t="str">
        <f t="shared" si="609"/>
        <v/>
      </c>
      <c r="EK334" t="s">
        <v>1</v>
      </c>
    </row>
    <row r="335" spans="2:141" x14ac:dyDescent="0.25">
      <c r="B335" s="148"/>
      <c r="C335" t="s">
        <v>1</v>
      </c>
      <c r="D335" s="159" t="str">
        <f t="shared" si="610"/>
        <v/>
      </c>
      <c r="E335" s="160" t="str">
        <f t="shared" ref="E335:AW335" si="631">IF($B335="","",FIND(";",$B335,D335+1))</f>
        <v/>
      </c>
      <c r="F335" s="160" t="str">
        <f t="shared" si="631"/>
        <v/>
      </c>
      <c r="G335" s="160" t="str">
        <f t="shared" si="631"/>
        <v/>
      </c>
      <c r="H335" s="160" t="str">
        <f t="shared" si="631"/>
        <v/>
      </c>
      <c r="I335" s="160" t="str">
        <f t="shared" si="631"/>
        <v/>
      </c>
      <c r="J335" s="160" t="str">
        <f t="shared" si="631"/>
        <v/>
      </c>
      <c r="K335" s="160" t="str">
        <f t="shared" si="631"/>
        <v/>
      </c>
      <c r="L335" s="160" t="str">
        <f t="shared" si="631"/>
        <v/>
      </c>
      <c r="M335" s="160" t="str">
        <f t="shared" si="631"/>
        <v/>
      </c>
      <c r="N335" s="160" t="str">
        <f t="shared" si="631"/>
        <v/>
      </c>
      <c r="O335" s="160" t="str">
        <f t="shared" si="631"/>
        <v/>
      </c>
      <c r="P335" s="160" t="str">
        <f t="shared" si="631"/>
        <v/>
      </c>
      <c r="Q335" s="160" t="str">
        <f t="shared" si="631"/>
        <v/>
      </c>
      <c r="R335" s="160" t="str">
        <f t="shared" si="631"/>
        <v/>
      </c>
      <c r="S335" s="160" t="str">
        <f t="shared" si="631"/>
        <v/>
      </c>
      <c r="T335" s="160" t="str">
        <f t="shared" si="631"/>
        <v/>
      </c>
      <c r="U335" s="160" t="str">
        <f t="shared" si="631"/>
        <v/>
      </c>
      <c r="V335" s="160" t="str">
        <f t="shared" si="631"/>
        <v/>
      </c>
      <c r="W335" s="160" t="str">
        <f t="shared" si="631"/>
        <v/>
      </c>
      <c r="X335" s="160" t="str">
        <f t="shared" si="631"/>
        <v/>
      </c>
      <c r="Y335" s="160" t="str">
        <f t="shared" si="631"/>
        <v/>
      </c>
      <c r="Z335" s="160" t="str">
        <f t="shared" si="631"/>
        <v/>
      </c>
      <c r="AA335" s="160" t="str">
        <f t="shared" si="631"/>
        <v/>
      </c>
      <c r="AB335" s="160" t="str">
        <f t="shared" si="631"/>
        <v/>
      </c>
      <c r="AC335" s="160" t="str">
        <f t="shared" si="631"/>
        <v/>
      </c>
      <c r="AD335" s="160" t="str">
        <f t="shared" si="631"/>
        <v/>
      </c>
      <c r="AE335" s="160" t="str">
        <f t="shared" si="631"/>
        <v/>
      </c>
      <c r="AF335" s="160" t="str">
        <f t="shared" si="631"/>
        <v/>
      </c>
      <c r="AG335" s="160" t="str">
        <f t="shared" si="631"/>
        <v/>
      </c>
      <c r="AH335" s="160" t="str">
        <f t="shared" si="631"/>
        <v/>
      </c>
      <c r="AI335" s="160" t="str">
        <f t="shared" si="631"/>
        <v/>
      </c>
      <c r="AJ335" s="160" t="str">
        <f t="shared" si="631"/>
        <v/>
      </c>
      <c r="AK335" s="160" t="str">
        <f t="shared" si="631"/>
        <v/>
      </c>
      <c r="AL335" s="160" t="str">
        <f t="shared" si="631"/>
        <v/>
      </c>
      <c r="AM335" s="160" t="str">
        <f t="shared" si="631"/>
        <v/>
      </c>
      <c r="AN335" s="160" t="str">
        <f t="shared" si="631"/>
        <v/>
      </c>
      <c r="AO335" s="160" t="str">
        <f t="shared" si="631"/>
        <v/>
      </c>
      <c r="AP335" s="160" t="str">
        <f t="shared" si="631"/>
        <v/>
      </c>
      <c r="AQ335" s="160" t="str">
        <f t="shared" si="631"/>
        <v/>
      </c>
      <c r="AR335" s="160" t="str">
        <f t="shared" si="631"/>
        <v/>
      </c>
      <c r="AS335" s="160" t="str">
        <f t="shared" si="631"/>
        <v/>
      </c>
      <c r="AT335" s="160" t="str">
        <f t="shared" si="631"/>
        <v/>
      </c>
      <c r="AU335" s="160" t="str">
        <f t="shared" si="631"/>
        <v/>
      </c>
      <c r="AV335" s="160" t="str">
        <f t="shared" si="631"/>
        <v/>
      </c>
      <c r="AW335" s="161" t="str">
        <f t="shared" si="631"/>
        <v/>
      </c>
      <c r="AX335" t="s">
        <v>1</v>
      </c>
      <c r="AY335" s="105" t="str">
        <f t="shared" si="612"/>
        <v/>
      </c>
      <c r="AZ335" s="134" t="str">
        <f t="shared" si="592"/>
        <v/>
      </c>
      <c r="BA335" s="73" t="str">
        <f t="shared" si="613"/>
        <v/>
      </c>
      <c r="BB335" s="73" t="str">
        <f t="shared" si="614"/>
        <v/>
      </c>
      <c r="BC335" s="134" t="str">
        <f t="shared" si="615"/>
        <v/>
      </c>
      <c r="BD335" s="134" t="str">
        <f t="shared" si="616"/>
        <v/>
      </c>
      <c r="BE335" s="134" t="str">
        <f t="shared" si="617"/>
        <v/>
      </c>
      <c r="BF335" s="134" t="str">
        <f t="shared" si="538"/>
        <v/>
      </c>
      <c r="BG335" s="134" t="str">
        <f t="shared" si="593"/>
        <v/>
      </c>
      <c r="BH335" s="73" t="str">
        <f t="shared" si="594"/>
        <v/>
      </c>
      <c r="BI335" s="73" t="str">
        <f t="shared" si="534"/>
        <v/>
      </c>
      <c r="BJ335" s="134" t="str">
        <f t="shared" si="618"/>
        <v/>
      </c>
      <c r="BK335" s="73" t="str" cm="1">
        <f t="array" ref="BK335">IF(BJ335="",""&amp;BI335,IF(BJ335="NEMA",BI335,INDEX(klub_naziv,MATCH(INDEX(klubAlias_klubid,BJ335),klub_id,0))))</f>
        <v/>
      </c>
      <c r="BL335" s="73" t="str" cm="1">
        <f t="array" ref="BL335">IFERROR(INDEX(registarNatjecatelji,CE335,4),"")</f>
        <v/>
      </c>
      <c r="BM335" s="179" t="str">
        <f t="shared" si="562"/>
        <v/>
      </c>
      <c r="BN335" s="73" t="str">
        <f t="shared" si="619"/>
        <v/>
      </c>
      <c r="BO335" s="73" t="str">
        <f t="shared" ref="BO335:BO398" si="632">IF(B335="","",SUBSTITUTE(MID($B335,T335+1,U335-T335-1),"""",""))</f>
        <v/>
      </c>
      <c r="BP335" s="134" t="str">
        <f t="shared" si="595"/>
        <v/>
      </c>
      <c r="BQ335" s="73" t="str">
        <f t="shared" si="596"/>
        <v/>
      </c>
      <c r="BR335" s="73" t="str">
        <f t="shared" si="597"/>
        <v/>
      </c>
      <c r="BS335" s="134" t="str">
        <f t="shared" si="598"/>
        <v/>
      </c>
      <c r="BT335" s="74" t="str">
        <f t="shared" si="599"/>
        <v/>
      </c>
      <c r="BU335" s="74" t="str">
        <f t="shared" si="600"/>
        <v/>
      </c>
      <c r="BV335" s="75" t="str">
        <f t="shared" si="601"/>
        <v/>
      </c>
      <c r="BW335" t="s">
        <v>1</v>
      </c>
      <c r="BX335" s="105" t="str">
        <f t="shared" si="602"/>
        <v/>
      </c>
      <c r="BY335" s="106" t="str">
        <f t="shared" si="603"/>
        <v/>
      </c>
      <c r="BZ335" t="s">
        <v>1</v>
      </c>
      <c r="CA335" s="105" t="str">
        <f t="shared" si="604"/>
        <v/>
      </c>
      <c r="CB335" s="106" t="str">
        <f t="shared" si="605"/>
        <v/>
      </c>
      <c r="CC335" t="s">
        <v>1</v>
      </c>
      <c r="CD335" s="105" t="str">
        <f t="shared" si="606"/>
        <v/>
      </c>
      <c r="CE335" s="106" t="str">
        <f t="shared" si="620"/>
        <v/>
      </c>
      <c r="CF335" t="s">
        <v>1</v>
      </c>
      <c r="CG335" s="111" t="str">
        <f t="shared" si="621"/>
        <v/>
      </c>
      <c r="CH335" s="134" t="str" cm="1">
        <f t="array" ref="CH335">IF(CG335="","",INDEX(imePrezime_id,CG335,0))</f>
        <v/>
      </c>
      <c r="CI335" s="106" t="str">
        <f>IF(OR(CD335="",CE335&lt;&gt;"NEMA"),"",IFERROR(INDEX(imeprezimealias_imeprezimeid,MATCH(BA335&amp;" "&amp;BB335,imeprezimealias_alias,0)),""))</f>
        <v/>
      </c>
      <c r="CJ335" t="s">
        <v>1</v>
      </c>
      <c r="CK335" s="29" t="str">
        <f t="shared" si="622"/>
        <v/>
      </c>
      <c r="CL335" t="s">
        <v>1</v>
      </c>
      <c r="CM335" s="90"/>
      <c r="CN335" t="s">
        <v>1</v>
      </c>
      <c r="CO335" s="111" t="str">
        <f>IF(CM335="","",MAX(CO$10:CO334)+1)</f>
        <v/>
      </c>
      <c r="CP335" s="106" t="str">
        <f>IF(CM335="","",INDEX(imePrezime_id,MATCH(IF(IFERROR(SEARCH("–",CM335),0)&lt;&gt;0,CM335,SUBSTITUTE(CM335," "," – ",1)),imePrezime,0)))</f>
        <v/>
      </c>
      <c r="CR335" s="29" t="str">
        <f t="shared" si="623"/>
        <v/>
      </c>
      <c r="CS335" t="s">
        <v>1</v>
      </c>
      <c r="CT335" s="115" t="str">
        <f>IF(AND(CE335="NEMA",CI335=""),MAX(CT$10:CT334)+1,"")</f>
        <v/>
      </c>
      <c r="CU335" t="s">
        <v>1</v>
      </c>
      <c r="CV335" s="120" t="str">
        <f t="shared" si="532"/>
        <v/>
      </c>
      <c r="CW335" t="s">
        <v>1</v>
      </c>
      <c r="CX335" s="105" t="str">
        <f>IF(CT335="","",IF(BO335&lt;&gt;"CRO","","INSERT INTO osoba (id,reg_broj,oib,spol_id,dat_rodjenja) VALUES ("&amp;CT335&amp;",(SELECT max(reg_broj)+1 FROM osoba),Null,'"&amp;CV335&amp;"',Null); INSERT INTO osoba_log (id,reg_broj,oib,spol_id,dat_rodjenja,dnevnik_id) SELECT id,reg_broj,oib,spol_id,dat_rodjenja,"&amp;CT$2&amp;" FROM osoba WHERE id = "&amp;CT335&amp;";"))</f>
        <v/>
      </c>
      <c r="CY335" s="125" t="str">
        <f>IF(CT335="","","INSERT INTO imeprezime (id,osoba_id,rbr,ime,prezime,klub_id,identitet_id,sintaksa_id,info,aktivno,dnevnik_id) VALUES ("&amp;CT335&amp;","&amp;IF(CX335="","Null",CT335)&amp;",1,'"&amp;BA335&amp;"','"&amp;BB335&amp;"',(SELECT id FROM klub WHERE naziv = '"&amp;BI335&amp;"'),Null,1,'',1,"&amp;CT$2&amp;");")</f>
        <v/>
      </c>
      <c r="CZ335" t="s">
        <v>1</v>
      </c>
      <c r="DA335" s="29" t="str">
        <f t="shared" si="624"/>
        <v/>
      </c>
      <c r="DB335" t="s">
        <v>1</v>
      </c>
      <c r="DC335" s="105" t="str">
        <f>IF(OR(BP335="",BP335&lt;&gt;"NEMA"),"",BO335)</f>
        <v/>
      </c>
      <c r="DD335" s="125" t="str">
        <f>IF(DC335="","",MAX(DD$10:DD334)+1)</f>
        <v/>
      </c>
      <c r="DE335" t="s">
        <v>1</v>
      </c>
      <c r="DF335" s="90"/>
      <c r="DG335" t="s">
        <v>1</v>
      </c>
      <c r="DH335" s="29" t="str">
        <f t="shared" si="607"/>
        <v/>
      </c>
      <c r="DI335" t="s">
        <v>1</v>
      </c>
      <c r="DJ335" s="166" t="str">
        <f>IF(BJ335&lt;&gt;"NEMA","",IF(IFERROR(MATCH(BI335,BI$10:BI334,0),0)&lt;&gt;0,"",BI335))</f>
        <v/>
      </c>
      <c r="DK335" t="s">
        <v>1</v>
      </c>
      <c r="DL335" s="90"/>
      <c r="DM335" t="s">
        <v>1</v>
      </c>
      <c r="DN335" s="105" t="str">
        <f t="shared" si="625"/>
        <v/>
      </c>
      <c r="DO335" s="73" t="str">
        <f>IF(DN335="","",MAX(DO$10:DO334)+1)</f>
        <v/>
      </c>
      <c r="DP335" s="73" t="str">
        <f>IF(DN335="","",IF(BP335="","",IF(BP335="NEMA",DD335,BP335)))</f>
        <v/>
      </c>
      <c r="DQ335" s="73" t="str">
        <f t="shared" si="626"/>
        <v/>
      </c>
      <c r="DR335" s="73" t="str">
        <f>IF(DL335="","",MAX(DR$10:DR334)+1)</f>
        <v/>
      </c>
      <c r="DS335" s="177" t="str">
        <f t="shared" si="608"/>
        <v/>
      </c>
      <c r="DT335" s="125" t="str">
        <f t="shared" si="627"/>
        <v/>
      </c>
      <c r="DU335" t="s">
        <v>1</v>
      </c>
      <c r="DV335" s="29" t="str">
        <f t="shared" si="628"/>
        <v/>
      </c>
      <c r="DW335" t="s">
        <v>1</v>
      </c>
      <c r="DX335" s="166" t="str">
        <f>IF(BX335="","",IF(BY335&lt;&gt;"NEMA","ime-pre-klu"&amp;IF(BJ335="","","(ali)")&amp;"-kat",IF(CB335&lt;&gt;"NEMA","ime-pre-klu"&amp;IF(BJ335="","","(ali)"),IF(CE335&lt;&gt;"NEMA","ime-pre",IF(CT335&lt;&gt;"","novo",""))))&amp;IF(AND(BE335="0",BD335&gt;max_minuta*60),"-ot",""))</f>
        <v/>
      </c>
      <c r="DY335" t="s">
        <v>1</v>
      </c>
      <c r="DZ335" s="111"/>
      <c r="EA335" s="134"/>
      <c r="EB335" s="134"/>
      <c r="EC335" s="134"/>
      <c r="ED335" s="134"/>
      <c r="EE335" s="134"/>
      <c r="EF335" s="134"/>
      <c r="EG335" s="134"/>
      <c r="EH335" s="134"/>
      <c r="EI335" s="134"/>
      <c r="EJ335" s="106" t="str">
        <f t="shared" si="609"/>
        <v/>
      </c>
      <c r="EK335" t="s">
        <v>1</v>
      </c>
    </row>
    <row r="336" spans="2:141" x14ac:dyDescent="0.25">
      <c r="B336" s="148"/>
      <c r="C336" t="s">
        <v>1</v>
      </c>
      <c r="D336" s="159" t="str">
        <f t="shared" si="610"/>
        <v/>
      </c>
      <c r="E336" s="160" t="str">
        <f t="shared" ref="E336:AW336" si="633">IF($B336="","",FIND(";",$B336,D336+1))</f>
        <v/>
      </c>
      <c r="F336" s="160" t="str">
        <f t="shared" si="633"/>
        <v/>
      </c>
      <c r="G336" s="160" t="str">
        <f t="shared" si="633"/>
        <v/>
      </c>
      <c r="H336" s="160" t="str">
        <f t="shared" si="633"/>
        <v/>
      </c>
      <c r="I336" s="160" t="str">
        <f t="shared" si="633"/>
        <v/>
      </c>
      <c r="J336" s="160" t="str">
        <f t="shared" si="633"/>
        <v/>
      </c>
      <c r="K336" s="160" t="str">
        <f t="shared" si="633"/>
        <v/>
      </c>
      <c r="L336" s="160" t="str">
        <f t="shared" si="633"/>
        <v/>
      </c>
      <c r="M336" s="160" t="str">
        <f t="shared" si="633"/>
        <v/>
      </c>
      <c r="N336" s="160" t="str">
        <f t="shared" si="633"/>
        <v/>
      </c>
      <c r="O336" s="160" t="str">
        <f t="shared" si="633"/>
        <v/>
      </c>
      <c r="P336" s="160" t="str">
        <f t="shared" si="633"/>
        <v/>
      </c>
      <c r="Q336" s="160" t="str">
        <f t="shared" si="633"/>
        <v/>
      </c>
      <c r="R336" s="160" t="str">
        <f t="shared" si="633"/>
        <v/>
      </c>
      <c r="S336" s="160" t="str">
        <f t="shared" si="633"/>
        <v/>
      </c>
      <c r="T336" s="160" t="str">
        <f t="shared" si="633"/>
        <v/>
      </c>
      <c r="U336" s="160" t="str">
        <f t="shared" si="633"/>
        <v/>
      </c>
      <c r="V336" s="160" t="str">
        <f t="shared" si="633"/>
        <v/>
      </c>
      <c r="W336" s="160" t="str">
        <f t="shared" si="633"/>
        <v/>
      </c>
      <c r="X336" s="160" t="str">
        <f t="shared" si="633"/>
        <v/>
      </c>
      <c r="Y336" s="160" t="str">
        <f t="shared" si="633"/>
        <v/>
      </c>
      <c r="Z336" s="160" t="str">
        <f t="shared" si="633"/>
        <v/>
      </c>
      <c r="AA336" s="160" t="str">
        <f t="shared" si="633"/>
        <v/>
      </c>
      <c r="AB336" s="160" t="str">
        <f t="shared" si="633"/>
        <v/>
      </c>
      <c r="AC336" s="160" t="str">
        <f t="shared" si="633"/>
        <v/>
      </c>
      <c r="AD336" s="160" t="str">
        <f t="shared" si="633"/>
        <v/>
      </c>
      <c r="AE336" s="160" t="str">
        <f t="shared" si="633"/>
        <v/>
      </c>
      <c r="AF336" s="160" t="str">
        <f t="shared" si="633"/>
        <v/>
      </c>
      <c r="AG336" s="160" t="str">
        <f t="shared" si="633"/>
        <v/>
      </c>
      <c r="AH336" s="160" t="str">
        <f t="shared" si="633"/>
        <v/>
      </c>
      <c r="AI336" s="160" t="str">
        <f t="shared" si="633"/>
        <v/>
      </c>
      <c r="AJ336" s="160" t="str">
        <f t="shared" si="633"/>
        <v/>
      </c>
      <c r="AK336" s="160" t="str">
        <f t="shared" si="633"/>
        <v/>
      </c>
      <c r="AL336" s="160" t="str">
        <f t="shared" si="633"/>
        <v/>
      </c>
      <c r="AM336" s="160" t="str">
        <f t="shared" si="633"/>
        <v/>
      </c>
      <c r="AN336" s="160" t="str">
        <f t="shared" si="633"/>
        <v/>
      </c>
      <c r="AO336" s="160" t="str">
        <f t="shared" si="633"/>
        <v/>
      </c>
      <c r="AP336" s="160" t="str">
        <f t="shared" si="633"/>
        <v/>
      </c>
      <c r="AQ336" s="160" t="str">
        <f t="shared" si="633"/>
        <v/>
      </c>
      <c r="AR336" s="160" t="str">
        <f t="shared" si="633"/>
        <v/>
      </c>
      <c r="AS336" s="160" t="str">
        <f t="shared" si="633"/>
        <v/>
      </c>
      <c r="AT336" s="160" t="str">
        <f t="shared" si="633"/>
        <v/>
      </c>
      <c r="AU336" s="160" t="str">
        <f t="shared" si="633"/>
        <v/>
      </c>
      <c r="AV336" s="160" t="str">
        <f t="shared" si="633"/>
        <v/>
      </c>
      <c r="AW336" s="161" t="str">
        <f t="shared" si="633"/>
        <v/>
      </c>
      <c r="AX336" t="s">
        <v>1</v>
      </c>
      <c r="AY336" s="105" t="str">
        <f t="shared" si="612"/>
        <v/>
      </c>
      <c r="AZ336" s="134" t="str">
        <f t="shared" si="592"/>
        <v/>
      </c>
      <c r="BA336" s="73" t="str">
        <f t="shared" si="613"/>
        <v/>
      </c>
      <c r="BB336" s="73" t="str">
        <f t="shared" si="614"/>
        <v/>
      </c>
      <c r="BC336" s="134" t="str">
        <f t="shared" si="615"/>
        <v/>
      </c>
      <c r="BD336" s="134" t="str">
        <f t="shared" si="616"/>
        <v/>
      </c>
      <c r="BE336" s="134" t="str">
        <f t="shared" si="617"/>
        <v/>
      </c>
      <c r="BF336" s="134" t="str">
        <f t="shared" si="538"/>
        <v/>
      </c>
      <c r="BG336" s="134" t="str">
        <f t="shared" si="593"/>
        <v/>
      </c>
      <c r="BH336" s="73" t="str">
        <f t="shared" si="594"/>
        <v/>
      </c>
      <c r="BI336" s="73" t="str">
        <f t="shared" si="534"/>
        <v/>
      </c>
      <c r="BJ336" s="134" t="str">
        <f t="shared" si="618"/>
        <v/>
      </c>
      <c r="BK336" s="73" t="str" cm="1">
        <f t="array" ref="BK336">IF(BJ336="",""&amp;BI336,IF(BJ336="NEMA",BI336,INDEX(klub_naziv,MATCH(INDEX(klubAlias_klubid,BJ336),klub_id,0))))</f>
        <v/>
      </c>
      <c r="BL336" s="73" t="str" cm="1">
        <f t="array" ref="BL336">IFERROR(INDEX(registarNatjecatelji,CE336,4),"")</f>
        <v/>
      </c>
      <c r="BM336" s="179" t="str">
        <f t="shared" si="562"/>
        <v/>
      </c>
      <c r="BN336" s="73" t="str">
        <f t="shared" si="619"/>
        <v/>
      </c>
      <c r="BO336" s="73" t="str">
        <f t="shared" si="632"/>
        <v/>
      </c>
      <c r="BP336" s="134" t="str">
        <f t="shared" si="595"/>
        <v/>
      </c>
      <c r="BQ336" s="73" t="str">
        <f t="shared" si="596"/>
        <v/>
      </c>
      <c r="BR336" s="73" t="str">
        <f t="shared" si="597"/>
        <v/>
      </c>
      <c r="BS336" s="134" t="str">
        <f t="shared" si="598"/>
        <v/>
      </c>
      <c r="BT336" s="74" t="str">
        <f t="shared" si="599"/>
        <v/>
      </c>
      <c r="BU336" s="74" t="str">
        <f t="shared" si="600"/>
        <v/>
      </c>
      <c r="BV336" s="75" t="str">
        <f t="shared" si="601"/>
        <v/>
      </c>
      <c r="BW336" t="s">
        <v>1</v>
      </c>
      <c r="BX336" s="105" t="str">
        <f t="shared" si="602"/>
        <v/>
      </c>
      <c r="BY336" s="106" t="str">
        <f t="shared" si="603"/>
        <v/>
      </c>
      <c r="BZ336" t="s">
        <v>1</v>
      </c>
      <c r="CA336" s="105" t="str">
        <f t="shared" si="604"/>
        <v/>
      </c>
      <c r="CB336" s="106" t="str">
        <f t="shared" si="605"/>
        <v/>
      </c>
      <c r="CC336" t="s">
        <v>1</v>
      </c>
      <c r="CD336" s="105" t="str">
        <f t="shared" si="606"/>
        <v/>
      </c>
      <c r="CE336" s="106" t="str">
        <f t="shared" si="620"/>
        <v/>
      </c>
      <c r="CF336" t="s">
        <v>1</v>
      </c>
      <c r="CG336" s="111" t="str">
        <f t="shared" si="621"/>
        <v/>
      </c>
      <c r="CH336" s="134" t="str" cm="1">
        <f t="array" ref="CH336">IF(CG336="","",INDEX(imePrezime_id,CG336,0))</f>
        <v/>
      </c>
      <c r="CI336" s="106" t="str">
        <f>IF(OR(CD336="",CE336&lt;&gt;"NEMA"),"",IFERROR(INDEX(imeprezimealias_imeprezimeid,MATCH(BA336&amp;" "&amp;BB336,imeprezimealias_alias,0)),""))</f>
        <v/>
      </c>
      <c r="CJ336" t="s">
        <v>1</v>
      </c>
      <c r="CK336" s="29" t="str">
        <f t="shared" si="622"/>
        <v/>
      </c>
      <c r="CL336" t="s">
        <v>1</v>
      </c>
      <c r="CM336" s="90"/>
      <c r="CN336" t="s">
        <v>1</v>
      </c>
      <c r="CO336" s="111" t="str">
        <f>IF(CM336="","",MAX(CO$10:CO335)+1)</f>
        <v/>
      </c>
      <c r="CP336" s="106" t="str">
        <f>IF(CM336="","",INDEX(imePrezime_id,MATCH(IF(IFERROR(SEARCH("–",CM336),0)&lt;&gt;0,CM336,SUBSTITUTE(CM336," "," – ",1)),imePrezime,0)))</f>
        <v/>
      </c>
      <c r="CR336" s="29" t="str">
        <f t="shared" si="623"/>
        <v/>
      </c>
      <c r="CS336" t="s">
        <v>1</v>
      </c>
      <c r="CT336" s="115" t="str">
        <f>IF(AND(CE336="NEMA",CI336=""),MAX(CT$10:CT335)+1,"")</f>
        <v/>
      </c>
      <c r="CU336" t="s">
        <v>1</v>
      </c>
      <c r="CV336" s="120" t="str">
        <f t="shared" si="532"/>
        <v/>
      </c>
      <c r="CW336" t="s">
        <v>1</v>
      </c>
      <c r="CX336" s="105" t="str">
        <f>IF(CT336="","",IF(BO336&lt;&gt;"CRO","","INSERT INTO osoba (id,reg_broj,oib,spol_id,dat_rodjenja) VALUES ("&amp;CT336&amp;",(SELECT max(reg_broj)+1 FROM osoba),Null,'"&amp;CV336&amp;"',Null); INSERT INTO osoba_log (id,reg_broj,oib,spol_id,dat_rodjenja,dnevnik_id) SELECT id,reg_broj,oib,spol_id,dat_rodjenja,"&amp;CT$2&amp;" FROM osoba WHERE id = "&amp;CT336&amp;";"))</f>
        <v/>
      </c>
      <c r="CY336" s="125" t="str">
        <f>IF(CT336="","","INSERT INTO imeprezime (id,osoba_id,rbr,ime,prezime,klub_id,identitet_id,sintaksa_id,info,aktivno,dnevnik_id) VALUES ("&amp;CT336&amp;","&amp;IF(CX336="","Null",CT336)&amp;",1,'"&amp;BA336&amp;"','"&amp;BB336&amp;"',(SELECT id FROM klub WHERE naziv = '"&amp;BI336&amp;"'),Null,1,'',1,"&amp;CT$2&amp;");")</f>
        <v/>
      </c>
      <c r="CZ336" t="s">
        <v>1</v>
      </c>
      <c r="DA336" s="29" t="str">
        <f t="shared" si="624"/>
        <v/>
      </c>
      <c r="DB336" t="s">
        <v>1</v>
      </c>
      <c r="DC336" s="105" t="str">
        <f>IF(OR(BP336="",BP336&lt;&gt;"NEMA"),"",BO336)</f>
        <v/>
      </c>
      <c r="DD336" s="125" t="str">
        <f>IF(DC336="","",MAX(DD$10:DD335)+1)</f>
        <v/>
      </c>
      <c r="DE336" t="s">
        <v>1</v>
      </c>
      <c r="DF336" s="90"/>
      <c r="DG336" t="s">
        <v>1</v>
      </c>
      <c r="DH336" s="29" t="str">
        <f t="shared" si="607"/>
        <v/>
      </c>
      <c r="DI336" t="s">
        <v>1</v>
      </c>
      <c r="DJ336" s="166" t="str">
        <f>IF(BJ336&lt;&gt;"NEMA","",IF(IFERROR(MATCH(BI336,BI$10:BI335,0),0)&lt;&gt;0,"",BI336))</f>
        <v/>
      </c>
      <c r="DK336" t="s">
        <v>1</v>
      </c>
      <c r="DL336" s="90"/>
      <c r="DM336" t="s">
        <v>1</v>
      </c>
      <c r="DN336" s="105" t="str">
        <f t="shared" si="625"/>
        <v/>
      </c>
      <c r="DO336" s="73" t="str">
        <f>IF(DN336="","",MAX(DO$10:DO335)+1)</f>
        <v/>
      </c>
      <c r="DP336" s="73" t="str">
        <f>IF(DN336="","",IF(BP336="","",IF(BP336="NEMA",DD336,BP336)))</f>
        <v/>
      </c>
      <c r="DQ336" s="73" t="str">
        <f t="shared" si="626"/>
        <v/>
      </c>
      <c r="DR336" s="73" t="str">
        <f>IF(DL336="","",MAX(DR$10:DR335)+1)</f>
        <v/>
      </c>
      <c r="DS336" s="177" t="str">
        <f t="shared" si="608"/>
        <v/>
      </c>
      <c r="DT336" s="125" t="str">
        <f t="shared" si="627"/>
        <v/>
      </c>
      <c r="DU336" t="s">
        <v>1</v>
      </c>
      <c r="DV336" s="29" t="str">
        <f t="shared" si="628"/>
        <v/>
      </c>
      <c r="DW336" t="s">
        <v>1</v>
      </c>
      <c r="DX336" s="166" t="str">
        <f>IF(BX336="","",IF(BY336&lt;&gt;"NEMA","ime-pre-klu"&amp;IF(BJ336="","","(ali)")&amp;"-kat",IF(CB336&lt;&gt;"NEMA","ime-pre-klu"&amp;IF(BJ336="","","(ali)"),IF(CE336&lt;&gt;"NEMA","ime-pre",IF(CT336&lt;&gt;"","novo",""))))&amp;IF(AND(BE336="0",BD336&gt;max_minuta*60),"-ot",""))</f>
        <v/>
      </c>
      <c r="DY336" t="s">
        <v>1</v>
      </c>
      <c r="DZ336" s="111"/>
      <c r="EA336" s="134"/>
      <c r="EB336" s="134"/>
      <c r="EC336" s="134"/>
      <c r="ED336" s="134"/>
      <c r="EE336" s="134"/>
      <c r="EF336" s="134"/>
      <c r="EG336" s="134"/>
      <c r="EH336" s="134"/>
      <c r="EI336" s="134"/>
      <c r="EJ336" s="106" t="str">
        <f t="shared" si="609"/>
        <v/>
      </c>
      <c r="EK336" t="s">
        <v>1</v>
      </c>
    </row>
    <row r="337" spans="2:141" x14ac:dyDescent="0.25">
      <c r="B337" s="148"/>
      <c r="C337" t="s">
        <v>1</v>
      </c>
      <c r="D337" s="159" t="str">
        <f t="shared" si="610"/>
        <v/>
      </c>
      <c r="E337" s="160" t="str">
        <f t="shared" ref="E337:AW337" si="634">IF($B337="","",FIND(";",$B337,D337+1))</f>
        <v/>
      </c>
      <c r="F337" s="160" t="str">
        <f t="shared" si="634"/>
        <v/>
      </c>
      <c r="G337" s="160" t="str">
        <f t="shared" si="634"/>
        <v/>
      </c>
      <c r="H337" s="160" t="str">
        <f t="shared" si="634"/>
        <v/>
      </c>
      <c r="I337" s="160" t="str">
        <f t="shared" si="634"/>
        <v/>
      </c>
      <c r="J337" s="160" t="str">
        <f t="shared" si="634"/>
        <v/>
      </c>
      <c r="K337" s="160" t="str">
        <f t="shared" si="634"/>
        <v/>
      </c>
      <c r="L337" s="160" t="str">
        <f t="shared" si="634"/>
        <v/>
      </c>
      <c r="M337" s="160" t="str">
        <f t="shared" si="634"/>
        <v/>
      </c>
      <c r="N337" s="160" t="str">
        <f t="shared" si="634"/>
        <v/>
      </c>
      <c r="O337" s="160" t="str">
        <f t="shared" si="634"/>
        <v/>
      </c>
      <c r="P337" s="160" t="str">
        <f t="shared" si="634"/>
        <v/>
      </c>
      <c r="Q337" s="160" t="str">
        <f t="shared" si="634"/>
        <v/>
      </c>
      <c r="R337" s="160" t="str">
        <f t="shared" si="634"/>
        <v/>
      </c>
      <c r="S337" s="160" t="str">
        <f t="shared" si="634"/>
        <v/>
      </c>
      <c r="T337" s="160" t="str">
        <f t="shared" si="634"/>
        <v/>
      </c>
      <c r="U337" s="160" t="str">
        <f t="shared" si="634"/>
        <v/>
      </c>
      <c r="V337" s="160" t="str">
        <f t="shared" si="634"/>
        <v/>
      </c>
      <c r="W337" s="160" t="str">
        <f t="shared" si="634"/>
        <v/>
      </c>
      <c r="X337" s="160" t="str">
        <f t="shared" si="634"/>
        <v/>
      </c>
      <c r="Y337" s="160" t="str">
        <f t="shared" si="634"/>
        <v/>
      </c>
      <c r="Z337" s="160" t="str">
        <f t="shared" si="634"/>
        <v/>
      </c>
      <c r="AA337" s="160" t="str">
        <f t="shared" si="634"/>
        <v/>
      </c>
      <c r="AB337" s="160" t="str">
        <f t="shared" si="634"/>
        <v/>
      </c>
      <c r="AC337" s="160" t="str">
        <f t="shared" si="634"/>
        <v/>
      </c>
      <c r="AD337" s="160" t="str">
        <f t="shared" si="634"/>
        <v/>
      </c>
      <c r="AE337" s="160" t="str">
        <f t="shared" si="634"/>
        <v/>
      </c>
      <c r="AF337" s="160" t="str">
        <f t="shared" si="634"/>
        <v/>
      </c>
      <c r="AG337" s="160" t="str">
        <f t="shared" si="634"/>
        <v/>
      </c>
      <c r="AH337" s="160" t="str">
        <f t="shared" si="634"/>
        <v/>
      </c>
      <c r="AI337" s="160" t="str">
        <f t="shared" si="634"/>
        <v/>
      </c>
      <c r="AJ337" s="160" t="str">
        <f t="shared" si="634"/>
        <v/>
      </c>
      <c r="AK337" s="160" t="str">
        <f t="shared" si="634"/>
        <v/>
      </c>
      <c r="AL337" s="160" t="str">
        <f t="shared" si="634"/>
        <v/>
      </c>
      <c r="AM337" s="160" t="str">
        <f t="shared" si="634"/>
        <v/>
      </c>
      <c r="AN337" s="160" t="str">
        <f t="shared" si="634"/>
        <v/>
      </c>
      <c r="AO337" s="160" t="str">
        <f t="shared" si="634"/>
        <v/>
      </c>
      <c r="AP337" s="160" t="str">
        <f t="shared" si="634"/>
        <v/>
      </c>
      <c r="AQ337" s="160" t="str">
        <f t="shared" si="634"/>
        <v/>
      </c>
      <c r="AR337" s="160" t="str">
        <f t="shared" si="634"/>
        <v/>
      </c>
      <c r="AS337" s="160" t="str">
        <f t="shared" si="634"/>
        <v/>
      </c>
      <c r="AT337" s="160" t="str">
        <f t="shared" si="634"/>
        <v/>
      </c>
      <c r="AU337" s="160" t="str">
        <f t="shared" si="634"/>
        <v/>
      </c>
      <c r="AV337" s="160" t="str">
        <f t="shared" si="634"/>
        <v/>
      </c>
      <c r="AW337" s="161" t="str">
        <f t="shared" si="634"/>
        <v/>
      </c>
      <c r="AX337" t="s">
        <v>1</v>
      </c>
      <c r="AY337" s="105" t="str">
        <f t="shared" si="612"/>
        <v/>
      </c>
      <c r="AZ337" s="134" t="str">
        <f t="shared" si="592"/>
        <v/>
      </c>
      <c r="BA337" s="73" t="str">
        <f t="shared" si="613"/>
        <v/>
      </c>
      <c r="BB337" s="73" t="str">
        <f t="shared" si="614"/>
        <v/>
      </c>
      <c r="BC337" s="134" t="str">
        <f t="shared" si="615"/>
        <v/>
      </c>
      <c r="BD337" s="134" t="str">
        <f t="shared" si="616"/>
        <v/>
      </c>
      <c r="BE337" s="134" t="str">
        <f t="shared" si="617"/>
        <v/>
      </c>
      <c r="BF337" s="134" t="str">
        <f t="shared" si="538"/>
        <v/>
      </c>
      <c r="BG337" s="134" t="str">
        <f t="shared" si="593"/>
        <v/>
      </c>
      <c r="BH337" s="73" t="str">
        <f t="shared" si="594"/>
        <v/>
      </c>
      <c r="BI337" s="73" t="str">
        <f t="shared" si="534"/>
        <v/>
      </c>
      <c r="BJ337" s="134" t="str">
        <f t="shared" si="618"/>
        <v/>
      </c>
      <c r="BK337" s="73" t="str" cm="1">
        <f t="array" ref="BK337">IF(BJ337="",""&amp;BI337,IF(BJ337="NEMA",BI337,INDEX(klub_naziv,MATCH(INDEX(klubAlias_klubid,BJ337),klub_id,0))))</f>
        <v/>
      </c>
      <c r="BL337" s="73" t="str" cm="1">
        <f t="array" ref="BL337">IFERROR(INDEX(registarNatjecatelji,CE337,4),"")</f>
        <v/>
      </c>
      <c r="BM337" s="179" t="str">
        <f t="shared" si="562"/>
        <v/>
      </c>
      <c r="BN337" s="73" t="str">
        <f t="shared" si="619"/>
        <v/>
      </c>
      <c r="BO337" s="73" t="str">
        <f t="shared" si="632"/>
        <v/>
      </c>
      <c r="BP337" s="134" t="str">
        <f t="shared" si="595"/>
        <v/>
      </c>
      <c r="BQ337" s="73" t="str">
        <f t="shared" si="596"/>
        <v/>
      </c>
      <c r="BR337" s="73" t="str">
        <f t="shared" si="597"/>
        <v/>
      </c>
      <c r="BS337" s="134" t="str">
        <f t="shared" si="598"/>
        <v/>
      </c>
      <c r="BT337" s="74" t="str">
        <f t="shared" si="599"/>
        <v/>
      </c>
      <c r="BU337" s="74" t="str">
        <f t="shared" si="600"/>
        <v/>
      </c>
      <c r="BV337" s="75" t="str">
        <f t="shared" si="601"/>
        <v/>
      </c>
      <c r="BW337" t="s">
        <v>1</v>
      </c>
      <c r="BX337" s="105" t="str">
        <f t="shared" si="602"/>
        <v/>
      </c>
      <c r="BY337" s="106" t="str">
        <f t="shared" si="603"/>
        <v/>
      </c>
      <c r="BZ337" t="s">
        <v>1</v>
      </c>
      <c r="CA337" s="105" t="str">
        <f t="shared" si="604"/>
        <v/>
      </c>
      <c r="CB337" s="106" t="str">
        <f t="shared" si="605"/>
        <v/>
      </c>
      <c r="CC337" t="s">
        <v>1</v>
      </c>
      <c r="CD337" s="105" t="str">
        <f t="shared" si="606"/>
        <v/>
      </c>
      <c r="CE337" s="106" t="str">
        <f t="shared" si="620"/>
        <v/>
      </c>
      <c r="CF337" t="s">
        <v>1</v>
      </c>
      <c r="CG337" s="111" t="str">
        <f t="shared" si="621"/>
        <v/>
      </c>
      <c r="CH337" s="134" t="str" cm="1">
        <f t="array" ref="CH337">IF(CG337="","",INDEX(imePrezime_id,CG337,0))</f>
        <v/>
      </c>
      <c r="CI337" s="106" t="str">
        <f>IF(OR(CD337="",CE337&lt;&gt;"NEMA"),"",IFERROR(INDEX(imeprezimealias_imeprezimeid,MATCH(BA337&amp;" "&amp;BB337,imeprezimealias_alias,0)),""))</f>
        <v/>
      </c>
      <c r="CJ337" t="s">
        <v>1</v>
      </c>
      <c r="CK337" s="29" t="str">
        <f t="shared" si="622"/>
        <v/>
      </c>
      <c r="CL337" t="s">
        <v>1</v>
      </c>
      <c r="CM337" s="90"/>
      <c r="CN337" t="s">
        <v>1</v>
      </c>
      <c r="CO337" s="111" t="str">
        <f>IF(CM337="","",MAX(CO$10:CO336)+1)</f>
        <v/>
      </c>
      <c r="CP337" s="106" t="str">
        <f>IF(CM337="","",INDEX(imePrezime_id,MATCH(IF(IFERROR(SEARCH("–",CM337),0)&lt;&gt;0,CM337,SUBSTITUTE(CM337," "," – ",1)),imePrezime,0)))</f>
        <v/>
      </c>
      <c r="CR337" s="29" t="str">
        <f t="shared" si="623"/>
        <v/>
      </c>
      <c r="CS337" t="s">
        <v>1</v>
      </c>
      <c r="CT337" s="115" t="str">
        <f>IF(AND(CE337="NEMA",CI337=""),MAX(CT$10:CT336)+1,"")</f>
        <v/>
      </c>
      <c r="CU337" t="s">
        <v>1</v>
      </c>
      <c r="CV337" s="120" t="str">
        <f t="shared" si="532"/>
        <v/>
      </c>
      <c r="CW337" t="s">
        <v>1</v>
      </c>
      <c r="CX337" s="105" t="str">
        <f>IF(CT337="","",IF(BO337&lt;&gt;"CRO","","INSERT INTO osoba (id,reg_broj,oib,spol_id,dat_rodjenja) VALUES ("&amp;CT337&amp;",(SELECT max(reg_broj)+1 FROM osoba),Null,'"&amp;CV337&amp;"',Null); INSERT INTO osoba_log (id,reg_broj,oib,spol_id,dat_rodjenja,dnevnik_id) SELECT id,reg_broj,oib,spol_id,dat_rodjenja,"&amp;CT$2&amp;" FROM osoba WHERE id = "&amp;CT337&amp;";"))</f>
        <v/>
      </c>
      <c r="CY337" s="125" t="str">
        <f>IF(CT337="","","INSERT INTO imeprezime (id,osoba_id,rbr,ime,prezime,klub_id,identitet_id,sintaksa_id,info,aktivno,dnevnik_id) VALUES ("&amp;CT337&amp;","&amp;IF(CX337="","Null",CT337)&amp;",1,'"&amp;BA337&amp;"','"&amp;BB337&amp;"',(SELECT id FROM klub WHERE naziv = '"&amp;BI337&amp;"'),Null,1,'',1,"&amp;CT$2&amp;");")</f>
        <v/>
      </c>
      <c r="CZ337" t="s">
        <v>1</v>
      </c>
      <c r="DA337" s="29" t="str">
        <f t="shared" si="624"/>
        <v/>
      </c>
      <c r="DB337" t="s">
        <v>1</v>
      </c>
      <c r="DC337" s="105" t="str">
        <f>IF(OR(BP337="",BP337&lt;&gt;"NEMA"),"",BO337)</f>
        <v/>
      </c>
      <c r="DD337" s="125" t="str">
        <f>IF(DC337="","",MAX(DD$10:DD336)+1)</f>
        <v/>
      </c>
      <c r="DE337" t="s">
        <v>1</v>
      </c>
      <c r="DF337" s="90"/>
      <c r="DG337" t="s">
        <v>1</v>
      </c>
      <c r="DH337" s="29" t="str">
        <f t="shared" si="607"/>
        <v/>
      </c>
      <c r="DI337" t="s">
        <v>1</v>
      </c>
      <c r="DJ337" s="166" t="str">
        <f>IF(BJ337&lt;&gt;"NEMA","",IF(IFERROR(MATCH(BI337,BI$10:BI336,0),0)&lt;&gt;0,"",BI337))</f>
        <v/>
      </c>
      <c r="DK337" t="s">
        <v>1</v>
      </c>
      <c r="DL337" s="90"/>
      <c r="DM337" t="s">
        <v>1</v>
      </c>
      <c r="DN337" s="105" t="str">
        <f t="shared" si="625"/>
        <v/>
      </c>
      <c r="DO337" s="73" t="str">
        <f>IF(DN337="","",MAX(DO$10:DO336)+1)</f>
        <v/>
      </c>
      <c r="DP337" s="73" t="str">
        <f>IF(DN337="","",IF(BP337="","",IF(BP337="NEMA",DD337,BP337)))</f>
        <v/>
      </c>
      <c r="DQ337" s="73" t="str">
        <f t="shared" si="626"/>
        <v/>
      </c>
      <c r="DR337" s="73" t="str">
        <f>IF(DL337="","",MAX(DR$10:DR336)+1)</f>
        <v/>
      </c>
      <c r="DS337" s="177" t="str">
        <f t="shared" si="608"/>
        <v/>
      </c>
      <c r="DT337" s="125" t="str">
        <f t="shared" si="627"/>
        <v/>
      </c>
      <c r="DU337" t="s">
        <v>1</v>
      </c>
      <c r="DV337" s="29" t="str">
        <f t="shared" si="628"/>
        <v/>
      </c>
      <c r="DW337" t="s">
        <v>1</v>
      </c>
      <c r="DX337" s="166" t="str">
        <f>IF(BX337="","",IF(BY337&lt;&gt;"NEMA","ime-pre-klu"&amp;IF(BJ337="","","(ali)")&amp;"-kat",IF(CB337&lt;&gt;"NEMA","ime-pre-klu"&amp;IF(BJ337="","","(ali)"),IF(CE337&lt;&gt;"NEMA","ime-pre",IF(CT337&lt;&gt;"","novo",""))))&amp;IF(AND(BE337="0",BD337&gt;max_minuta*60),"-ot",""))</f>
        <v/>
      </c>
      <c r="DY337" t="s">
        <v>1</v>
      </c>
      <c r="DZ337" s="111"/>
      <c r="EA337" s="134"/>
      <c r="EB337" s="134"/>
      <c r="EC337" s="134"/>
      <c r="ED337" s="134"/>
      <c r="EE337" s="134"/>
      <c r="EF337" s="134"/>
      <c r="EG337" s="134"/>
      <c r="EH337" s="134"/>
      <c r="EI337" s="134"/>
      <c r="EJ337" s="106" t="str">
        <f t="shared" si="609"/>
        <v/>
      </c>
      <c r="EK337" t="s">
        <v>1</v>
      </c>
    </row>
    <row r="338" spans="2:141" x14ac:dyDescent="0.25">
      <c r="B338" s="148"/>
      <c r="C338" t="s">
        <v>1</v>
      </c>
      <c r="D338" s="159" t="str">
        <f t="shared" si="610"/>
        <v/>
      </c>
      <c r="E338" s="160" t="str">
        <f t="shared" ref="E338:AW338" si="635">IF($B338="","",FIND(";",$B338,D338+1))</f>
        <v/>
      </c>
      <c r="F338" s="160" t="str">
        <f t="shared" si="635"/>
        <v/>
      </c>
      <c r="G338" s="160" t="str">
        <f t="shared" si="635"/>
        <v/>
      </c>
      <c r="H338" s="160" t="str">
        <f t="shared" si="635"/>
        <v/>
      </c>
      <c r="I338" s="160" t="str">
        <f t="shared" si="635"/>
        <v/>
      </c>
      <c r="J338" s="160" t="str">
        <f t="shared" si="635"/>
        <v/>
      </c>
      <c r="K338" s="160" t="str">
        <f t="shared" si="635"/>
        <v/>
      </c>
      <c r="L338" s="160" t="str">
        <f t="shared" si="635"/>
        <v/>
      </c>
      <c r="M338" s="160" t="str">
        <f t="shared" si="635"/>
        <v/>
      </c>
      <c r="N338" s="160" t="str">
        <f t="shared" si="635"/>
        <v/>
      </c>
      <c r="O338" s="160" t="str">
        <f t="shared" si="635"/>
        <v/>
      </c>
      <c r="P338" s="160" t="str">
        <f t="shared" si="635"/>
        <v/>
      </c>
      <c r="Q338" s="160" t="str">
        <f t="shared" si="635"/>
        <v/>
      </c>
      <c r="R338" s="160" t="str">
        <f t="shared" si="635"/>
        <v/>
      </c>
      <c r="S338" s="160" t="str">
        <f t="shared" si="635"/>
        <v/>
      </c>
      <c r="T338" s="160" t="str">
        <f t="shared" si="635"/>
        <v/>
      </c>
      <c r="U338" s="160" t="str">
        <f t="shared" si="635"/>
        <v/>
      </c>
      <c r="V338" s="160" t="str">
        <f t="shared" si="635"/>
        <v/>
      </c>
      <c r="W338" s="160" t="str">
        <f t="shared" si="635"/>
        <v/>
      </c>
      <c r="X338" s="160" t="str">
        <f t="shared" si="635"/>
        <v/>
      </c>
      <c r="Y338" s="160" t="str">
        <f t="shared" si="635"/>
        <v/>
      </c>
      <c r="Z338" s="160" t="str">
        <f t="shared" si="635"/>
        <v/>
      </c>
      <c r="AA338" s="160" t="str">
        <f t="shared" si="635"/>
        <v/>
      </c>
      <c r="AB338" s="160" t="str">
        <f t="shared" si="635"/>
        <v/>
      </c>
      <c r="AC338" s="160" t="str">
        <f t="shared" si="635"/>
        <v/>
      </c>
      <c r="AD338" s="160" t="str">
        <f t="shared" si="635"/>
        <v/>
      </c>
      <c r="AE338" s="160" t="str">
        <f t="shared" si="635"/>
        <v/>
      </c>
      <c r="AF338" s="160" t="str">
        <f t="shared" si="635"/>
        <v/>
      </c>
      <c r="AG338" s="160" t="str">
        <f t="shared" si="635"/>
        <v/>
      </c>
      <c r="AH338" s="160" t="str">
        <f t="shared" si="635"/>
        <v/>
      </c>
      <c r="AI338" s="160" t="str">
        <f t="shared" si="635"/>
        <v/>
      </c>
      <c r="AJ338" s="160" t="str">
        <f t="shared" si="635"/>
        <v/>
      </c>
      <c r="AK338" s="160" t="str">
        <f t="shared" si="635"/>
        <v/>
      </c>
      <c r="AL338" s="160" t="str">
        <f t="shared" si="635"/>
        <v/>
      </c>
      <c r="AM338" s="160" t="str">
        <f t="shared" si="635"/>
        <v/>
      </c>
      <c r="AN338" s="160" t="str">
        <f t="shared" si="635"/>
        <v/>
      </c>
      <c r="AO338" s="160" t="str">
        <f t="shared" si="635"/>
        <v/>
      </c>
      <c r="AP338" s="160" t="str">
        <f t="shared" si="635"/>
        <v/>
      </c>
      <c r="AQ338" s="160" t="str">
        <f t="shared" si="635"/>
        <v/>
      </c>
      <c r="AR338" s="160" t="str">
        <f t="shared" si="635"/>
        <v/>
      </c>
      <c r="AS338" s="160" t="str">
        <f t="shared" si="635"/>
        <v/>
      </c>
      <c r="AT338" s="160" t="str">
        <f t="shared" si="635"/>
        <v/>
      </c>
      <c r="AU338" s="160" t="str">
        <f t="shared" si="635"/>
        <v/>
      </c>
      <c r="AV338" s="160" t="str">
        <f t="shared" si="635"/>
        <v/>
      </c>
      <c r="AW338" s="161" t="str">
        <f t="shared" si="635"/>
        <v/>
      </c>
      <c r="AX338" t="s">
        <v>1</v>
      </c>
      <c r="AY338" s="105" t="str">
        <f t="shared" si="612"/>
        <v/>
      </c>
      <c r="AZ338" s="134" t="str">
        <f t="shared" si="592"/>
        <v/>
      </c>
      <c r="BA338" s="73" t="str">
        <f t="shared" si="613"/>
        <v/>
      </c>
      <c r="BB338" s="73" t="str">
        <f t="shared" si="614"/>
        <v/>
      </c>
      <c r="BC338" s="134" t="str">
        <f t="shared" si="615"/>
        <v/>
      </c>
      <c r="BD338" s="134" t="str">
        <f t="shared" si="616"/>
        <v/>
      </c>
      <c r="BE338" s="134" t="str">
        <f t="shared" si="617"/>
        <v/>
      </c>
      <c r="BF338" s="134" t="str">
        <f t="shared" si="538"/>
        <v/>
      </c>
      <c r="BG338" s="134" t="str">
        <f t="shared" si="593"/>
        <v/>
      </c>
      <c r="BH338" s="73" t="str">
        <f t="shared" si="594"/>
        <v/>
      </c>
      <c r="BI338" s="73" t="str">
        <f t="shared" si="534"/>
        <v/>
      </c>
      <c r="BJ338" s="134" t="str">
        <f t="shared" si="618"/>
        <v/>
      </c>
      <c r="BK338" s="73" t="str" cm="1">
        <f t="array" ref="BK338">IF(BJ338="",""&amp;BI338,IF(BJ338="NEMA",BI338,INDEX(klub_naziv,MATCH(INDEX(klubAlias_klubid,BJ338),klub_id,0))))</f>
        <v/>
      </c>
      <c r="BL338" s="73" t="str" cm="1">
        <f t="array" ref="BL338">IFERROR(INDEX(registarNatjecatelji,CE338,4),"")</f>
        <v/>
      </c>
      <c r="BM338" s="179" t="str">
        <f t="shared" si="562"/>
        <v/>
      </c>
      <c r="BN338" s="73" t="str">
        <f t="shared" si="619"/>
        <v/>
      </c>
      <c r="BO338" s="73" t="str">
        <f t="shared" si="632"/>
        <v/>
      </c>
      <c r="BP338" s="134" t="str">
        <f t="shared" si="595"/>
        <v/>
      </c>
      <c r="BQ338" s="73" t="str">
        <f t="shared" si="596"/>
        <v/>
      </c>
      <c r="BR338" s="73" t="str">
        <f t="shared" si="597"/>
        <v/>
      </c>
      <c r="BS338" s="134" t="str">
        <f t="shared" si="598"/>
        <v/>
      </c>
      <c r="BT338" s="74" t="str">
        <f t="shared" si="599"/>
        <v/>
      </c>
      <c r="BU338" s="74" t="str">
        <f t="shared" si="600"/>
        <v/>
      </c>
      <c r="BV338" s="75" t="str">
        <f t="shared" si="601"/>
        <v/>
      </c>
      <c r="BW338" t="s">
        <v>1</v>
      </c>
      <c r="BX338" s="105" t="str">
        <f t="shared" si="602"/>
        <v/>
      </c>
      <c r="BY338" s="106" t="str">
        <f t="shared" si="603"/>
        <v/>
      </c>
      <c r="BZ338" t="s">
        <v>1</v>
      </c>
      <c r="CA338" s="105" t="str">
        <f t="shared" si="604"/>
        <v/>
      </c>
      <c r="CB338" s="106" t="str">
        <f t="shared" si="605"/>
        <v/>
      </c>
      <c r="CC338" t="s">
        <v>1</v>
      </c>
      <c r="CD338" s="105" t="str">
        <f t="shared" si="606"/>
        <v/>
      </c>
      <c r="CE338" s="106" t="str">
        <f t="shared" si="620"/>
        <v/>
      </c>
      <c r="CF338" t="s">
        <v>1</v>
      </c>
      <c r="CG338" s="111" t="str">
        <f t="shared" si="621"/>
        <v/>
      </c>
      <c r="CH338" s="134" t="str" cm="1">
        <f t="array" ref="CH338">IF(CG338="","",INDEX(imePrezime_id,CG338,0))</f>
        <v/>
      </c>
      <c r="CI338" s="106" t="str">
        <f>IF(OR(CD338="",CE338&lt;&gt;"NEMA"),"",IFERROR(INDEX(imeprezimealias_imeprezimeid,MATCH(BA338&amp;" "&amp;BB338,imeprezimealias_alias,0)),""))</f>
        <v/>
      </c>
      <c r="CJ338" t="s">
        <v>1</v>
      </c>
      <c r="CK338" s="29" t="str">
        <f t="shared" si="622"/>
        <v/>
      </c>
      <c r="CL338" t="s">
        <v>1</v>
      </c>
      <c r="CM338" s="90"/>
      <c r="CN338" t="s">
        <v>1</v>
      </c>
      <c r="CO338" s="111" t="str">
        <f>IF(CM338="","",MAX(CO$10:CO337)+1)</f>
        <v/>
      </c>
      <c r="CP338" s="106" t="str">
        <f>IF(CM338="","",INDEX(imePrezime_id,MATCH(IF(IFERROR(SEARCH("–",CM338),0)&lt;&gt;0,CM338,SUBSTITUTE(CM338," "," – ",1)),imePrezime,0)))</f>
        <v/>
      </c>
      <c r="CR338" s="29" t="str">
        <f t="shared" si="623"/>
        <v/>
      </c>
      <c r="CS338" t="s">
        <v>1</v>
      </c>
      <c r="CT338" s="115" t="str">
        <f>IF(AND(CE338="NEMA",CI338=""),MAX(CT$10:CT337)+1,"")</f>
        <v/>
      </c>
      <c r="CU338" t="s">
        <v>1</v>
      </c>
      <c r="CV338" s="120" t="str">
        <f t="shared" si="532"/>
        <v/>
      </c>
      <c r="CW338" t="s">
        <v>1</v>
      </c>
      <c r="CX338" s="105" t="str">
        <f>IF(CT338="","",IF(BO338&lt;&gt;"CRO","","INSERT INTO osoba (id,reg_broj,oib,spol_id,dat_rodjenja) VALUES ("&amp;CT338&amp;",(SELECT max(reg_broj)+1 FROM osoba),Null,'"&amp;CV338&amp;"',Null); INSERT INTO osoba_log (id,reg_broj,oib,spol_id,dat_rodjenja,dnevnik_id) SELECT id,reg_broj,oib,spol_id,dat_rodjenja,"&amp;CT$2&amp;" FROM osoba WHERE id = "&amp;CT338&amp;";"))</f>
        <v/>
      </c>
      <c r="CY338" s="125" t="str">
        <f>IF(CT338="","","INSERT INTO imeprezime (id,osoba_id,rbr,ime,prezime,klub_id,identitet_id,sintaksa_id,info,aktivno,dnevnik_id) VALUES ("&amp;CT338&amp;","&amp;IF(CX338="","Null",CT338)&amp;",1,'"&amp;BA338&amp;"','"&amp;BB338&amp;"',(SELECT id FROM klub WHERE naziv = '"&amp;BI338&amp;"'),Null,1,'',1,"&amp;CT$2&amp;");")</f>
        <v/>
      </c>
      <c r="CZ338" t="s">
        <v>1</v>
      </c>
      <c r="DA338" s="29" t="str">
        <f t="shared" si="624"/>
        <v/>
      </c>
      <c r="DB338" t="s">
        <v>1</v>
      </c>
      <c r="DC338" s="105" t="str">
        <f>IF(OR(BP338="",BP338&lt;&gt;"NEMA"),"",BO338)</f>
        <v/>
      </c>
      <c r="DD338" s="125" t="str">
        <f>IF(DC338="","",MAX(DD$10:DD337)+1)</f>
        <v/>
      </c>
      <c r="DE338" t="s">
        <v>1</v>
      </c>
      <c r="DF338" s="90"/>
      <c r="DG338" t="s">
        <v>1</v>
      </c>
      <c r="DH338" s="29" t="str">
        <f t="shared" si="607"/>
        <v/>
      </c>
      <c r="DI338" t="s">
        <v>1</v>
      </c>
      <c r="DJ338" s="166" t="str">
        <f>IF(BJ338&lt;&gt;"NEMA","",IF(IFERROR(MATCH(BI338,BI$10:BI337,0),0)&lt;&gt;0,"",BI338))</f>
        <v/>
      </c>
      <c r="DK338" t="s">
        <v>1</v>
      </c>
      <c r="DL338" s="90"/>
      <c r="DM338" t="s">
        <v>1</v>
      </c>
      <c r="DN338" s="105" t="str">
        <f t="shared" si="625"/>
        <v/>
      </c>
      <c r="DO338" s="73" t="str">
        <f>IF(DN338="","",MAX(DO$10:DO337)+1)</f>
        <v/>
      </c>
      <c r="DP338" s="73" t="str">
        <f>IF(DN338="","",IF(BP338="","",IF(BP338="NEMA",DD338,BP338)))</f>
        <v/>
      </c>
      <c r="DQ338" s="73" t="str">
        <f t="shared" si="626"/>
        <v/>
      </c>
      <c r="DR338" s="73" t="str">
        <f>IF(DL338="","",MAX(DR$10:DR337)+1)</f>
        <v/>
      </c>
      <c r="DS338" s="177" t="str">
        <f t="shared" si="608"/>
        <v/>
      </c>
      <c r="DT338" s="125" t="str">
        <f t="shared" si="627"/>
        <v/>
      </c>
      <c r="DU338" t="s">
        <v>1</v>
      </c>
      <c r="DV338" s="29" t="str">
        <f t="shared" si="628"/>
        <v/>
      </c>
      <c r="DW338" t="s">
        <v>1</v>
      </c>
      <c r="DX338" s="166" t="str">
        <f>IF(BX338="","",IF(BY338&lt;&gt;"NEMA","ime-pre-klu"&amp;IF(BJ338="","","(ali)")&amp;"-kat",IF(CB338&lt;&gt;"NEMA","ime-pre-klu"&amp;IF(BJ338="","","(ali)"),IF(CE338&lt;&gt;"NEMA","ime-pre",IF(CT338&lt;&gt;"","novo",""))))&amp;IF(AND(BE338="0",BD338&gt;max_minuta*60),"-ot",""))</f>
        <v/>
      </c>
      <c r="DY338" t="s">
        <v>1</v>
      </c>
      <c r="DZ338" s="111"/>
      <c r="EA338" s="134"/>
      <c r="EB338" s="134"/>
      <c r="EC338" s="134"/>
      <c r="ED338" s="134"/>
      <c r="EE338" s="134"/>
      <c r="EF338" s="134"/>
      <c r="EG338" s="134"/>
      <c r="EH338" s="134"/>
      <c r="EI338" s="134"/>
      <c r="EJ338" s="106" t="str">
        <f t="shared" si="609"/>
        <v/>
      </c>
      <c r="EK338" t="s">
        <v>1</v>
      </c>
    </row>
    <row r="339" spans="2:141" x14ac:dyDescent="0.25">
      <c r="B339" s="148"/>
      <c r="C339" t="s">
        <v>1</v>
      </c>
      <c r="D339" s="159" t="str">
        <f t="shared" si="610"/>
        <v/>
      </c>
      <c r="E339" s="160" t="str">
        <f t="shared" ref="E339:AW339" si="636">IF($B339="","",FIND(";",$B339,D339+1))</f>
        <v/>
      </c>
      <c r="F339" s="160" t="str">
        <f t="shared" si="636"/>
        <v/>
      </c>
      <c r="G339" s="160" t="str">
        <f t="shared" si="636"/>
        <v/>
      </c>
      <c r="H339" s="160" t="str">
        <f t="shared" si="636"/>
        <v/>
      </c>
      <c r="I339" s="160" t="str">
        <f t="shared" si="636"/>
        <v/>
      </c>
      <c r="J339" s="160" t="str">
        <f t="shared" si="636"/>
        <v/>
      </c>
      <c r="K339" s="160" t="str">
        <f t="shared" si="636"/>
        <v/>
      </c>
      <c r="L339" s="160" t="str">
        <f t="shared" si="636"/>
        <v/>
      </c>
      <c r="M339" s="160" t="str">
        <f t="shared" si="636"/>
        <v/>
      </c>
      <c r="N339" s="160" t="str">
        <f t="shared" si="636"/>
        <v/>
      </c>
      <c r="O339" s="160" t="str">
        <f t="shared" si="636"/>
        <v/>
      </c>
      <c r="P339" s="160" t="str">
        <f t="shared" si="636"/>
        <v/>
      </c>
      <c r="Q339" s="160" t="str">
        <f t="shared" si="636"/>
        <v/>
      </c>
      <c r="R339" s="160" t="str">
        <f t="shared" si="636"/>
        <v/>
      </c>
      <c r="S339" s="160" t="str">
        <f t="shared" si="636"/>
        <v/>
      </c>
      <c r="T339" s="160" t="str">
        <f t="shared" si="636"/>
        <v/>
      </c>
      <c r="U339" s="160" t="str">
        <f t="shared" si="636"/>
        <v/>
      </c>
      <c r="V339" s="160" t="str">
        <f t="shared" si="636"/>
        <v/>
      </c>
      <c r="W339" s="160" t="str">
        <f t="shared" si="636"/>
        <v/>
      </c>
      <c r="X339" s="160" t="str">
        <f t="shared" si="636"/>
        <v/>
      </c>
      <c r="Y339" s="160" t="str">
        <f t="shared" si="636"/>
        <v/>
      </c>
      <c r="Z339" s="160" t="str">
        <f t="shared" si="636"/>
        <v/>
      </c>
      <c r="AA339" s="160" t="str">
        <f t="shared" si="636"/>
        <v/>
      </c>
      <c r="AB339" s="160" t="str">
        <f t="shared" si="636"/>
        <v/>
      </c>
      <c r="AC339" s="160" t="str">
        <f t="shared" si="636"/>
        <v/>
      </c>
      <c r="AD339" s="160" t="str">
        <f t="shared" si="636"/>
        <v/>
      </c>
      <c r="AE339" s="160" t="str">
        <f t="shared" si="636"/>
        <v/>
      </c>
      <c r="AF339" s="160" t="str">
        <f t="shared" si="636"/>
        <v/>
      </c>
      <c r="AG339" s="160" t="str">
        <f t="shared" si="636"/>
        <v/>
      </c>
      <c r="AH339" s="160" t="str">
        <f t="shared" si="636"/>
        <v/>
      </c>
      <c r="AI339" s="160" t="str">
        <f t="shared" si="636"/>
        <v/>
      </c>
      <c r="AJ339" s="160" t="str">
        <f t="shared" si="636"/>
        <v/>
      </c>
      <c r="AK339" s="160" t="str">
        <f t="shared" si="636"/>
        <v/>
      </c>
      <c r="AL339" s="160" t="str">
        <f t="shared" si="636"/>
        <v/>
      </c>
      <c r="AM339" s="160" t="str">
        <f t="shared" si="636"/>
        <v/>
      </c>
      <c r="AN339" s="160" t="str">
        <f t="shared" si="636"/>
        <v/>
      </c>
      <c r="AO339" s="160" t="str">
        <f t="shared" si="636"/>
        <v/>
      </c>
      <c r="AP339" s="160" t="str">
        <f t="shared" si="636"/>
        <v/>
      </c>
      <c r="AQ339" s="160" t="str">
        <f t="shared" si="636"/>
        <v/>
      </c>
      <c r="AR339" s="160" t="str">
        <f t="shared" si="636"/>
        <v/>
      </c>
      <c r="AS339" s="160" t="str">
        <f t="shared" si="636"/>
        <v/>
      </c>
      <c r="AT339" s="160" t="str">
        <f t="shared" si="636"/>
        <v/>
      </c>
      <c r="AU339" s="160" t="str">
        <f t="shared" si="636"/>
        <v/>
      </c>
      <c r="AV339" s="160" t="str">
        <f t="shared" si="636"/>
        <v/>
      </c>
      <c r="AW339" s="161" t="str">
        <f t="shared" si="636"/>
        <v/>
      </c>
      <c r="AX339" t="s">
        <v>1</v>
      </c>
      <c r="AY339" s="105" t="str">
        <f t="shared" si="612"/>
        <v/>
      </c>
      <c r="AZ339" s="134" t="str">
        <f t="shared" si="592"/>
        <v/>
      </c>
      <c r="BA339" s="73" t="str">
        <f t="shared" si="613"/>
        <v/>
      </c>
      <c r="BB339" s="73" t="str">
        <f t="shared" si="614"/>
        <v/>
      </c>
      <c r="BC339" s="134" t="str">
        <f t="shared" si="615"/>
        <v/>
      </c>
      <c r="BD339" s="134" t="str">
        <f t="shared" si="616"/>
        <v/>
      </c>
      <c r="BE339" s="134" t="str">
        <f t="shared" si="617"/>
        <v/>
      </c>
      <c r="BF339" s="134" t="str">
        <f t="shared" si="538"/>
        <v/>
      </c>
      <c r="BG339" s="134" t="str">
        <f t="shared" si="593"/>
        <v/>
      </c>
      <c r="BH339" s="73" t="str">
        <f t="shared" si="594"/>
        <v/>
      </c>
      <c r="BI339" s="73" t="str">
        <f t="shared" si="534"/>
        <v/>
      </c>
      <c r="BJ339" s="134" t="str">
        <f t="shared" si="618"/>
        <v/>
      </c>
      <c r="BK339" s="73" t="str" cm="1">
        <f t="array" ref="BK339">IF(BJ339="",""&amp;BI339,IF(BJ339="NEMA",BI339,INDEX(klub_naziv,MATCH(INDEX(klubAlias_klubid,BJ339),klub_id,0))))</f>
        <v/>
      </c>
      <c r="BL339" s="73" t="str" cm="1">
        <f t="array" ref="BL339">IFERROR(INDEX(registarNatjecatelji,CE339,4),"")</f>
        <v/>
      </c>
      <c r="BM339" s="179" t="str">
        <f t="shared" si="562"/>
        <v/>
      </c>
      <c r="BN339" s="73" t="str">
        <f t="shared" si="619"/>
        <v/>
      </c>
      <c r="BO339" s="73" t="str">
        <f t="shared" si="632"/>
        <v/>
      </c>
      <c r="BP339" s="134" t="str">
        <f t="shared" si="595"/>
        <v/>
      </c>
      <c r="BQ339" s="73" t="str">
        <f t="shared" si="596"/>
        <v/>
      </c>
      <c r="BR339" s="73" t="str">
        <f t="shared" si="597"/>
        <v/>
      </c>
      <c r="BS339" s="134" t="str">
        <f t="shared" si="598"/>
        <v/>
      </c>
      <c r="BT339" s="74" t="str">
        <f t="shared" si="599"/>
        <v/>
      </c>
      <c r="BU339" s="74" t="str">
        <f t="shared" si="600"/>
        <v/>
      </c>
      <c r="BV339" s="75" t="str">
        <f t="shared" si="601"/>
        <v/>
      </c>
      <c r="BW339" t="s">
        <v>1</v>
      </c>
      <c r="BX339" s="105" t="str">
        <f t="shared" si="602"/>
        <v/>
      </c>
      <c r="BY339" s="106" t="str">
        <f t="shared" si="603"/>
        <v/>
      </c>
      <c r="BZ339" t="s">
        <v>1</v>
      </c>
      <c r="CA339" s="105" t="str">
        <f t="shared" si="604"/>
        <v/>
      </c>
      <c r="CB339" s="106" t="str">
        <f t="shared" si="605"/>
        <v/>
      </c>
      <c r="CC339" t="s">
        <v>1</v>
      </c>
      <c r="CD339" s="105" t="str">
        <f t="shared" si="606"/>
        <v/>
      </c>
      <c r="CE339" s="106" t="str">
        <f t="shared" si="620"/>
        <v/>
      </c>
      <c r="CF339" t="s">
        <v>1</v>
      </c>
      <c r="CG339" s="111" t="str">
        <f t="shared" si="621"/>
        <v/>
      </c>
      <c r="CH339" s="134" t="str" cm="1">
        <f t="array" ref="CH339">IF(CG339="","",INDEX(imePrezime_id,CG339,0))</f>
        <v/>
      </c>
      <c r="CI339" s="106" t="str">
        <f>IF(OR(CD339="",CE339&lt;&gt;"NEMA"),"",IFERROR(INDEX(imeprezimealias_imeprezimeid,MATCH(BA339&amp;" "&amp;BB339,imeprezimealias_alias,0)),""))</f>
        <v/>
      </c>
      <c r="CJ339" t="s">
        <v>1</v>
      </c>
      <c r="CK339" s="29" t="str">
        <f t="shared" si="622"/>
        <v/>
      </c>
      <c r="CL339" t="s">
        <v>1</v>
      </c>
      <c r="CM339" s="90"/>
      <c r="CN339" t="s">
        <v>1</v>
      </c>
      <c r="CO339" s="111" t="str">
        <f>IF(CM339="","",MAX(CO$10:CO338)+1)</f>
        <v/>
      </c>
      <c r="CP339" s="106" t="str">
        <f>IF(CM339="","",INDEX(imePrezime_id,MATCH(IF(IFERROR(SEARCH("–",CM339),0)&lt;&gt;0,CM339,SUBSTITUTE(CM339," "," – ",1)),imePrezime,0)))</f>
        <v/>
      </c>
      <c r="CR339" s="29" t="str">
        <f t="shared" si="623"/>
        <v/>
      </c>
      <c r="CS339" t="s">
        <v>1</v>
      </c>
      <c r="CT339" s="115" t="str">
        <f>IF(AND(CE339="NEMA",CI339=""),MAX(CT$10:CT338)+1,"")</f>
        <v/>
      </c>
      <c r="CU339" t="s">
        <v>1</v>
      </c>
      <c r="CV339" s="120" t="str">
        <f t="shared" ref="CV339:CV402" si="637">LEFT(BQ339,1)</f>
        <v/>
      </c>
      <c r="CW339" t="s">
        <v>1</v>
      </c>
      <c r="CX339" s="105" t="str">
        <f>IF(CT339="","",IF(BO339&lt;&gt;"CRO","","INSERT INTO osoba (id,reg_broj,oib,spol_id,dat_rodjenja) VALUES ("&amp;CT339&amp;",(SELECT max(reg_broj)+1 FROM osoba),Null,'"&amp;CV339&amp;"',Null); INSERT INTO osoba_log (id,reg_broj,oib,spol_id,dat_rodjenja,dnevnik_id) SELECT id,reg_broj,oib,spol_id,dat_rodjenja,"&amp;CT$2&amp;" FROM osoba WHERE id = "&amp;CT339&amp;";"))</f>
        <v/>
      </c>
      <c r="CY339" s="125" t="str">
        <f>IF(CT339="","","INSERT INTO imeprezime (id,osoba_id,rbr,ime,prezime,klub_id,identitet_id,sintaksa_id,info,aktivno,dnevnik_id) VALUES ("&amp;CT339&amp;","&amp;IF(CX339="","Null",CT339)&amp;",1,'"&amp;BA339&amp;"','"&amp;BB339&amp;"',(SELECT id FROM klub WHERE naziv = '"&amp;BI339&amp;"'),Null,1,'',1,"&amp;CT$2&amp;");")</f>
        <v/>
      </c>
      <c r="CZ339" t="s">
        <v>1</v>
      </c>
      <c r="DA339" s="29" t="str">
        <f t="shared" si="624"/>
        <v/>
      </c>
      <c r="DB339" t="s">
        <v>1</v>
      </c>
      <c r="DC339" s="105" t="str">
        <f>IF(OR(BP339="",BP339&lt;&gt;"NEMA"),"",BO339)</f>
        <v/>
      </c>
      <c r="DD339" s="125" t="str">
        <f>IF(DC339="","",MAX(DD$10:DD338)+1)</f>
        <v/>
      </c>
      <c r="DE339" t="s">
        <v>1</v>
      </c>
      <c r="DF339" s="90"/>
      <c r="DG339" t="s">
        <v>1</v>
      </c>
      <c r="DH339" s="29" t="str">
        <f t="shared" si="607"/>
        <v/>
      </c>
      <c r="DI339" t="s">
        <v>1</v>
      </c>
      <c r="DJ339" s="166" t="str">
        <f>IF(BJ339&lt;&gt;"NEMA","",IF(IFERROR(MATCH(BI339,BI$10:BI338,0),0)&lt;&gt;0,"",BI339))</f>
        <v/>
      </c>
      <c r="DK339" t="s">
        <v>1</v>
      </c>
      <c r="DL339" s="90"/>
      <c r="DM339" t="s">
        <v>1</v>
      </c>
      <c r="DN339" s="105" t="str">
        <f t="shared" si="625"/>
        <v/>
      </c>
      <c r="DO339" s="73" t="str">
        <f>IF(DN339="","",MAX(DO$10:DO338)+1)</f>
        <v/>
      </c>
      <c r="DP339" s="73" t="str">
        <f>IF(DN339="","",IF(BP339="","",IF(BP339="NEMA",DD339,BP339)))</f>
        <v/>
      </c>
      <c r="DQ339" s="73" t="str">
        <f t="shared" si="626"/>
        <v/>
      </c>
      <c r="DR339" s="73" t="str">
        <f>IF(DL339="","",MAX(DR$10:DR338)+1)</f>
        <v/>
      </c>
      <c r="DS339" s="177" t="str">
        <f t="shared" si="608"/>
        <v/>
      </c>
      <c r="DT339" s="125" t="str">
        <f t="shared" si="627"/>
        <v/>
      </c>
      <c r="DU339" t="s">
        <v>1</v>
      </c>
      <c r="DV339" s="29" t="str">
        <f t="shared" si="628"/>
        <v/>
      </c>
      <c r="DW339" t="s">
        <v>1</v>
      </c>
      <c r="DX339" s="166" t="str">
        <f>IF(BX339="","",IF(BY339&lt;&gt;"NEMA","ime-pre-klu"&amp;IF(BJ339="","","(ali)")&amp;"-kat",IF(CB339&lt;&gt;"NEMA","ime-pre-klu"&amp;IF(BJ339="","","(ali)"),IF(CE339&lt;&gt;"NEMA","ime-pre",IF(CT339&lt;&gt;"","novo",""))))&amp;IF(AND(BE339="0",BD339&gt;max_minuta*60),"-ot",""))</f>
        <v/>
      </c>
      <c r="DY339" t="s">
        <v>1</v>
      </c>
      <c r="DZ339" s="111"/>
      <c r="EA339" s="134"/>
      <c r="EB339" s="134"/>
      <c r="EC339" s="134"/>
      <c r="ED339" s="134"/>
      <c r="EE339" s="134"/>
      <c r="EF339" s="134"/>
      <c r="EG339" s="134"/>
      <c r="EH339" s="134"/>
      <c r="EI339" s="134"/>
      <c r="EJ339" s="106" t="str">
        <f t="shared" si="609"/>
        <v/>
      </c>
      <c r="EK339" t="s">
        <v>1</v>
      </c>
    </row>
    <row r="340" spans="2:141" x14ac:dyDescent="0.25">
      <c r="B340" s="148"/>
      <c r="C340" t="s">
        <v>1</v>
      </c>
      <c r="D340" s="159" t="str">
        <f t="shared" si="610"/>
        <v/>
      </c>
      <c r="E340" s="160" t="str">
        <f t="shared" ref="E340:AW340" si="638">IF($B340="","",FIND(";",$B340,D340+1))</f>
        <v/>
      </c>
      <c r="F340" s="160" t="str">
        <f t="shared" si="638"/>
        <v/>
      </c>
      <c r="G340" s="160" t="str">
        <f t="shared" si="638"/>
        <v/>
      </c>
      <c r="H340" s="160" t="str">
        <f t="shared" si="638"/>
        <v/>
      </c>
      <c r="I340" s="160" t="str">
        <f t="shared" si="638"/>
        <v/>
      </c>
      <c r="J340" s="160" t="str">
        <f t="shared" si="638"/>
        <v/>
      </c>
      <c r="K340" s="160" t="str">
        <f t="shared" si="638"/>
        <v/>
      </c>
      <c r="L340" s="160" t="str">
        <f t="shared" si="638"/>
        <v/>
      </c>
      <c r="M340" s="160" t="str">
        <f t="shared" si="638"/>
        <v/>
      </c>
      <c r="N340" s="160" t="str">
        <f t="shared" si="638"/>
        <v/>
      </c>
      <c r="O340" s="160" t="str">
        <f t="shared" si="638"/>
        <v/>
      </c>
      <c r="P340" s="160" t="str">
        <f t="shared" si="638"/>
        <v/>
      </c>
      <c r="Q340" s="160" t="str">
        <f t="shared" si="638"/>
        <v/>
      </c>
      <c r="R340" s="160" t="str">
        <f t="shared" si="638"/>
        <v/>
      </c>
      <c r="S340" s="160" t="str">
        <f t="shared" si="638"/>
        <v/>
      </c>
      <c r="T340" s="160" t="str">
        <f t="shared" si="638"/>
        <v/>
      </c>
      <c r="U340" s="160" t="str">
        <f t="shared" si="638"/>
        <v/>
      </c>
      <c r="V340" s="160" t="str">
        <f t="shared" si="638"/>
        <v/>
      </c>
      <c r="W340" s="160" t="str">
        <f t="shared" si="638"/>
        <v/>
      </c>
      <c r="X340" s="160" t="str">
        <f t="shared" si="638"/>
        <v/>
      </c>
      <c r="Y340" s="160" t="str">
        <f t="shared" si="638"/>
        <v/>
      </c>
      <c r="Z340" s="160" t="str">
        <f t="shared" si="638"/>
        <v/>
      </c>
      <c r="AA340" s="160" t="str">
        <f t="shared" si="638"/>
        <v/>
      </c>
      <c r="AB340" s="160" t="str">
        <f t="shared" si="638"/>
        <v/>
      </c>
      <c r="AC340" s="160" t="str">
        <f t="shared" si="638"/>
        <v/>
      </c>
      <c r="AD340" s="160" t="str">
        <f t="shared" si="638"/>
        <v/>
      </c>
      <c r="AE340" s="160" t="str">
        <f t="shared" si="638"/>
        <v/>
      </c>
      <c r="AF340" s="160" t="str">
        <f t="shared" si="638"/>
        <v/>
      </c>
      <c r="AG340" s="160" t="str">
        <f t="shared" si="638"/>
        <v/>
      </c>
      <c r="AH340" s="160" t="str">
        <f t="shared" si="638"/>
        <v/>
      </c>
      <c r="AI340" s="160" t="str">
        <f t="shared" si="638"/>
        <v/>
      </c>
      <c r="AJ340" s="160" t="str">
        <f t="shared" si="638"/>
        <v/>
      </c>
      <c r="AK340" s="160" t="str">
        <f t="shared" si="638"/>
        <v/>
      </c>
      <c r="AL340" s="160" t="str">
        <f t="shared" si="638"/>
        <v/>
      </c>
      <c r="AM340" s="160" t="str">
        <f t="shared" si="638"/>
        <v/>
      </c>
      <c r="AN340" s="160" t="str">
        <f t="shared" si="638"/>
        <v/>
      </c>
      <c r="AO340" s="160" t="str">
        <f t="shared" si="638"/>
        <v/>
      </c>
      <c r="AP340" s="160" t="str">
        <f t="shared" si="638"/>
        <v/>
      </c>
      <c r="AQ340" s="160" t="str">
        <f t="shared" si="638"/>
        <v/>
      </c>
      <c r="AR340" s="160" t="str">
        <f t="shared" si="638"/>
        <v/>
      </c>
      <c r="AS340" s="160" t="str">
        <f t="shared" si="638"/>
        <v/>
      </c>
      <c r="AT340" s="160" t="str">
        <f t="shared" si="638"/>
        <v/>
      </c>
      <c r="AU340" s="160" t="str">
        <f t="shared" si="638"/>
        <v/>
      </c>
      <c r="AV340" s="160" t="str">
        <f t="shared" si="638"/>
        <v/>
      </c>
      <c r="AW340" s="161" t="str">
        <f t="shared" si="638"/>
        <v/>
      </c>
      <c r="AX340" t="s">
        <v>1</v>
      </c>
      <c r="AY340" s="105" t="str">
        <f t="shared" si="612"/>
        <v/>
      </c>
      <c r="AZ340" s="134" t="str">
        <f t="shared" si="592"/>
        <v/>
      </c>
      <c r="BA340" s="73" t="str">
        <f t="shared" si="613"/>
        <v/>
      </c>
      <c r="BB340" s="73" t="str">
        <f t="shared" si="614"/>
        <v/>
      </c>
      <c r="BC340" s="134" t="str">
        <f t="shared" si="615"/>
        <v/>
      </c>
      <c r="BD340" s="134" t="str">
        <f t="shared" si="616"/>
        <v/>
      </c>
      <c r="BE340" s="134" t="str">
        <f t="shared" si="617"/>
        <v/>
      </c>
      <c r="BF340" s="134" t="str">
        <f t="shared" si="538"/>
        <v/>
      </c>
      <c r="BG340" s="134" t="str">
        <f t="shared" si="593"/>
        <v/>
      </c>
      <c r="BH340" s="73" t="str">
        <f t="shared" si="594"/>
        <v/>
      </c>
      <c r="BI340" s="73" t="str">
        <f t="shared" ref="BI340:BI403" si="639">IF(B340="","",SUBSTITUTE(MID($B340,S340+1,T340-S340-1),"""",""))</f>
        <v/>
      </c>
      <c r="BJ340" s="134" t="str">
        <f t="shared" si="618"/>
        <v/>
      </c>
      <c r="BK340" s="73" t="str" cm="1">
        <f t="array" ref="BK340">IF(BJ340="",""&amp;BI340,IF(BJ340="NEMA",BI340,INDEX(klub_naziv,MATCH(INDEX(klubAlias_klubid,BJ340),klub_id,0))))</f>
        <v/>
      </c>
      <c r="BL340" s="73" t="str" cm="1">
        <f t="array" ref="BL340">IFERROR(INDEX(registarNatjecatelji,CE340,4),"")</f>
        <v/>
      </c>
      <c r="BM340" s="179" t="str">
        <f t="shared" si="562"/>
        <v/>
      </c>
      <c r="BN340" s="73" t="str">
        <f t="shared" si="619"/>
        <v/>
      </c>
      <c r="BO340" s="73" t="str">
        <f t="shared" si="632"/>
        <v/>
      </c>
      <c r="BP340" s="134" t="str">
        <f t="shared" si="595"/>
        <v/>
      </c>
      <c r="BQ340" s="73" t="str">
        <f t="shared" si="596"/>
        <v/>
      </c>
      <c r="BR340" s="73" t="str">
        <f t="shared" si="597"/>
        <v/>
      </c>
      <c r="BS340" s="134" t="str">
        <f t="shared" si="598"/>
        <v/>
      </c>
      <c r="BT340" s="74" t="str">
        <f t="shared" si="599"/>
        <v/>
      </c>
      <c r="BU340" s="74" t="str">
        <f t="shared" si="600"/>
        <v/>
      </c>
      <c r="BV340" s="75" t="str">
        <f t="shared" si="601"/>
        <v/>
      </c>
      <c r="BW340" t="s">
        <v>1</v>
      </c>
      <c r="BX340" s="105" t="str">
        <f t="shared" si="602"/>
        <v/>
      </c>
      <c r="BY340" s="106" t="str">
        <f t="shared" si="603"/>
        <v/>
      </c>
      <c r="BZ340" t="s">
        <v>1</v>
      </c>
      <c r="CA340" s="105" t="str">
        <f t="shared" si="604"/>
        <v/>
      </c>
      <c r="CB340" s="106" t="str">
        <f t="shared" si="605"/>
        <v/>
      </c>
      <c r="CC340" t="s">
        <v>1</v>
      </c>
      <c r="CD340" s="105" t="str">
        <f t="shared" si="606"/>
        <v/>
      </c>
      <c r="CE340" s="106" t="str">
        <f t="shared" si="620"/>
        <v/>
      </c>
      <c r="CF340" t="s">
        <v>1</v>
      </c>
      <c r="CG340" s="111" t="str">
        <f t="shared" si="621"/>
        <v/>
      </c>
      <c r="CH340" s="134" t="str" cm="1">
        <f t="array" ref="CH340">IF(CG340="","",INDEX(imePrezime_id,CG340,0))</f>
        <v/>
      </c>
      <c r="CI340" s="106" t="str">
        <f>IF(OR(CD340="",CE340&lt;&gt;"NEMA"),"",IFERROR(INDEX(imeprezimealias_imeprezimeid,MATCH(BA340&amp;" "&amp;BB340,imeprezimealias_alias,0)),""))</f>
        <v/>
      </c>
      <c r="CJ340" t="s">
        <v>1</v>
      </c>
      <c r="CK340" s="29" t="str">
        <f t="shared" si="622"/>
        <v/>
      </c>
      <c r="CL340" t="s">
        <v>1</v>
      </c>
      <c r="CM340" s="90"/>
      <c r="CN340" t="s">
        <v>1</v>
      </c>
      <c r="CO340" s="111" t="str">
        <f>IF(CM340="","",MAX(CO$10:CO339)+1)</f>
        <v/>
      </c>
      <c r="CP340" s="106" t="str">
        <f>IF(CM340="","",INDEX(imePrezime_id,MATCH(IF(IFERROR(SEARCH("–",CM340),0)&lt;&gt;0,CM340,SUBSTITUTE(CM340," "," – ",1)),imePrezime,0)))</f>
        <v/>
      </c>
      <c r="CR340" s="29" t="str">
        <f t="shared" si="623"/>
        <v/>
      </c>
      <c r="CS340" t="s">
        <v>1</v>
      </c>
      <c r="CT340" s="115" t="str">
        <f>IF(AND(CE340="NEMA",CI340=""),MAX(CT$10:CT339)+1,"")</f>
        <v/>
      </c>
      <c r="CU340" t="s">
        <v>1</v>
      </c>
      <c r="CV340" s="120" t="str">
        <f t="shared" si="637"/>
        <v/>
      </c>
      <c r="CW340" t="s">
        <v>1</v>
      </c>
      <c r="CX340" s="105" t="str">
        <f>IF(CT340="","",IF(BO340&lt;&gt;"CRO","","INSERT INTO osoba (id,reg_broj,oib,spol_id,dat_rodjenja) VALUES ("&amp;CT340&amp;",(SELECT max(reg_broj)+1 FROM osoba),Null,'"&amp;CV340&amp;"',Null); INSERT INTO osoba_log (id,reg_broj,oib,spol_id,dat_rodjenja,dnevnik_id) SELECT id,reg_broj,oib,spol_id,dat_rodjenja,"&amp;CT$2&amp;" FROM osoba WHERE id = "&amp;CT340&amp;";"))</f>
        <v/>
      </c>
      <c r="CY340" s="125" t="str">
        <f>IF(CT340="","","INSERT INTO imeprezime (id,osoba_id,rbr,ime,prezime,klub_id,identitet_id,sintaksa_id,info,aktivno,dnevnik_id) VALUES ("&amp;CT340&amp;","&amp;IF(CX340="","Null",CT340)&amp;",1,'"&amp;BA340&amp;"','"&amp;BB340&amp;"',(SELECT id FROM klub WHERE naziv = '"&amp;BI340&amp;"'),Null,1,'',1,"&amp;CT$2&amp;");")</f>
        <v/>
      </c>
      <c r="CZ340" t="s">
        <v>1</v>
      </c>
      <c r="DA340" s="29" t="str">
        <f t="shared" si="624"/>
        <v/>
      </c>
      <c r="DB340" t="s">
        <v>1</v>
      </c>
      <c r="DC340" s="105" t="str">
        <f>IF(OR(BP340="",BP340&lt;&gt;"NEMA"),"",BO340)</f>
        <v/>
      </c>
      <c r="DD340" s="125" t="str">
        <f>IF(DC340="","",MAX(DD$10:DD339)+1)</f>
        <v/>
      </c>
      <c r="DE340" t="s">
        <v>1</v>
      </c>
      <c r="DF340" s="90"/>
      <c r="DG340" t="s">
        <v>1</v>
      </c>
      <c r="DH340" s="29" t="str">
        <f t="shared" si="607"/>
        <v/>
      </c>
      <c r="DI340" t="s">
        <v>1</v>
      </c>
      <c r="DJ340" s="166" t="str">
        <f>IF(BJ340&lt;&gt;"NEMA","",IF(IFERROR(MATCH(BI340,BI$10:BI339,0),0)&lt;&gt;0,"",BI340))</f>
        <v/>
      </c>
      <c r="DK340" t="s">
        <v>1</v>
      </c>
      <c r="DL340" s="90"/>
      <c r="DM340" t="s">
        <v>1</v>
      </c>
      <c r="DN340" s="105" t="str">
        <f t="shared" si="625"/>
        <v/>
      </c>
      <c r="DO340" s="73" t="str">
        <f>IF(DN340="","",MAX(DO$10:DO339)+1)</f>
        <v/>
      </c>
      <c r="DP340" s="73" t="str">
        <f>IF(DN340="","",IF(BP340="","",IF(BP340="NEMA",DD340,BP340)))</f>
        <v/>
      </c>
      <c r="DQ340" s="73" t="str">
        <f t="shared" si="626"/>
        <v/>
      </c>
      <c r="DR340" s="73" t="str">
        <f>IF(DL340="","",MAX(DR$10:DR339)+1)</f>
        <v/>
      </c>
      <c r="DS340" s="177" t="str">
        <f t="shared" si="608"/>
        <v/>
      </c>
      <c r="DT340" s="125" t="str">
        <f t="shared" si="627"/>
        <v/>
      </c>
      <c r="DU340" t="s">
        <v>1</v>
      </c>
      <c r="DV340" s="29" t="str">
        <f t="shared" si="628"/>
        <v/>
      </c>
      <c r="DW340" t="s">
        <v>1</v>
      </c>
      <c r="DX340" s="166" t="str">
        <f>IF(BX340="","",IF(BY340&lt;&gt;"NEMA","ime-pre-klu"&amp;IF(BJ340="","","(ali)")&amp;"-kat",IF(CB340&lt;&gt;"NEMA","ime-pre-klu"&amp;IF(BJ340="","","(ali)"),IF(CE340&lt;&gt;"NEMA","ime-pre",IF(CT340&lt;&gt;"","novo",""))))&amp;IF(AND(BE340="0",BD340&gt;max_minuta*60),"-ot",""))</f>
        <v/>
      </c>
      <c r="DY340" t="s">
        <v>1</v>
      </c>
      <c r="DZ340" s="111"/>
      <c r="EA340" s="134"/>
      <c r="EB340" s="134"/>
      <c r="EC340" s="134"/>
      <c r="ED340" s="134"/>
      <c r="EE340" s="134"/>
      <c r="EF340" s="134"/>
      <c r="EG340" s="134"/>
      <c r="EH340" s="134"/>
      <c r="EI340" s="134"/>
      <c r="EJ340" s="106" t="str">
        <f t="shared" si="609"/>
        <v/>
      </c>
      <c r="EK340" t="s">
        <v>1</v>
      </c>
    </row>
    <row r="341" spans="2:141" x14ac:dyDescent="0.25">
      <c r="B341" s="148"/>
      <c r="C341" t="s">
        <v>1</v>
      </c>
      <c r="D341" s="159" t="str">
        <f t="shared" si="610"/>
        <v/>
      </c>
      <c r="E341" s="160" t="str">
        <f t="shared" ref="E341:AW341" si="640">IF($B341="","",FIND(";",$B341,D341+1))</f>
        <v/>
      </c>
      <c r="F341" s="160" t="str">
        <f t="shared" si="640"/>
        <v/>
      </c>
      <c r="G341" s="160" t="str">
        <f t="shared" si="640"/>
        <v/>
      </c>
      <c r="H341" s="160" t="str">
        <f t="shared" si="640"/>
        <v/>
      </c>
      <c r="I341" s="160" t="str">
        <f t="shared" si="640"/>
        <v/>
      </c>
      <c r="J341" s="160" t="str">
        <f t="shared" si="640"/>
        <v/>
      </c>
      <c r="K341" s="160" t="str">
        <f t="shared" si="640"/>
        <v/>
      </c>
      <c r="L341" s="160" t="str">
        <f t="shared" si="640"/>
        <v/>
      </c>
      <c r="M341" s="160" t="str">
        <f t="shared" si="640"/>
        <v/>
      </c>
      <c r="N341" s="160" t="str">
        <f t="shared" si="640"/>
        <v/>
      </c>
      <c r="O341" s="160" t="str">
        <f t="shared" si="640"/>
        <v/>
      </c>
      <c r="P341" s="160" t="str">
        <f t="shared" si="640"/>
        <v/>
      </c>
      <c r="Q341" s="160" t="str">
        <f t="shared" si="640"/>
        <v/>
      </c>
      <c r="R341" s="160" t="str">
        <f t="shared" si="640"/>
        <v/>
      </c>
      <c r="S341" s="160" t="str">
        <f t="shared" si="640"/>
        <v/>
      </c>
      <c r="T341" s="160" t="str">
        <f t="shared" si="640"/>
        <v/>
      </c>
      <c r="U341" s="160" t="str">
        <f t="shared" si="640"/>
        <v/>
      </c>
      <c r="V341" s="160" t="str">
        <f t="shared" si="640"/>
        <v/>
      </c>
      <c r="W341" s="160" t="str">
        <f t="shared" si="640"/>
        <v/>
      </c>
      <c r="X341" s="160" t="str">
        <f t="shared" si="640"/>
        <v/>
      </c>
      <c r="Y341" s="160" t="str">
        <f t="shared" si="640"/>
        <v/>
      </c>
      <c r="Z341" s="160" t="str">
        <f t="shared" si="640"/>
        <v/>
      </c>
      <c r="AA341" s="160" t="str">
        <f t="shared" si="640"/>
        <v/>
      </c>
      <c r="AB341" s="160" t="str">
        <f t="shared" si="640"/>
        <v/>
      </c>
      <c r="AC341" s="160" t="str">
        <f t="shared" si="640"/>
        <v/>
      </c>
      <c r="AD341" s="160" t="str">
        <f t="shared" si="640"/>
        <v/>
      </c>
      <c r="AE341" s="160" t="str">
        <f t="shared" si="640"/>
        <v/>
      </c>
      <c r="AF341" s="160" t="str">
        <f t="shared" si="640"/>
        <v/>
      </c>
      <c r="AG341" s="160" t="str">
        <f t="shared" si="640"/>
        <v/>
      </c>
      <c r="AH341" s="160" t="str">
        <f t="shared" si="640"/>
        <v/>
      </c>
      <c r="AI341" s="160" t="str">
        <f t="shared" si="640"/>
        <v/>
      </c>
      <c r="AJ341" s="160" t="str">
        <f t="shared" si="640"/>
        <v/>
      </c>
      <c r="AK341" s="160" t="str">
        <f t="shared" si="640"/>
        <v/>
      </c>
      <c r="AL341" s="160" t="str">
        <f t="shared" si="640"/>
        <v/>
      </c>
      <c r="AM341" s="160" t="str">
        <f t="shared" si="640"/>
        <v/>
      </c>
      <c r="AN341" s="160" t="str">
        <f t="shared" si="640"/>
        <v/>
      </c>
      <c r="AO341" s="160" t="str">
        <f t="shared" si="640"/>
        <v/>
      </c>
      <c r="AP341" s="160" t="str">
        <f t="shared" si="640"/>
        <v/>
      </c>
      <c r="AQ341" s="160" t="str">
        <f t="shared" si="640"/>
        <v/>
      </c>
      <c r="AR341" s="160" t="str">
        <f t="shared" si="640"/>
        <v/>
      </c>
      <c r="AS341" s="160" t="str">
        <f t="shared" si="640"/>
        <v/>
      </c>
      <c r="AT341" s="160" t="str">
        <f t="shared" si="640"/>
        <v/>
      </c>
      <c r="AU341" s="160" t="str">
        <f t="shared" si="640"/>
        <v/>
      </c>
      <c r="AV341" s="160" t="str">
        <f t="shared" si="640"/>
        <v/>
      </c>
      <c r="AW341" s="161" t="str">
        <f t="shared" si="640"/>
        <v/>
      </c>
      <c r="AX341" t="s">
        <v>1</v>
      </c>
      <c r="AY341" s="105" t="str">
        <f t="shared" si="612"/>
        <v/>
      </c>
      <c r="AZ341" s="134" t="str">
        <f t="shared" si="592"/>
        <v/>
      </c>
      <c r="BA341" s="73" t="str">
        <f t="shared" si="613"/>
        <v/>
      </c>
      <c r="BB341" s="73" t="str">
        <f t="shared" si="614"/>
        <v/>
      </c>
      <c r="BC341" s="134" t="str">
        <f t="shared" si="615"/>
        <v/>
      </c>
      <c r="BD341" s="134" t="str">
        <f t="shared" si="616"/>
        <v/>
      </c>
      <c r="BE341" s="134" t="str">
        <f t="shared" si="617"/>
        <v/>
      </c>
      <c r="BF341" s="134" t="str">
        <f t="shared" si="538"/>
        <v/>
      </c>
      <c r="BG341" s="134" t="str">
        <f t="shared" si="593"/>
        <v/>
      </c>
      <c r="BH341" s="73" t="str">
        <f t="shared" si="594"/>
        <v/>
      </c>
      <c r="BI341" s="73" t="str">
        <f t="shared" si="639"/>
        <v/>
      </c>
      <c r="BJ341" s="134" t="str">
        <f t="shared" si="618"/>
        <v/>
      </c>
      <c r="BK341" s="73" t="str" cm="1">
        <f t="array" ref="BK341">IF(BJ341="",""&amp;BI341,IF(BJ341="NEMA",BI341,INDEX(klub_naziv,MATCH(INDEX(klubAlias_klubid,BJ341),klub_id,0))))</f>
        <v/>
      </c>
      <c r="BL341" s="73" t="str" cm="1">
        <f t="array" ref="BL341">IFERROR(INDEX(registarNatjecatelji,CE341,4),"")</f>
        <v/>
      </c>
      <c r="BM341" s="179" t="str">
        <f t="shared" si="562"/>
        <v/>
      </c>
      <c r="BN341" s="73" t="str">
        <f t="shared" si="619"/>
        <v/>
      </c>
      <c r="BO341" s="73" t="str">
        <f t="shared" si="632"/>
        <v/>
      </c>
      <c r="BP341" s="134" t="str">
        <f t="shared" si="595"/>
        <v/>
      </c>
      <c r="BQ341" s="73" t="str">
        <f t="shared" si="596"/>
        <v/>
      </c>
      <c r="BR341" s="73" t="str">
        <f t="shared" si="597"/>
        <v/>
      </c>
      <c r="BS341" s="134" t="str">
        <f t="shared" si="598"/>
        <v/>
      </c>
      <c r="BT341" s="74" t="str">
        <f t="shared" si="599"/>
        <v/>
      </c>
      <c r="BU341" s="74" t="str">
        <f t="shared" si="600"/>
        <v/>
      </c>
      <c r="BV341" s="75" t="str">
        <f t="shared" si="601"/>
        <v/>
      </c>
      <c r="BW341" t="s">
        <v>1</v>
      </c>
      <c r="BX341" s="105" t="str">
        <f t="shared" si="602"/>
        <v/>
      </c>
      <c r="BY341" s="106" t="str">
        <f t="shared" si="603"/>
        <v/>
      </c>
      <c r="BZ341" t="s">
        <v>1</v>
      </c>
      <c r="CA341" s="105" t="str">
        <f t="shared" si="604"/>
        <v/>
      </c>
      <c r="CB341" s="106" t="str">
        <f t="shared" si="605"/>
        <v/>
      </c>
      <c r="CC341" t="s">
        <v>1</v>
      </c>
      <c r="CD341" s="105" t="str">
        <f t="shared" si="606"/>
        <v/>
      </c>
      <c r="CE341" s="106" t="str">
        <f t="shared" si="620"/>
        <v/>
      </c>
      <c r="CF341" t="s">
        <v>1</v>
      </c>
      <c r="CG341" s="111" t="str">
        <f t="shared" si="621"/>
        <v/>
      </c>
      <c r="CH341" s="134" t="str" cm="1">
        <f t="array" ref="CH341">IF(CG341="","",INDEX(imePrezime_id,CG341,0))</f>
        <v/>
      </c>
      <c r="CI341" s="106" t="str">
        <f>IF(OR(CD341="",CE341&lt;&gt;"NEMA"),"",IFERROR(INDEX(imeprezimealias_imeprezimeid,MATCH(BA341&amp;" "&amp;BB341,imeprezimealias_alias,0)),""))</f>
        <v/>
      </c>
      <c r="CJ341" t="s">
        <v>1</v>
      </c>
      <c r="CK341" s="29" t="str">
        <f t="shared" si="622"/>
        <v/>
      </c>
      <c r="CL341" t="s">
        <v>1</v>
      </c>
      <c r="CM341" s="90"/>
      <c r="CN341" t="s">
        <v>1</v>
      </c>
      <c r="CO341" s="111" t="str">
        <f>IF(CM341="","",MAX(CO$10:CO340)+1)</f>
        <v/>
      </c>
      <c r="CP341" s="106" t="str">
        <f>IF(CM341="","",INDEX(imePrezime_id,MATCH(IF(IFERROR(SEARCH("–",CM341),0)&lt;&gt;0,CM341,SUBSTITUTE(CM341," "," – ",1)),imePrezime,0)))</f>
        <v/>
      </c>
      <c r="CR341" s="29" t="str">
        <f t="shared" si="623"/>
        <v/>
      </c>
      <c r="CS341" t="s">
        <v>1</v>
      </c>
      <c r="CT341" s="115" t="str">
        <f>IF(AND(CE341="NEMA",CI341=""),MAX(CT$10:CT340)+1,"")</f>
        <v/>
      </c>
      <c r="CU341" t="s">
        <v>1</v>
      </c>
      <c r="CV341" s="120" t="str">
        <f t="shared" si="637"/>
        <v/>
      </c>
      <c r="CW341" t="s">
        <v>1</v>
      </c>
      <c r="CX341" s="105" t="str">
        <f>IF(CT341="","",IF(BO341&lt;&gt;"CRO","","INSERT INTO osoba (id,reg_broj,oib,spol_id,dat_rodjenja) VALUES ("&amp;CT341&amp;",(SELECT max(reg_broj)+1 FROM osoba),Null,'"&amp;CV341&amp;"',Null); INSERT INTO osoba_log (id,reg_broj,oib,spol_id,dat_rodjenja,dnevnik_id) SELECT id,reg_broj,oib,spol_id,dat_rodjenja,"&amp;CT$2&amp;" FROM osoba WHERE id = "&amp;CT341&amp;";"))</f>
        <v/>
      </c>
      <c r="CY341" s="125" t="str">
        <f>IF(CT341="","","INSERT INTO imeprezime (id,osoba_id,rbr,ime,prezime,klub_id,identitet_id,sintaksa_id,info,aktivno,dnevnik_id) VALUES ("&amp;CT341&amp;","&amp;IF(CX341="","Null",CT341)&amp;",1,'"&amp;BA341&amp;"','"&amp;BB341&amp;"',(SELECT id FROM klub WHERE naziv = '"&amp;BI341&amp;"'),Null,1,'',1,"&amp;CT$2&amp;");")</f>
        <v/>
      </c>
      <c r="CZ341" t="s">
        <v>1</v>
      </c>
      <c r="DA341" s="29" t="str">
        <f t="shared" si="624"/>
        <v/>
      </c>
      <c r="DB341" t="s">
        <v>1</v>
      </c>
      <c r="DC341" s="105" t="str">
        <f>IF(OR(BP341="",BP341&lt;&gt;"NEMA"),"",BO341)</f>
        <v/>
      </c>
      <c r="DD341" s="125" t="str">
        <f>IF(DC341="","",MAX(DD$10:DD340)+1)</f>
        <v/>
      </c>
      <c r="DE341" t="s">
        <v>1</v>
      </c>
      <c r="DF341" s="90"/>
      <c r="DG341" t="s">
        <v>1</v>
      </c>
      <c r="DH341" s="29" t="str">
        <f t="shared" si="607"/>
        <v/>
      </c>
      <c r="DI341" t="s">
        <v>1</v>
      </c>
      <c r="DJ341" s="166" t="str">
        <f>IF(BJ341&lt;&gt;"NEMA","",IF(IFERROR(MATCH(BI341,BI$10:BI340,0),0)&lt;&gt;0,"",BI341))</f>
        <v/>
      </c>
      <c r="DK341" t="s">
        <v>1</v>
      </c>
      <c r="DL341" s="90"/>
      <c r="DM341" t="s">
        <v>1</v>
      </c>
      <c r="DN341" s="105" t="str">
        <f t="shared" si="625"/>
        <v/>
      </c>
      <c r="DO341" s="73" t="str">
        <f>IF(DN341="","",MAX(DO$10:DO340)+1)</f>
        <v/>
      </c>
      <c r="DP341" s="73" t="str">
        <f>IF(DN341="","",IF(BP341="","",IF(BP341="NEMA",DD341,BP341)))</f>
        <v/>
      </c>
      <c r="DQ341" s="73" t="str">
        <f t="shared" si="626"/>
        <v/>
      </c>
      <c r="DR341" s="73" t="str">
        <f>IF(DL341="","",MAX(DR$10:DR340)+1)</f>
        <v/>
      </c>
      <c r="DS341" s="177" t="str">
        <f t="shared" si="608"/>
        <v/>
      </c>
      <c r="DT341" s="125" t="str">
        <f t="shared" si="627"/>
        <v/>
      </c>
      <c r="DU341" t="s">
        <v>1</v>
      </c>
      <c r="DV341" s="29" t="str">
        <f t="shared" si="628"/>
        <v/>
      </c>
      <c r="DW341" t="s">
        <v>1</v>
      </c>
      <c r="DX341" s="166" t="str">
        <f>IF(BX341="","",IF(BY341&lt;&gt;"NEMA","ime-pre-klu"&amp;IF(BJ341="","","(ali)")&amp;"-kat",IF(CB341&lt;&gt;"NEMA","ime-pre-klu"&amp;IF(BJ341="","","(ali)"),IF(CE341&lt;&gt;"NEMA","ime-pre",IF(CT341&lt;&gt;"","novo",""))))&amp;IF(AND(BE341="0",BD341&gt;max_minuta*60),"-ot",""))</f>
        <v/>
      </c>
      <c r="DY341" t="s">
        <v>1</v>
      </c>
      <c r="DZ341" s="111"/>
      <c r="EA341" s="134"/>
      <c r="EB341" s="134"/>
      <c r="EC341" s="134"/>
      <c r="ED341" s="134"/>
      <c r="EE341" s="134"/>
      <c r="EF341" s="134"/>
      <c r="EG341" s="134"/>
      <c r="EH341" s="134"/>
      <c r="EI341" s="134"/>
      <c r="EJ341" s="106" t="str">
        <f t="shared" si="609"/>
        <v/>
      </c>
      <c r="EK341" t="s">
        <v>1</v>
      </c>
    </row>
    <row r="342" spans="2:141" x14ac:dyDescent="0.25">
      <c r="B342" s="148"/>
      <c r="C342" t="s">
        <v>1</v>
      </c>
      <c r="D342" s="159" t="str">
        <f t="shared" si="610"/>
        <v/>
      </c>
      <c r="E342" s="160" t="str">
        <f t="shared" ref="E342:AW342" si="641">IF($B342="","",FIND(";",$B342,D342+1))</f>
        <v/>
      </c>
      <c r="F342" s="160" t="str">
        <f t="shared" si="641"/>
        <v/>
      </c>
      <c r="G342" s="160" t="str">
        <f t="shared" si="641"/>
        <v/>
      </c>
      <c r="H342" s="160" t="str">
        <f t="shared" si="641"/>
        <v/>
      </c>
      <c r="I342" s="160" t="str">
        <f t="shared" si="641"/>
        <v/>
      </c>
      <c r="J342" s="160" t="str">
        <f t="shared" si="641"/>
        <v/>
      </c>
      <c r="K342" s="160" t="str">
        <f t="shared" si="641"/>
        <v/>
      </c>
      <c r="L342" s="160" t="str">
        <f t="shared" si="641"/>
        <v/>
      </c>
      <c r="M342" s="160" t="str">
        <f t="shared" si="641"/>
        <v/>
      </c>
      <c r="N342" s="160" t="str">
        <f t="shared" si="641"/>
        <v/>
      </c>
      <c r="O342" s="160" t="str">
        <f t="shared" si="641"/>
        <v/>
      </c>
      <c r="P342" s="160" t="str">
        <f t="shared" si="641"/>
        <v/>
      </c>
      <c r="Q342" s="160" t="str">
        <f t="shared" si="641"/>
        <v/>
      </c>
      <c r="R342" s="160" t="str">
        <f t="shared" si="641"/>
        <v/>
      </c>
      <c r="S342" s="160" t="str">
        <f t="shared" si="641"/>
        <v/>
      </c>
      <c r="T342" s="160" t="str">
        <f t="shared" si="641"/>
        <v/>
      </c>
      <c r="U342" s="160" t="str">
        <f t="shared" si="641"/>
        <v/>
      </c>
      <c r="V342" s="160" t="str">
        <f t="shared" si="641"/>
        <v/>
      </c>
      <c r="W342" s="160" t="str">
        <f t="shared" si="641"/>
        <v/>
      </c>
      <c r="X342" s="160" t="str">
        <f t="shared" si="641"/>
        <v/>
      </c>
      <c r="Y342" s="160" t="str">
        <f t="shared" si="641"/>
        <v/>
      </c>
      <c r="Z342" s="160" t="str">
        <f t="shared" si="641"/>
        <v/>
      </c>
      <c r="AA342" s="160" t="str">
        <f t="shared" si="641"/>
        <v/>
      </c>
      <c r="AB342" s="160" t="str">
        <f t="shared" si="641"/>
        <v/>
      </c>
      <c r="AC342" s="160" t="str">
        <f t="shared" si="641"/>
        <v/>
      </c>
      <c r="AD342" s="160" t="str">
        <f t="shared" si="641"/>
        <v/>
      </c>
      <c r="AE342" s="160" t="str">
        <f t="shared" si="641"/>
        <v/>
      </c>
      <c r="AF342" s="160" t="str">
        <f t="shared" si="641"/>
        <v/>
      </c>
      <c r="AG342" s="160" t="str">
        <f t="shared" si="641"/>
        <v/>
      </c>
      <c r="AH342" s="160" t="str">
        <f t="shared" si="641"/>
        <v/>
      </c>
      <c r="AI342" s="160" t="str">
        <f t="shared" si="641"/>
        <v/>
      </c>
      <c r="AJ342" s="160" t="str">
        <f t="shared" si="641"/>
        <v/>
      </c>
      <c r="AK342" s="160" t="str">
        <f t="shared" si="641"/>
        <v/>
      </c>
      <c r="AL342" s="160" t="str">
        <f t="shared" si="641"/>
        <v/>
      </c>
      <c r="AM342" s="160" t="str">
        <f t="shared" si="641"/>
        <v/>
      </c>
      <c r="AN342" s="160" t="str">
        <f t="shared" si="641"/>
        <v/>
      </c>
      <c r="AO342" s="160" t="str">
        <f t="shared" si="641"/>
        <v/>
      </c>
      <c r="AP342" s="160" t="str">
        <f t="shared" si="641"/>
        <v/>
      </c>
      <c r="AQ342" s="160" t="str">
        <f t="shared" si="641"/>
        <v/>
      </c>
      <c r="AR342" s="160" t="str">
        <f t="shared" si="641"/>
        <v/>
      </c>
      <c r="AS342" s="160" t="str">
        <f t="shared" si="641"/>
        <v/>
      </c>
      <c r="AT342" s="160" t="str">
        <f t="shared" si="641"/>
        <v/>
      </c>
      <c r="AU342" s="160" t="str">
        <f t="shared" si="641"/>
        <v/>
      </c>
      <c r="AV342" s="160" t="str">
        <f t="shared" si="641"/>
        <v/>
      </c>
      <c r="AW342" s="161" t="str">
        <f t="shared" si="641"/>
        <v/>
      </c>
      <c r="AX342" t="s">
        <v>1</v>
      </c>
      <c r="AY342" s="105" t="str">
        <f t="shared" si="612"/>
        <v/>
      </c>
      <c r="AZ342" s="134" t="str">
        <f t="shared" si="592"/>
        <v/>
      </c>
      <c r="BA342" s="73" t="str">
        <f t="shared" si="613"/>
        <v/>
      </c>
      <c r="BB342" s="73" t="str">
        <f t="shared" si="614"/>
        <v/>
      </c>
      <c r="BC342" s="134" t="str">
        <f t="shared" si="615"/>
        <v/>
      </c>
      <c r="BD342" s="134" t="str">
        <f t="shared" si="616"/>
        <v/>
      </c>
      <c r="BE342" s="134" t="str">
        <f t="shared" si="617"/>
        <v/>
      </c>
      <c r="BF342" s="134" t="str">
        <f t="shared" si="538"/>
        <v/>
      </c>
      <c r="BG342" s="134" t="str">
        <f t="shared" si="593"/>
        <v/>
      </c>
      <c r="BH342" s="73" t="str">
        <f t="shared" si="594"/>
        <v/>
      </c>
      <c r="BI342" s="73" t="str">
        <f t="shared" si="639"/>
        <v/>
      </c>
      <c r="BJ342" s="134" t="str">
        <f t="shared" si="618"/>
        <v/>
      </c>
      <c r="BK342" s="73" t="str" cm="1">
        <f t="array" ref="BK342">IF(BJ342="",""&amp;BI342,IF(BJ342="NEMA",BI342,INDEX(klub_naziv,MATCH(INDEX(klubAlias_klubid,BJ342),klub_id,0))))</f>
        <v/>
      </c>
      <c r="BL342" s="73" t="str" cm="1">
        <f t="array" ref="BL342">IFERROR(INDEX(registarNatjecatelji,CE342,4),"")</f>
        <v/>
      </c>
      <c r="BM342" s="179" t="str">
        <f t="shared" si="562"/>
        <v/>
      </c>
      <c r="BN342" s="73" t="str">
        <f t="shared" si="619"/>
        <v/>
      </c>
      <c r="BO342" s="73" t="str">
        <f t="shared" si="632"/>
        <v/>
      </c>
      <c r="BP342" s="134" t="str">
        <f t="shared" si="595"/>
        <v/>
      </c>
      <c r="BQ342" s="73" t="str">
        <f t="shared" si="596"/>
        <v/>
      </c>
      <c r="BR342" s="73" t="str">
        <f t="shared" si="597"/>
        <v/>
      </c>
      <c r="BS342" s="134" t="str">
        <f t="shared" si="598"/>
        <v/>
      </c>
      <c r="BT342" s="74" t="str">
        <f t="shared" si="599"/>
        <v/>
      </c>
      <c r="BU342" s="74" t="str">
        <f t="shared" si="600"/>
        <v/>
      </c>
      <c r="BV342" s="75" t="str">
        <f t="shared" si="601"/>
        <v/>
      </c>
      <c r="BW342" t="s">
        <v>1</v>
      </c>
      <c r="BX342" s="105" t="str">
        <f t="shared" si="602"/>
        <v/>
      </c>
      <c r="BY342" s="106" t="str">
        <f t="shared" si="603"/>
        <v/>
      </c>
      <c r="BZ342" t="s">
        <v>1</v>
      </c>
      <c r="CA342" s="105" t="str">
        <f t="shared" si="604"/>
        <v/>
      </c>
      <c r="CB342" s="106" t="str">
        <f t="shared" si="605"/>
        <v/>
      </c>
      <c r="CC342" t="s">
        <v>1</v>
      </c>
      <c r="CD342" s="105" t="str">
        <f t="shared" si="606"/>
        <v/>
      </c>
      <c r="CE342" s="106" t="str">
        <f t="shared" si="620"/>
        <v/>
      </c>
      <c r="CF342" t="s">
        <v>1</v>
      </c>
      <c r="CG342" s="111" t="str">
        <f t="shared" si="621"/>
        <v/>
      </c>
      <c r="CH342" s="134" t="str" cm="1">
        <f t="array" ref="CH342">IF(CG342="","",INDEX(imePrezime_id,CG342,0))</f>
        <v/>
      </c>
      <c r="CI342" s="106" t="str">
        <f>IF(OR(CD342="",CE342&lt;&gt;"NEMA"),"",IFERROR(INDEX(imeprezimealias_imeprezimeid,MATCH(BA342&amp;" "&amp;BB342,imeprezimealias_alias,0)),""))</f>
        <v/>
      </c>
      <c r="CJ342" t="s">
        <v>1</v>
      </c>
      <c r="CK342" s="29" t="str">
        <f t="shared" si="622"/>
        <v/>
      </c>
      <c r="CL342" t="s">
        <v>1</v>
      </c>
      <c r="CM342" s="90"/>
      <c r="CN342" t="s">
        <v>1</v>
      </c>
      <c r="CO342" s="111" t="str">
        <f>IF(CM342="","",MAX(CO$10:CO341)+1)</f>
        <v/>
      </c>
      <c r="CP342" s="106" t="str">
        <f>IF(CM342="","",INDEX(imePrezime_id,MATCH(IF(IFERROR(SEARCH("–",CM342),0)&lt;&gt;0,CM342,SUBSTITUTE(CM342," "," – ",1)),imePrezime,0)))</f>
        <v/>
      </c>
      <c r="CR342" s="29" t="str">
        <f t="shared" si="623"/>
        <v/>
      </c>
      <c r="CS342" t="s">
        <v>1</v>
      </c>
      <c r="CT342" s="115" t="str">
        <f>IF(AND(CE342="NEMA",CI342=""),MAX(CT$10:CT341)+1,"")</f>
        <v/>
      </c>
      <c r="CU342" t="s">
        <v>1</v>
      </c>
      <c r="CV342" s="120" t="str">
        <f t="shared" si="637"/>
        <v/>
      </c>
      <c r="CW342" t="s">
        <v>1</v>
      </c>
      <c r="CX342" s="105" t="str">
        <f>IF(CT342="","",IF(BO342&lt;&gt;"CRO","","INSERT INTO osoba (id,reg_broj,oib,spol_id,dat_rodjenja) VALUES ("&amp;CT342&amp;",(SELECT max(reg_broj)+1 FROM osoba),Null,'"&amp;CV342&amp;"',Null); INSERT INTO osoba_log (id,reg_broj,oib,spol_id,dat_rodjenja,dnevnik_id) SELECT id,reg_broj,oib,spol_id,dat_rodjenja,"&amp;CT$2&amp;" FROM osoba WHERE id = "&amp;CT342&amp;";"))</f>
        <v/>
      </c>
      <c r="CY342" s="125" t="str">
        <f>IF(CT342="","","INSERT INTO imeprezime (id,osoba_id,rbr,ime,prezime,klub_id,identitet_id,sintaksa_id,info,aktivno,dnevnik_id) VALUES ("&amp;CT342&amp;","&amp;IF(CX342="","Null",CT342)&amp;",1,'"&amp;BA342&amp;"','"&amp;BB342&amp;"',(SELECT id FROM klub WHERE naziv = '"&amp;BI342&amp;"'),Null,1,'',1,"&amp;CT$2&amp;");")</f>
        <v/>
      </c>
      <c r="CZ342" t="s">
        <v>1</v>
      </c>
      <c r="DA342" s="29" t="str">
        <f t="shared" si="624"/>
        <v/>
      </c>
      <c r="DB342" t="s">
        <v>1</v>
      </c>
      <c r="DC342" s="105" t="str">
        <f>IF(OR(BP342="",BP342&lt;&gt;"NEMA"),"",BO342)</f>
        <v/>
      </c>
      <c r="DD342" s="125" t="str">
        <f>IF(DC342="","",MAX(DD$10:DD341)+1)</f>
        <v/>
      </c>
      <c r="DE342" t="s">
        <v>1</v>
      </c>
      <c r="DF342" s="90"/>
      <c r="DG342" t="s">
        <v>1</v>
      </c>
      <c r="DH342" s="29" t="str">
        <f t="shared" si="607"/>
        <v/>
      </c>
      <c r="DI342" t="s">
        <v>1</v>
      </c>
      <c r="DJ342" s="166" t="str">
        <f>IF(BJ342&lt;&gt;"NEMA","",IF(IFERROR(MATCH(BI342,BI$10:BI341,0),0)&lt;&gt;0,"",BI342))</f>
        <v/>
      </c>
      <c r="DK342" t="s">
        <v>1</v>
      </c>
      <c r="DL342" s="90"/>
      <c r="DM342" t="s">
        <v>1</v>
      </c>
      <c r="DN342" s="105" t="str">
        <f t="shared" si="625"/>
        <v/>
      </c>
      <c r="DO342" s="73" t="str">
        <f>IF(DN342="","",MAX(DO$10:DO341)+1)</f>
        <v/>
      </c>
      <c r="DP342" s="73" t="str">
        <f>IF(DN342="","",IF(BP342="","",IF(BP342="NEMA",DD342,BP342)))</f>
        <v/>
      </c>
      <c r="DQ342" s="73" t="str">
        <f t="shared" si="626"/>
        <v/>
      </c>
      <c r="DR342" s="73" t="str">
        <f>IF(DL342="","",MAX(DR$10:DR341)+1)</f>
        <v/>
      </c>
      <c r="DS342" s="177" t="str">
        <f t="shared" si="608"/>
        <v/>
      </c>
      <c r="DT342" s="125" t="str">
        <f t="shared" si="627"/>
        <v/>
      </c>
      <c r="DU342" t="s">
        <v>1</v>
      </c>
      <c r="DV342" s="29" t="str">
        <f t="shared" si="628"/>
        <v/>
      </c>
      <c r="DW342" t="s">
        <v>1</v>
      </c>
      <c r="DX342" s="166" t="str">
        <f>IF(BX342="","",IF(BY342&lt;&gt;"NEMA","ime-pre-klu"&amp;IF(BJ342="","","(ali)")&amp;"-kat",IF(CB342&lt;&gt;"NEMA","ime-pre-klu"&amp;IF(BJ342="","","(ali)"),IF(CE342&lt;&gt;"NEMA","ime-pre",IF(CT342&lt;&gt;"","novo",""))))&amp;IF(AND(BE342="0",BD342&gt;max_minuta*60),"-ot",""))</f>
        <v/>
      </c>
      <c r="DY342" t="s">
        <v>1</v>
      </c>
      <c r="DZ342" s="111"/>
      <c r="EA342" s="134"/>
      <c r="EB342" s="134"/>
      <c r="EC342" s="134"/>
      <c r="ED342" s="134"/>
      <c r="EE342" s="134"/>
      <c r="EF342" s="134"/>
      <c r="EG342" s="134"/>
      <c r="EH342" s="134"/>
      <c r="EI342" s="134"/>
      <c r="EJ342" s="106" t="str">
        <f t="shared" si="609"/>
        <v/>
      </c>
      <c r="EK342" t="s">
        <v>1</v>
      </c>
    </row>
    <row r="343" spans="2:141" x14ac:dyDescent="0.25">
      <c r="B343" s="148"/>
      <c r="C343" t="s">
        <v>1</v>
      </c>
      <c r="D343" s="159" t="str">
        <f t="shared" si="610"/>
        <v/>
      </c>
      <c r="E343" s="160" t="str">
        <f t="shared" ref="E343:AW343" si="642">IF($B343="","",FIND(";",$B343,D343+1))</f>
        <v/>
      </c>
      <c r="F343" s="160" t="str">
        <f t="shared" si="642"/>
        <v/>
      </c>
      <c r="G343" s="160" t="str">
        <f t="shared" si="642"/>
        <v/>
      </c>
      <c r="H343" s="160" t="str">
        <f t="shared" si="642"/>
        <v/>
      </c>
      <c r="I343" s="160" t="str">
        <f t="shared" si="642"/>
        <v/>
      </c>
      <c r="J343" s="160" t="str">
        <f t="shared" si="642"/>
        <v/>
      </c>
      <c r="K343" s="160" t="str">
        <f t="shared" si="642"/>
        <v/>
      </c>
      <c r="L343" s="160" t="str">
        <f t="shared" si="642"/>
        <v/>
      </c>
      <c r="M343" s="160" t="str">
        <f t="shared" si="642"/>
        <v/>
      </c>
      <c r="N343" s="160" t="str">
        <f t="shared" si="642"/>
        <v/>
      </c>
      <c r="O343" s="160" t="str">
        <f t="shared" si="642"/>
        <v/>
      </c>
      <c r="P343" s="160" t="str">
        <f t="shared" si="642"/>
        <v/>
      </c>
      <c r="Q343" s="160" t="str">
        <f t="shared" si="642"/>
        <v/>
      </c>
      <c r="R343" s="160" t="str">
        <f t="shared" si="642"/>
        <v/>
      </c>
      <c r="S343" s="160" t="str">
        <f t="shared" si="642"/>
        <v/>
      </c>
      <c r="T343" s="160" t="str">
        <f t="shared" si="642"/>
        <v/>
      </c>
      <c r="U343" s="160" t="str">
        <f t="shared" si="642"/>
        <v/>
      </c>
      <c r="V343" s="160" t="str">
        <f t="shared" si="642"/>
        <v/>
      </c>
      <c r="W343" s="160" t="str">
        <f t="shared" si="642"/>
        <v/>
      </c>
      <c r="X343" s="160" t="str">
        <f t="shared" si="642"/>
        <v/>
      </c>
      <c r="Y343" s="160" t="str">
        <f t="shared" si="642"/>
        <v/>
      </c>
      <c r="Z343" s="160" t="str">
        <f t="shared" si="642"/>
        <v/>
      </c>
      <c r="AA343" s="160" t="str">
        <f t="shared" si="642"/>
        <v/>
      </c>
      <c r="AB343" s="160" t="str">
        <f t="shared" si="642"/>
        <v/>
      </c>
      <c r="AC343" s="160" t="str">
        <f t="shared" si="642"/>
        <v/>
      </c>
      <c r="AD343" s="160" t="str">
        <f t="shared" si="642"/>
        <v/>
      </c>
      <c r="AE343" s="160" t="str">
        <f t="shared" si="642"/>
        <v/>
      </c>
      <c r="AF343" s="160" t="str">
        <f t="shared" si="642"/>
        <v/>
      </c>
      <c r="AG343" s="160" t="str">
        <f t="shared" si="642"/>
        <v/>
      </c>
      <c r="AH343" s="160" t="str">
        <f t="shared" si="642"/>
        <v/>
      </c>
      <c r="AI343" s="160" t="str">
        <f t="shared" si="642"/>
        <v/>
      </c>
      <c r="AJ343" s="160" t="str">
        <f t="shared" si="642"/>
        <v/>
      </c>
      <c r="AK343" s="160" t="str">
        <f t="shared" si="642"/>
        <v/>
      </c>
      <c r="AL343" s="160" t="str">
        <f t="shared" si="642"/>
        <v/>
      </c>
      <c r="AM343" s="160" t="str">
        <f t="shared" si="642"/>
        <v/>
      </c>
      <c r="AN343" s="160" t="str">
        <f t="shared" si="642"/>
        <v/>
      </c>
      <c r="AO343" s="160" t="str">
        <f t="shared" si="642"/>
        <v/>
      </c>
      <c r="AP343" s="160" t="str">
        <f t="shared" si="642"/>
        <v/>
      </c>
      <c r="AQ343" s="160" t="str">
        <f t="shared" si="642"/>
        <v/>
      </c>
      <c r="AR343" s="160" t="str">
        <f t="shared" si="642"/>
        <v/>
      </c>
      <c r="AS343" s="160" t="str">
        <f t="shared" si="642"/>
        <v/>
      </c>
      <c r="AT343" s="160" t="str">
        <f t="shared" si="642"/>
        <v/>
      </c>
      <c r="AU343" s="160" t="str">
        <f t="shared" si="642"/>
        <v/>
      </c>
      <c r="AV343" s="160" t="str">
        <f t="shared" si="642"/>
        <v/>
      </c>
      <c r="AW343" s="161" t="str">
        <f t="shared" si="642"/>
        <v/>
      </c>
      <c r="AX343" t="s">
        <v>1</v>
      </c>
      <c r="AY343" s="105" t="str">
        <f t="shared" si="612"/>
        <v/>
      </c>
      <c r="AZ343" s="134" t="str">
        <f t="shared" si="592"/>
        <v/>
      </c>
      <c r="BA343" s="73" t="str">
        <f t="shared" si="613"/>
        <v/>
      </c>
      <c r="BB343" s="73" t="str">
        <f t="shared" si="614"/>
        <v/>
      </c>
      <c r="BC343" s="134" t="str">
        <f t="shared" si="615"/>
        <v/>
      </c>
      <c r="BD343" s="134" t="str">
        <f t="shared" si="616"/>
        <v/>
      </c>
      <c r="BE343" s="134" t="str">
        <f t="shared" si="617"/>
        <v/>
      </c>
      <c r="BF343" s="134" t="str">
        <f t="shared" ref="BF343:BF406" si="643">IF(CD343="","",BE343)</f>
        <v/>
      </c>
      <c r="BG343" s="134" t="str">
        <f t="shared" si="593"/>
        <v/>
      </c>
      <c r="BH343" s="73" t="str">
        <f t="shared" si="594"/>
        <v/>
      </c>
      <c r="BI343" s="73" t="str">
        <f t="shared" si="639"/>
        <v/>
      </c>
      <c r="BJ343" s="134" t="str">
        <f t="shared" si="618"/>
        <v/>
      </c>
      <c r="BK343" s="73" t="str" cm="1">
        <f t="array" ref="BK343">IF(BJ343="",""&amp;BI343,IF(BJ343="NEMA",BI343,INDEX(klub_naziv,MATCH(INDEX(klubAlias_klubid,BJ343),klub_id,0))))</f>
        <v/>
      </c>
      <c r="BL343" s="73" t="str" cm="1">
        <f t="array" ref="BL343">IFERROR(INDEX(registarNatjecatelji,CE343,4),"")</f>
        <v/>
      </c>
      <c r="BM343" s="179" t="str">
        <f t="shared" si="562"/>
        <v/>
      </c>
      <c r="BN343" s="73" t="str">
        <f t="shared" si="619"/>
        <v/>
      </c>
      <c r="BO343" s="73" t="str">
        <f t="shared" si="632"/>
        <v/>
      </c>
      <c r="BP343" s="134" t="str">
        <f t="shared" si="595"/>
        <v/>
      </c>
      <c r="BQ343" s="73" t="str">
        <f t="shared" si="596"/>
        <v/>
      </c>
      <c r="BR343" s="73" t="str">
        <f t="shared" si="597"/>
        <v/>
      </c>
      <c r="BS343" s="134" t="str">
        <f t="shared" si="598"/>
        <v/>
      </c>
      <c r="BT343" s="74" t="str">
        <f t="shared" si="599"/>
        <v/>
      </c>
      <c r="BU343" s="74" t="str">
        <f t="shared" si="600"/>
        <v/>
      </c>
      <c r="BV343" s="75" t="str">
        <f t="shared" si="601"/>
        <v/>
      </c>
      <c r="BW343" t="s">
        <v>1</v>
      </c>
      <c r="BX343" s="105" t="str">
        <f t="shared" si="602"/>
        <v/>
      </c>
      <c r="BY343" s="106" t="str">
        <f t="shared" si="603"/>
        <v/>
      </c>
      <c r="BZ343" t="s">
        <v>1</v>
      </c>
      <c r="CA343" s="105" t="str">
        <f t="shared" si="604"/>
        <v/>
      </c>
      <c r="CB343" s="106" t="str">
        <f t="shared" si="605"/>
        <v/>
      </c>
      <c r="CC343" t="s">
        <v>1</v>
      </c>
      <c r="CD343" s="105" t="str">
        <f t="shared" si="606"/>
        <v/>
      </c>
      <c r="CE343" s="106" t="str">
        <f t="shared" si="620"/>
        <v/>
      </c>
      <c r="CF343" t="s">
        <v>1</v>
      </c>
      <c r="CG343" s="111" t="str">
        <f t="shared" si="621"/>
        <v/>
      </c>
      <c r="CH343" s="134" t="str" cm="1">
        <f t="array" ref="CH343">IF(CG343="","",INDEX(imePrezime_id,CG343,0))</f>
        <v/>
      </c>
      <c r="CI343" s="106" t="str">
        <f>IF(OR(CD343="",CE343&lt;&gt;"NEMA"),"",IFERROR(INDEX(imeprezimealias_imeprezimeid,MATCH(BA343&amp;" "&amp;BB343,imeprezimealias_alias,0)),""))</f>
        <v/>
      </c>
      <c r="CJ343" t="s">
        <v>1</v>
      </c>
      <c r="CK343" s="29" t="str">
        <f t="shared" si="622"/>
        <v/>
      </c>
      <c r="CL343" t="s">
        <v>1</v>
      </c>
      <c r="CM343" s="90"/>
      <c r="CN343" t="s">
        <v>1</v>
      </c>
      <c r="CO343" s="111" t="str">
        <f>IF(CM343="","",MAX(CO$10:CO342)+1)</f>
        <v/>
      </c>
      <c r="CP343" s="106" t="str">
        <f>IF(CM343="","",INDEX(imePrezime_id,MATCH(IF(IFERROR(SEARCH("–",CM343),0)&lt;&gt;0,CM343,SUBSTITUTE(CM343," "," – ",1)),imePrezime,0)))</f>
        <v/>
      </c>
      <c r="CR343" s="29" t="str">
        <f t="shared" si="623"/>
        <v/>
      </c>
      <c r="CS343" t="s">
        <v>1</v>
      </c>
      <c r="CT343" s="115" t="str">
        <f>IF(AND(CE343="NEMA",CI343=""),MAX(CT$10:CT342)+1,"")</f>
        <v/>
      </c>
      <c r="CU343" t="s">
        <v>1</v>
      </c>
      <c r="CV343" s="120" t="str">
        <f t="shared" si="637"/>
        <v/>
      </c>
      <c r="CW343" t="s">
        <v>1</v>
      </c>
      <c r="CX343" s="105" t="str">
        <f>IF(CT343="","",IF(BO343&lt;&gt;"CRO","","INSERT INTO osoba (id,reg_broj,oib,spol_id,dat_rodjenja) VALUES ("&amp;CT343&amp;",(SELECT max(reg_broj)+1 FROM osoba),Null,'"&amp;CV343&amp;"',Null); INSERT INTO osoba_log (id,reg_broj,oib,spol_id,dat_rodjenja,dnevnik_id) SELECT id,reg_broj,oib,spol_id,dat_rodjenja,"&amp;CT$2&amp;" FROM osoba WHERE id = "&amp;CT343&amp;";"))</f>
        <v/>
      </c>
      <c r="CY343" s="125" t="str">
        <f>IF(CT343="","","INSERT INTO imeprezime (id,osoba_id,rbr,ime,prezime,klub_id,identitet_id,sintaksa_id,info,aktivno,dnevnik_id) VALUES ("&amp;CT343&amp;","&amp;IF(CX343="","Null",CT343)&amp;",1,'"&amp;BA343&amp;"','"&amp;BB343&amp;"',(SELECT id FROM klub WHERE naziv = '"&amp;BI343&amp;"'),Null,1,'',1,"&amp;CT$2&amp;");")</f>
        <v/>
      </c>
      <c r="CZ343" t="s">
        <v>1</v>
      </c>
      <c r="DA343" s="29" t="str">
        <f t="shared" si="624"/>
        <v/>
      </c>
      <c r="DB343" t="s">
        <v>1</v>
      </c>
      <c r="DC343" s="105" t="str">
        <f>IF(OR(BP343="",BP343&lt;&gt;"NEMA"),"",BO343)</f>
        <v/>
      </c>
      <c r="DD343" s="125" t="str">
        <f>IF(DC343="","",MAX(DD$10:DD342)+1)</f>
        <v/>
      </c>
      <c r="DE343" t="s">
        <v>1</v>
      </c>
      <c r="DF343" s="90"/>
      <c r="DG343" t="s">
        <v>1</v>
      </c>
      <c r="DH343" s="29" t="str">
        <f t="shared" si="607"/>
        <v/>
      </c>
      <c r="DI343" t="s">
        <v>1</v>
      </c>
      <c r="DJ343" s="166" t="str">
        <f>IF(BJ343&lt;&gt;"NEMA","",IF(IFERROR(MATCH(BI343,BI$10:BI342,0),0)&lt;&gt;0,"",BI343))</f>
        <v/>
      </c>
      <c r="DK343" t="s">
        <v>1</v>
      </c>
      <c r="DL343" s="90"/>
      <c r="DM343" t="s">
        <v>1</v>
      </c>
      <c r="DN343" s="105" t="str">
        <f t="shared" si="625"/>
        <v/>
      </c>
      <c r="DO343" s="73" t="str">
        <f>IF(DN343="","",MAX(DO$10:DO342)+1)</f>
        <v/>
      </c>
      <c r="DP343" s="73" t="str">
        <f>IF(DN343="","",IF(BP343="","",IF(BP343="NEMA",DD343,BP343)))</f>
        <v/>
      </c>
      <c r="DQ343" s="73" t="str">
        <f t="shared" si="626"/>
        <v/>
      </c>
      <c r="DR343" s="73" t="str">
        <f>IF(DL343="","",MAX(DR$10:DR342)+1)</f>
        <v/>
      </c>
      <c r="DS343" s="177" t="str">
        <f t="shared" si="608"/>
        <v/>
      </c>
      <c r="DT343" s="125" t="str">
        <f t="shared" si="627"/>
        <v/>
      </c>
      <c r="DU343" t="s">
        <v>1</v>
      </c>
      <c r="DV343" s="29" t="str">
        <f t="shared" si="628"/>
        <v/>
      </c>
      <c r="DW343" t="s">
        <v>1</v>
      </c>
      <c r="DX343" s="166" t="str">
        <f>IF(BX343="","",IF(BY343&lt;&gt;"NEMA","ime-pre-klu"&amp;IF(BJ343="","","(ali)")&amp;"-kat",IF(CB343&lt;&gt;"NEMA","ime-pre-klu"&amp;IF(BJ343="","","(ali)"),IF(CE343&lt;&gt;"NEMA","ime-pre",IF(CT343&lt;&gt;"","novo",""))))&amp;IF(AND(BE343="0",BD343&gt;max_minuta*60),"-ot",""))</f>
        <v/>
      </c>
      <c r="DY343" t="s">
        <v>1</v>
      </c>
      <c r="DZ343" s="111"/>
      <c r="EA343" s="134"/>
      <c r="EB343" s="134"/>
      <c r="EC343" s="134"/>
      <c r="ED343" s="134"/>
      <c r="EE343" s="134"/>
      <c r="EF343" s="134"/>
      <c r="EG343" s="134"/>
      <c r="EH343" s="134"/>
      <c r="EI343" s="134"/>
      <c r="EJ343" s="106" t="str">
        <f t="shared" si="609"/>
        <v/>
      </c>
      <c r="EK343" t="s">
        <v>1</v>
      </c>
    </row>
    <row r="344" spans="2:141" x14ac:dyDescent="0.25">
      <c r="B344" s="148"/>
      <c r="C344" t="s">
        <v>1</v>
      </c>
      <c r="D344" s="159" t="str">
        <f t="shared" si="610"/>
        <v/>
      </c>
      <c r="E344" s="160" t="str">
        <f t="shared" ref="E344:AW344" si="644">IF($B344="","",FIND(";",$B344,D344+1))</f>
        <v/>
      </c>
      <c r="F344" s="160" t="str">
        <f t="shared" si="644"/>
        <v/>
      </c>
      <c r="G344" s="160" t="str">
        <f t="shared" si="644"/>
        <v/>
      </c>
      <c r="H344" s="160" t="str">
        <f t="shared" si="644"/>
        <v/>
      </c>
      <c r="I344" s="160" t="str">
        <f t="shared" si="644"/>
        <v/>
      </c>
      <c r="J344" s="160" t="str">
        <f t="shared" si="644"/>
        <v/>
      </c>
      <c r="K344" s="160" t="str">
        <f t="shared" si="644"/>
        <v/>
      </c>
      <c r="L344" s="160" t="str">
        <f t="shared" si="644"/>
        <v/>
      </c>
      <c r="M344" s="160" t="str">
        <f t="shared" si="644"/>
        <v/>
      </c>
      <c r="N344" s="160" t="str">
        <f t="shared" si="644"/>
        <v/>
      </c>
      <c r="O344" s="160" t="str">
        <f t="shared" si="644"/>
        <v/>
      </c>
      <c r="P344" s="160" t="str">
        <f t="shared" si="644"/>
        <v/>
      </c>
      <c r="Q344" s="160" t="str">
        <f t="shared" si="644"/>
        <v/>
      </c>
      <c r="R344" s="160" t="str">
        <f t="shared" si="644"/>
        <v/>
      </c>
      <c r="S344" s="160" t="str">
        <f t="shared" si="644"/>
        <v/>
      </c>
      <c r="T344" s="160" t="str">
        <f t="shared" si="644"/>
        <v/>
      </c>
      <c r="U344" s="160" t="str">
        <f t="shared" si="644"/>
        <v/>
      </c>
      <c r="V344" s="160" t="str">
        <f t="shared" si="644"/>
        <v/>
      </c>
      <c r="W344" s="160" t="str">
        <f t="shared" si="644"/>
        <v/>
      </c>
      <c r="X344" s="160" t="str">
        <f t="shared" si="644"/>
        <v/>
      </c>
      <c r="Y344" s="160" t="str">
        <f t="shared" si="644"/>
        <v/>
      </c>
      <c r="Z344" s="160" t="str">
        <f t="shared" si="644"/>
        <v/>
      </c>
      <c r="AA344" s="160" t="str">
        <f t="shared" si="644"/>
        <v/>
      </c>
      <c r="AB344" s="160" t="str">
        <f t="shared" si="644"/>
        <v/>
      </c>
      <c r="AC344" s="160" t="str">
        <f t="shared" si="644"/>
        <v/>
      </c>
      <c r="AD344" s="160" t="str">
        <f t="shared" si="644"/>
        <v/>
      </c>
      <c r="AE344" s="160" t="str">
        <f t="shared" si="644"/>
        <v/>
      </c>
      <c r="AF344" s="160" t="str">
        <f t="shared" si="644"/>
        <v/>
      </c>
      <c r="AG344" s="160" t="str">
        <f t="shared" si="644"/>
        <v/>
      </c>
      <c r="AH344" s="160" t="str">
        <f t="shared" si="644"/>
        <v/>
      </c>
      <c r="AI344" s="160" t="str">
        <f t="shared" si="644"/>
        <v/>
      </c>
      <c r="AJ344" s="160" t="str">
        <f t="shared" si="644"/>
        <v/>
      </c>
      <c r="AK344" s="160" t="str">
        <f t="shared" si="644"/>
        <v/>
      </c>
      <c r="AL344" s="160" t="str">
        <f t="shared" si="644"/>
        <v/>
      </c>
      <c r="AM344" s="160" t="str">
        <f t="shared" si="644"/>
        <v/>
      </c>
      <c r="AN344" s="160" t="str">
        <f t="shared" si="644"/>
        <v/>
      </c>
      <c r="AO344" s="160" t="str">
        <f t="shared" si="644"/>
        <v/>
      </c>
      <c r="AP344" s="160" t="str">
        <f t="shared" si="644"/>
        <v/>
      </c>
      <c r="AQ344" s="160" t="str">
        <f t="shared" si="644"/>
        <v/>
      </c>
      <c r="AR344" s="160" t="str">
        <f t="shared" si="644"/>
        <v/>
      </c>
      <c r="AS344" s="160" t="str">
        <f t="shared" si="644"/>
        <v/>
      </c>
      <c r="AT344" s="160" t="str">
        <f t="shared" si="644"/>
        <v/>
      </c>
      <c r="AU344" s="160" t="str">
        <f t="shared" si="644"/>
        <v/>
      </c>
      <c r="AV344" s="160" t="str">
        <f t="shared" si="644"/>
        <v/>
      </c>
      <c r="AW344" s="161" t="str">
        <f t="shared" si="644"/>
        <v/>
      </c>
      <c r="AX344" t="s">
        <v>1</v>
      </c>
      <c r="AY344" s="105" t="str">
        <f t="shared" si="612"/>
        <v/>
      </c>
      <c r="AZ344" s="134" t="str">
        <f t="shared" si="592"/>
        <v/>
      </c>
      <c r="BA344" s="73" t="str">
        <f t="shared" si="613"/>
        <v/>
      </c>
      <c r="BB344" s="73" t="str">
        <f t="shared" si="614"/>
        <v/>
      </c>
      <c r="BC344" s="134" t="str">
        <f t="shared" si="615"/>
        <v/>
      </c>
      <c r="BD344" s="134" t="str">
        <f t="shared" si="616"/>
        <v/>
      </c>
      <c r="BE344" s="134" t="str">
        <f t="shared" si="617"/>
        <v/>
      </c>
      <c r="BF344" s="134" t="str">
        <f t="shared" si="643"/>
        <v/>
      </c>
      <c r="BG344" s="134" t="str">
        <f t="shared" si="593"/>
        <v/>
      </c>
      <c r="BH344" s="73" t="str">
        <f t="shared" si="594"/>
        <v/>
      </c>
      <c r="BI344" s="73" t="str">
        <f t="shared" si="639"/>
        <v/>
      </c>
      <c r="BJ344" s="134" t="str">
        <f t="shared" si="618"/>
        <v/>
      </c>
      <c r="BK344" s="73" t="str" cm="1">
        <f t="array" ref="BK344">IF(BJ344="",""&amp;BI344,IF(BJ344="NEMA",BI344,INDEX(klub_naziv,MATCH(INDEX(klubAlias_klubid,BJ344),klub_id,0))))</f>
        <v/>
      </c>
      <c r="BL344" s="73" t="str" cm="1">
        <f t="array" ref="BL344">IFERROR(INDEX(registarNatjecatelji,CE344,4),"")</f>
        <v/>
      </c>
      <c r="BM344" s="179" t="str">
        <f t="shared" si="562"/>
        <v/>
      </c>
      <c r="BN344" s="73" t="str">
        <f t="shared" si="619"/>
        <v/>
      </c>
      <c r="BO344" s="73" t="str">
        <f t="shared" si="632"/>
        <v/>
      </c>
      <c r="BP344" s="134" t="str">
        <f t="shared" si="595"/>
        <v/>
      </c>
      <c r="BQ344" s="73" t="str">
        <f t="shared" si="596"/>
        <v/>
      </c>
      <c r="BR344" s="73" t="str">
        <f t="shared" si="597"/>
        <v/>
      </c>
      <c r="BS344" s="134" t="str">
        <f t="shared" si="598"/>
        <v/>
      </c>
      <c r="BT344" s="74" t="str">
        <f t="shared" si="599"/>
        <v/>
      </c>
      <c r="BU344" s="74" t="str">
        <f t="shared" si="600"/>
        <v/>
      </c>
      <c r="BV344" s="75" t="str">
        <f t="shared" si="601"/>
        <v/>
      </c>
      <c r="BW344" t="s">
        <v>1</v>
      </c>
      <c r="BX344" s="105" t="str">
        <f t="shared" si="602"/>
        <v/>
      </c>
      <c r="BY344" s="106" t="str">
        <f t="shared" si="603"/>
        <v/>
      </c>
      <c r="BZ344" t="s">
        <v>1</v>
      </c>
      <c r="CA344" s="105" t="str">
        <f t="shared" si="604"/>
        <v/>
      </c>
      <c r="CB344" s="106" t="str">
        <f t="shared" si="605"/>
        <v/>
      </c>
      <c r="CC344" t="s">
        <v>1</v>
      </c>
      <c r="CD344" s="105" t="str">
        <f t="shared" si="606"/>
        <v/>
      </c>
      <c r="CE344" s="106" t="str">
        <f t="shared" si="620"/>
        <v/>
      </c>
      <c r="CF344" t="s">
        <v>1</v>
      </c>
      <c r="CG344" s="111" t="str">
        <f t="shared" si="621"/>
        <v/>
      </c>
      <c r="CH344" s="134" t="str" cm="1">
        <f t="array" ref="CH344">IF(CG344="","",INDEX(imePrezime_id,CG344,0))</f>
        <v/>
      </c>
      <c r="CI344" s="106" t="str">
        <f>IF(OR(CD344="",CE344&lt;&gt;"NEMA"),"",IFERROR(INDEX(imeprezimealias_imeprezimeid,MATCH(BA344&amp;" "&amp;BB344,imeprezimealias_alias,0)),""))</f>
        <v/>
      </c>
      <c r="CJ344" t="s">
        <v>1</v>
      </c>
      <c r="CK344" s="29" t="str">
        <f t="shared" si="622"/>
        <v/>
      </c>
      <c r="CL344" t="s">
        <v>1</v>
      </c>
      <c r="CM344" s="90"/>
      <c r="CN344" t="s">
        <v>1</v>
      </c>
      <c r="CO344" s="111" t="str">
        <f>IF(CM344="","",MAX(CO$10:CO343)+1)</f>
        <v/>
      </c>
      <c r="CP344" s="106" t="str">
        <f>IF(CM344="","",INDEX(imePrezime_id,MATCH(IF(IFERROR(SEARCH("–",CM344),0)&lt;&gt;0,CM344,SUBSTITUTE(CM344," "," – ",1)),imePrezime,0)))</f>
        <v/>
      </c>
      <c r="CR344" s="29" t="str">
        <f t="shared" si="623"/>
        <v/>
      </c>
      <c r="CS344" t="s">
        <v>1</v>
      </c>
      <c r="CT344" s="115" t="str">
        <f>IF(AND(CE344="NEMA",CI344=""),MAX(CT$10:CT343)+1,"")</f>
        <v/>
      </c>
      <c r="CU344" t="s">
        <v>1</v>
      </c>
      <c r="CV344" s="120" t="str">
        <f t="shared" si="637"/>
        <v/>
      </c>
      <c r="CW344" t="s">
        <v>1</v>
      </c>
      <c r="CX344" s="105" t="str">
        <f>IF(CT344="","",IF(BO344&lt;&gt;"CRO","","INSERT INTO osoba (id,reg_broj,oib,spol_id,dat_rodjenja) VALUES ("&amp;CT344&amp;",(SELECT max(reg_broj)+1 FROM osoba),Null,'"&amp;CV344&amp;"',Null); INSERT INTO osoba_log (id,reg_broj,oib,spol_id,dat_rodjenja,dnevnik_id) SELECT id,reg_broj,oib,spol_id,dat_rodjenja,"&amp;CT$2&amp;" FROM osoba WHERE id = "&amp;CT344&amp;";"))</f>
        <v/>
      </c>
      <c r="CY344" s="125" t="str">
        <f>IF(CT344="","","INSERT INTO imeprezime (id,osoba_id,rbr,ime,prezime,klub_id,identitet_id,sintaksa_id,info,aktivno,dnevnik_id) VALUES ("&amp;CT344&amp;","&amp;IF(CX344="","Null",CT344)&amp;",1,'"&amp;BA344&amp;"','"&amp;BB344&amp;"',(SELECT id FROM klub WHERE naziv = '"&amp;BI344&amp;"'),Null,1,'',1,"&amp;CT$2&amp;");")</f>
        <v/>
      </c>
      <c r="CZ344" t="s">
        <v>1</v>
      </c>
      <c r="DA344" s="29" t="str">
        <f t="shared" si="624"/>
        <v/>
      </c>
      <c r="DB344" t="s">
        <v>1</v>
      </c>
      <c r="DC344" s="105" t="str">
        <f>IF(OR(BP344="",BP344&lt;&gt;"NEMA"),"",BO344)</f>
        <v/>
      </c>
      <c r="DD344" s="125" t="str">
        <f>IF(DC344="","",MAX(DD$10:DD343)+1)</f>
        <v/>
      </c>
      <c r="DE344" t="s">
        <v>1</v>
      </c>
      <c r="DF344" s="90"/>
      <c r="DG344" t="s">
        <v>1</v>
      </c>
      <c r="DH344" s="29" t="str">
        <f t="shared" si="607"/>
        <v/>
      </c>
      <c r="DI344" t="s">
        <v>1</v>
      </c>
      <c r="DJ344" s="166" t="str">
        <f>IF(BJ344&lt;&gt;"NEMA","",IF(IFERROR(MATCH(BI344,BI$10:BI343,0),0)&lt;&gt;0,"",BI344))</f>
        <v/>
      </c>
      <c r="DK344" t="s">
        <v>1</v>
      </c>
      <c r="DL344" s="90"/>
      <c r="DM344" t="s">
        <v>1</v>
      </c>
      <c r="DN344" s="105" t="str">
        <f t="shared" si="625"/>
        <v/>
      </c>
      <c r="DO344" s="73" t="str">
        <f>IF(DN344="","",MAX(DO$10:DO343)+1)</f>
        <v/>
      </c>
      <c r="DP344" s="73" t="str">
        <f>IF(DN344="","",IF(BP344="","",IF(BP344="NEMA",DD344,BP344)))</f>
        <v/>
      </c>
      <c r="DQ344" s="73" t="str">
        <f t="shared" si="626"/>
        <v/>
      </c>
      <c r="DR344" s="73" t="str">
        <f>IF(DL344="","",MAX(DR$10:DR343)+1)</f>
        <v/>
      </c>
      <c r="DS344" s="177" t="str">
        <f t="shared" si="608"/>
        <v/>
      </c>
      <c r="DT344" s="125" t="str">
        <f t="shared" si="627"/>
        <v/>
      </c>
      <c r="DU344" t="s">
        <v>1</v>
      </c>
      <c r="DV344" s="29" t="str">
        <f t="shared" si="628"/>
        <v/>
      </c>
      <c r="DW344" t="s">
        <v>1</v>
      </c>
      <c r="DX344" s="166" t="str">
        <f>IF(BX344="","",IF(BY344&lt;&gt;"NEMA","ime-pre-klu"&amp;IF(BJ344="","","(ali)")&amp;"-kat",IF(CB344&lt;&gt;"NEMA","ime-pre-klu"&amp;IF(BJ344="","","(ali)"),IF(CE344&lt;&gt;"NEMA","ime-pre",IF(CT344&lt;&gt;"","novo",""))))&amp;IF(AND(BE344="0",BD344&gt;max_minuta*60),"-ot",""))</f>
        <v/>
      </c>
      <c r="DY344" t="s">
        <v>1</v>
      </c>
      <c r="DZ344" s="111"/>
      <c r="EA344" s="134"/>
      <c r="EB344" s="134"/>
      <c r="EC344" s="134"/>
      <c r="ED344" s="134"/>
      <c r="EE344" s="134"/>
      <c r="EF344" s="134"/>
      <c r="EG344" s="134"/>
      <c r="EH344" s="134"/>
      <c r="EI344" s="134"/>
      <c r="EJ344" s="106" t="str">
        <f t="shared" si="609"/>
        <v/>
      </c>
      <c r="EK344" t="s">
        <v>1</v>
      </c>
    </row>
    <row r="345" spans="2:141" x14ac:dyDescent="0.25">
      <c r="B345" s="148"/>
      <c r="C345" t="s">
        <v>1</v>
      </c>
      <c r="D345" s="159" t="str">
        <f t="shared" si="610"/>
        <v/>
      </c>
      <c r="E345" s="160" t="str">
        <f t="shared" ref="E345:AW345" si="645">IF($B345="","",FIND(";",$B345,D345+1))</f>
        <v/>
      </c>
      <c r="F345" s="160" t="str">
        <f t="shared" si="645"/>
        <v/>
      </c>
      <c r="G345" s="160" t="str">
        <f t="shared" si="645"/>
        <v/>
      </c>
      <c r="H345" s="160" t="str">
        <f t="shared" si="645"/>
        <v/>
      </c>
      <c r="I345" s="160" t="str">
        <f t="shared" si="645"/>
        <v/>
      </c>
      <c r="J345" s="160" t="str">
        <f t="shared" si="645"/>
        <v/>
      </c>
      <c r="K345" s="160" t="str">
        <f t="shared" si="645"/>
        <v/>
      </c>
      <c r="L345" s="160" t="str">
        <f t="shared" si="645"/>
        <v/>
      </c>
      <c r="M345" s="160" t="str">
        <f t="shared" si="645"/>
        <v/>
      </c>
      <c r="N345" s="160" t="str">
        <f t="shared" si="645"/>
        <v/>
      </c>
      <c r="O345" s="160" t="str">
        <f t="shared" si="645"/>
        <v/>
      </c>
      <c r="P345" s="160" t="str">
        <f t="shared" si="645"/>
        <v/>
      </c>
      <c r="Q345" s="160" t="str">
        <f t="shared" si="645"/>
        <v/>
      </c>
      <c r="R345" s="160" t="str">
        <f t="shared" si="645"/>
        <v/>
      </c>
      <c r="S345" s="160" t="str">
        <f t="shared" si="645"/>
        <v/>
      </c>
      <c r="T345" s="160" t="str">
        <f t="shared" si="645"/>
        <v/>
      </c>
      <c r="U345" s="160" t="str">
        <f t="shared" si="645"/>
        <v/>
      </c>
      <c r="V345" s="160" t="str">
        <f t="shared" si="645"/>
        <v/>
      </c>
      <c r="W345" s="160" t="str">
        <f t="shared" si="645"/>
        <v/>
      </c>
      <c r="X345" s="160" t="str">
        <f t="shared" si="645"/>
        <v/>
      </c>
      <c r="Y345" s="160" t="str">
        <f t="shared" si="645"/>
        <v/>
      </c>
      <c r="Z345" s="160" t="str">
        <f t="shared" si="645"/>
        <v/>
      </c>
      <c r="AA345" s="160" t="str">
        <f t="shared" si="645"/>
        <v/>
      </c>
      <c r="AB345" s="160" t="str">
        <f t="shared" si="645"/>
        <v/>
      </c>
      <c r="AC345" s="160" t="str">
        <f t="shared" si="645"/>
        <v/>
      </c>
      <c r="AD345" s="160" t="str">
        <f t="shared" si="645"/>
        <v/>
      </c>
      <c r="AE345" s="160" t="str">
        <f t="shared" si="645"/>
        <v/>
      </c>
      <c r="AF345" s="160" t="str">
        <f t="shared" si="645"/>
        <v/>
      </c>
      <c r="AG345" s="160" t="str">
        <f t="shared" si="645"/>
        <v/>
      </c>
      <c r="AH345" s="160" t="str">
        <f t="shared" si="645"/>
        <v/>
      </c>
      <c r="AI345" s="160" t="str">
        <f t="shared" si="645"/>
        <v/>
      </c>
      <c r="AJ345" s="160" t="str">
        <f t="shared" si="645"/>
        <v/>
      </c>
      <c r="AK345" s="160" t="str">
        <f t="shared" si="645"/>
        <v/>
      </c>
      <c r="AL345" s="160" t="str">
        <f t="shared" si="645"/>
        <v/>
      </c>
      <c r="AM345" s="160" t="str">
        <f t="shared" si="645"/>
        <v/>
      </c>
      <c r="AN345" s="160" t="str">
        <f t="shared" si="645"/>
        <v/>
      </c>
      <c r="AO345" s="160" t="str">
        <f t="shared" si="645"/>
        <v/>
      </c>
      <c r="AP345" s="160" t="str">
        <f t="shared" si="645"/>
        <v/>
      </c>
      <c r="AQ345" s="160" t="str">
        <f t="shared" si="645"/>
        <v/>
      </c>
      <c r="AR345" s="160" t="str">
        <f t="shared" si="645"/>
        <v/>
      </c>
      <c r="AS345" s="160" t="str">
        <f t="shared" si="645"/>
        <v/>
      </c>
      <c r="AT345" s="160" t="str">
        <f t="shared" si="645"/>
        <v/>
      </c>
      <c r="AU345" s="160" t="str">
        <f t="shared" si="645"/>
        <v/>
      </c>
      <c r="AV345" s="160" t="str">
        <f t="shared" si="645"/>
        <v/>
      </c>
      <c r="AW345" s="161" t="str">
        <f t="shared" si="645"/>
        <v/>
      </c>
      <c r="AX345" t="s">
        <v>1</v>
      </c>
      <c r="AY345" s="105" t="str">
        <f t="shared" si="612"/>
        <v/>
      </c>
      <c r="AZ345" s="134" t="str">
        <f t="shared" si="592"/>
        <v/>
      </c>
      <c r="BA345" s="73" t="str">
        <f t="shared" si="613"/>
        <v/>
      </c>
      <c r="BB345" s="73" t="str">
        <f t="shared" si="614"/>
        <v/>
      </c>
      <c r="BC345" s="134" t="str">
        <f t="shared" si="615"/>
        <v/>
      </c>
      <c r="BD345" s="134" t="str">
        <f t="shared" si="616"/>
        <v/>
      </c>
      <c r="BE345" s="134" t="str">
        <f t="shared" si="617"/>
        <v/>
      </c>
      <c r="BF345" s="134" t="str">
        <f t="shared" si="643"/>
        <v/>
      </c>
      <c r="BG345" s="134" t="str">
        <f t="shared" si="593"/>
        <v/>
      </c>
      <c r="BH345" s="73" t="str">
        <f t="shared" si="594"/>
        <v/>
      </c>
      <c r="BI345" s="73" t="str">
        <f t="shared" si="639"/>
        <v/>
      </c>
      <c r="BJ345" s="134" t="str">
        <f t="shared" si="618"/>
        <v/>
      </c>
      <c r="BK345" s="73" t="str" cm="1">
        <f t="array" ref="BK345">IF(BJ345="",""&amp;BI345,IF(BJ345="NEMA",BI345,INDEX(klub_naziv,MATCH(INDEX(klubAlias_klubid,BJ345),klub_id,0))))</f>
        <v/>
      </c>
      <c r="BL345" s="73" t="str" cm="1">
        <f t="array" ref="BL345">IFERROR(INDEX(registarNatjecatelji,CE345,4),"")</f>
        <v/>
      </c>
      <c r="BM345" s="179" t="str">
        <f t="shared" si="562"/>
        <v/>
      </c>
      <c r="BN345" s="73" t="str">
        <f t="shared" si="619"/>
        <v/>
      </c>
      <c r="BO345" s="73" t="str">
        <f t="shared" si="632"/>
        <v/>
      </c>
      <c r="BP345" s="134" t="str">
        <f t="shared" si="595"/>
        <v/>
      </c>
      <c r="BQ345" s="73" t="str">
        <f t="shared" si="596"/>
        <v/>
      </c>
      <c r="BR345" s="73" t="str">
        <f t="shared" si="597"/>
        <v/>
      </c>
      <c r="BS345" s="134" t="str">
        <f t="shared" si="598"/>
        <v/>
      </c>
      <c r="BT345" s="74" t="str">
        <f t="shared" si="599"/>
        <v/>
      </c>
      <c r="BU345" s="74" t="str">
        <f t="shared" si="600"/>
        <v/>
      </c>
      <c r="BV345" s="75" t="str">
        <f t="shared" si="601"/>
        <v/>
      </c>
      <c r="BW345" t="s">
        <v>1</v>
      </c>
      <c r="BX345" s="105" t="str">
        <f t="shared" si="602"/>
        <v/>
      </c>
      <c r="BY345" s="106" t="str">
        <f t="shared" si="603"/>
        <v/>
      </c>
      <c r="BZ345" t="s">
        <v>1</v>
      </c>
      <c r="CA345" s="105" t="str">
        <f t="shared" si="604"/>
        <v/>
      </c>
      <c r="CB345" s="106" t="str">
        <f t="shared" si="605"/>
        <v/>
      </c>
      <c r="CC345" t="s">
        <v>1</v>
      </c>
      <c r="CD345" s="105" t="str">
        <f t="shared" si="606"/>
        <v/>
      </c>
      <c r="CE345" s="106" t="str">
        <f t="shared" si="620"/>
        <v/>
      </c>
      <c r="CF345" t="s">
        <v>1</v>
      </c>
      <c r="CG345" s="111" t="str">
        <f t="shared" si="621"/>
        <v/>
      </c>
      <c r="CH345" s="134" t="str" cm="1">
        <f t="array" ref="CH345">IF(CG345="","",INDEX(imePrezime_id,CG345,0))</f>
        <v/>
      </c>
      <c r="CI345" s="106" t="str">
        <f>IF(OR(CD345="",CE345&lt;&gt;"NEMA"),"",IFERROR(INDEX(imeprezimealias_imeprezimeid,MATCH(BA345&amp;" "&amp;BB345,imeprezimealias_alias,0)),""))</f>
        <v/>
      </c>
      <c r="CJ345" t="s">
        <v>1</v>
      </c>
      <c r="CK345" s="29" t="str">
        <f t="shared" si="622"/>
        <v/>
      </c>
      <c r="CL345" t="s">
        <v>1</v>
      </c>
      <c r="CM345" s="90"/>
      <c r="CN345" t="s">
        <v>1</v>
      </c>
      <c r="CO345" s="111" t="str">
        <f>IF(CM345="","",MAX(CO$10:CO344)+1)</f>
        <v/>
      </c>
      <c r="CP345" s="106" t="str">
        <f>IF(CM345="","",INDEX(imePrezime_id,MATCH(IF(IFERROR(SEARCH("–",CM345),0)&lt;&gt;0,CM345,SUBSTITUTE(CM345," "," – ",1)),imePrezime,0)))</f>
        <v/>
      </c>
      <c r="CR345" s="29" t="str">
        <f t="shared" si="623"/>
        <v/>
      </c>
      <c r="CS345" t="s">
        <v>1</v>
      </c>
      <c r="CT345" s="115" t="str">
        <f>IF(AND(CE345="NEMA",CI345=""),MAX(CT$10:CT344)+1,"")</f>
        <v/>
      </c>
      <c r="CU345" t="s">
        <v>1</v>
      </c>
      <c r="CV345" s="120" t="str">
        <f t="shared" si="637"/>
        <v/>
      </c>
      <c r="CW345" t="s">
        <v>1</v>
      </c>
      <c r="CX345" s="105" t="str">
        <f>IF(CT345="","",IF(BO345&lt;&gt;"CRO","","INSERT INTO osoba (id,reg_broj,oib,spol_id,dat_rodjenja) VALUES ("&amp;CT345&amp;",(SELECT max(reg_broj)+1 FROM osoba),Null,'"&amp;CV345&amp;"',Null); INSERT INTO osoba_log (id,reg_broj,oib,spol_id,dat_rodjenja,dnevnik_id) SELECT id,reg_broj,oib,spol_id,dat_rodjenja,"&amp;CT$2&amp;" FROM osoba WHERE id = "&amp;CT345&amp;";"))</f>
        <v/>
      </c>
      <c r="CY345" s="125" t="str">
        <f>IF(CT345="","","INSERT INTO imeprezime (id,osoba_id,rbr,ime,prezime,klub_id,identitet_id,sintaksa_id,info,aktivno,dnevnik_id) VALUES ("&amp;CT345&amp;","&amp;IF(CX345="","Null",CT345)&amp;",1,'"&amp;BA345&amp;"','"&amp;BB345&amp;"',(SELECT id FROM klub WHERE naziv = '"&amp;BI345&amp;"'),Null,1,'',1,"&amp;CT$2&amp;");")</f>
        <v/>
      </c>
      <c r="CZ345" t="s">
        <v>1</v>
      </c>
      <c r="DA345" s="29" t="str">
        <f t="shared" si="624"/>
        <v/>
      </c>
      <c r="DB345" t="s">
        <v>1</v>
      </c>
      <c r="DC345" s="105" t="str">
        <f>IF(OR(BP345="",BP345&lt;&gt;"NEMA"),"",BO345)</f>
        <v/>
      </c>
      <c r="DD345" s="125" t="str">
        <f>IF(DC345="","",MAX(DD$10:DD344)+1)</f>
        <v/>
      </c>
      <c r="DE345" t="s">
        <v>1</v>
      </c>
      <c r="DF345" s="90"/>
      <c r="DG345" t="s">
        <v>1</v>
      </c>
      <c r="DH345" s="29" t="str">
        <f t="shared" si="607"/>
        <v/>
      </c>
      <c r="DI345" t="s">
        <v>1</v>
      </c>
      <c r="DJ345" s="166" t="str">
        <f>IF(BJ345&lt;&gt;"NEMA","",IF(IFERROR(MATCH(BI345,BI$10:BI344,0),0)&lt;&gt;0,"",BI345))</f>
        <v/>
      </c>
      <c r="DK345" t="s">
        <v>1</v>
      </c>
      <c r="DL345" s="90"/>
      <c r="DM345" t="s">
        <v>1</v>
      </c>
      <c r="DN345" s="105" t="str">
        <f t="shared" si="625"/>
        <v/>
      </c>
      <c r="DO345" s="73" t="str">
        <f>IF(DN345="","",MAX(DO$10:DO344)+1)</f>
        <v/>
      </c>
      <c r="DP345" s="73" t="str">
        <f>IF(DN345="","",IF(BP345="","",IF(BP345="NEMA",DD345,BP345)))</f>
        <v/>
      </c>
      <c r="DQ345" s="73" t="str">
        <f t="shared" si="626"/>
        <v/>
      </c>
      <c r="DR345" s="73" t="str">
        <f>IF(DL345="","",MAX(DR$10:DR344)+1)</f>
        <v/>
      </c>
      <c r="DS345" s="177" t="str">
        <f t="shared" si="608"/>
        <v/>
      </c>
      <c r="DT345" s="125" t="str">
        <f t="shared" si="627"/>
        <v/>
      </c>
      <c r="DU345" t="s">
        <v>1</v>
      </c>
      <c r="DV345" s="29" t="str">
        <f t="shared" si="628"/>
        <v/>
      </c>
      <c r="DW345" t="s">
        <v>1</v>
      </c>
      <c r="DX345" s="166" t="str">
        <f>IF(BX345="","",IF(BY345&lt;&gt;"NEMA","ime-pre-klu"&amp;IF(BJ345="","","(ali)")&amp;"-kat",IF(CB345&lt;&gt;"NEMA","ime-pre-klu"&amp;IF(BJ345="","","(ali)"),IF(CE345&lt;&gt;"NEMA","ime-pre",IF(CT345&lt;&gt;"","novo",""))))&amp;IF(AND(BE345="0",BD345&gt;max_minuta*60),"-ot",""))</f>
        <v/>
      </c>
      <c r="DY345" t="s">
        <v>1</v>
      </c>
      <c r="DZ345" s="111"/>
      <c r="EA345" s="134"/>
      <c r="EB345" s="134"/>
      <c r="EC345" s="134"/>
      <c r="ED345" s="134"/>
      <c r="EE345" s="134"/>
      <c r="EF345" s="134"/>
      <c r="EG345" s="134"/>
      <c r="EH345" s="134"/>
      <c r="EI345" s="134"/>
      <c r="EJ345" s="106" t="str">
        <f t="shared" si="609"/>
        <v/>
      </c>
      <c r="EK345" t="s">
        <v>1</v>
      </c>
    </row>
    <row r="346" spans="2:141" x14ac:dyDescent="0.25">
      <c r="B346" s="148"/>
      <c r="C346" t="s">
        <v>1</v>
      </c>
      <c r="D346" s="159" t="str">
        <f t="shared" si="610"/>
        <v/>
      </c>
      <c r="E346" s="160" t="str">
        <f t="shared" ref="E346:AW346" si="646">IF($B346="","",FIND(";",$B346,D346+1))</f>
        <v/>
      </c>
      <c r="F346" s="160" t="str">
        <f t="shared" si="646"/>
        <v/>
      </c>
      <c r="G346" s="160" t="str">
        <f t="shared" si="646"/>
        <v/>
      </c>
      <c r="H346" s="160" t="str">
        <f t="shared" si="646"/>
        <v/>
      </c>
      <c r="I346" s="160" t="str">
        <f t="shared" si="646"/>
        <v/>
      </c>
      <c r="J346" s="160" t="str">
        <f t="shared" si="646"/>
        <v/>
      </c>
      <c r="K346" s="160" t="str">
        <f t="shared" si="646"/>
        <v/>
      </c>
      <c r="L346" s="160" t="str">
        <f t="shared" si="646"/>
        <v/>
      </c>
      <c r="M346" s="160" t="str">
        <f t="shared" si="646"/>
        <v/>
      </c>
      <c r="N346" s="160" t="str">
        <f t="shared" si="646"/>
        <v/>
      </c>
      <c r="O346" s="160" t="str">
        <f t="shared" si="646"/>
        <v/>
      </c>
      <c r="P346" s="160" t="str">
        <f t="shared" si="646"/>
        <v/>
      </c>
      <c r="Q346" s="160" t="str">
        <f t="shared" si="646"/>
        <v/>
      </c>
      <c r="R346" s="160" t="str">
        <f t="shared" si="646"/>
        <v/>
      </c>
      <c r="S346" s="160" t="str">
        <f t="shared" si="646"/>
        <v/>
      </c>
      <c r="T346" s="160" t="str">
        <f t="shared" si="646"/>
        <v/>
      </c>
      <c r="U346" s="160" t="str">
        <f t="shared" si="646"/>
        <v/>
      </c>
      <c r="V346" s="160" t="str">
        <f t="shared" si="646"/>
        <v/>
      </c>
      <c r="W346" s="160" t="str">
        <f t="shared" si="646"/>
        <v/>
      </c>
      <c r="X346" s="160" t="str">
        <f t="shared" si="646"/>
        <v/>
      </c>
      <c r="Y346" s="160" t="str">
        <f t="shared" si="646"/>
        <v/>
      </c>
      <c r="Z346" s="160" t="str">
        <f t="shared" si="646"/>
        <v/>
      </c>
      <c r="AA346" s="160" t="str">
        <f t="shared" si="646"/>
        <v/>
      </c>
      <c r="AB346" s="160" t="str">
        <f t="shared" si="646"/>
        <v/>
      </c>
      <c r="AC346" s="160" t="str">
        <f t="shared" si="646"/>
        <v/>
      </c>
      <c r="AD346" s="160" t="str">
        <f t="shared" si="646"/>
        <v/>
      </c>
      <c r="AE346" s="160" t="str">
        <f t="shared" si="646"/>
        <v/>
      </c>
      <c r="AF346" s="160" t="str">
        <f t="shared" si="646"/>
        <v/>
      </c>
      <c r="AG346" s="160" t="str">
        <f t="shared" si="646"/>
        <v/>
      </c>
      <c r="AH346" s="160" t="str">
        <f t="shared" si="646"/>
        <v/>
      </c>
      <c r="AI346" s="160" t="str">
        <f t="shared" si="646"/>
        <v/>
      </c>
      <c r="AJ346" s="160" t="str">
        <f t="shared" si="646"/>
        <v/>
      </c>
      <c r="AK346" s="160" t="str">
        <f t="shared" si="646"/>
        <v/>
      </c>
      <c r="AL346" s="160" t="str">
        <f t="shared" si="646"/>
        <v/>
      </c>
      <c r="AM346" s="160" t="str">
        <f t="shared" si="646"/>
        <v/>
      </c>
      <c r="AN346" s="160" t="str">
        <f t="shared" si="646"/>
        <v/>
      </c>
      <c r="AO346" s="160" t="str">
        <f t="shared" si="646"/>
        <v/>
      </c>
      <c r="AP346" s="160" t="str">
        <f t="shared" si="646"/>
        <v/>
      </c>
      <c r="AQ346" s="160" t="str">
        <f t="shared" si="646"/>
        <v/>
      </c>
      <c r="AR346" s="160" t="str">
        <f t="shared" si="646"/>
        <v/>
      </c>
      <c r="AS346" s="160" t="str">
        <f t="shared" si="646"/>
        <v/>
      </c>
      <c r="AT346" s="160" t="str">
        <f t="shared" si="646"/>
        <v/>
      </c>
      <c r="AU346" s="160" t="str">
        <f t="shared" si="646"/>
        <v/>
      </c>
      <c r="AV346" s="160" t="str">
        <f t="shared" si="646"/>
        <v/>
      </c>
      <c r="AW346" s="161" t="str">
        <f t="shared" si="646"/>
        <v/>
      </c>
      <c r="AX346" t="s">
        <v>1</v>
      </c>
      <c r="AY346" s="105" t="str">
        <f t="shared" si="612"/>
        <v/>
      </c>
      <c r="AZ346" s="134" t="str">
        <f t="shared" si="592"/>
        <v/>
      </c>
      <c r="BA346" s="73" t="str">
        <f t="shared" si="613"/>
        <v/>
      </c>
      <c r="BB346" s="73" t="str">
        <f t="shared" si="614"/>
        <v/>
      </c>
      <c r="BC346" s="134" t="str">
        <f t="shared" si="615"/>
        <v/>
      </c>
      <c r="BD346" s="134" t="str">
        <f t="shared" si="616"/>
        <v/>
      </c>
      <c r="BE346" s="134" t="str">
        <f t="shared" si="617"/>
        <v/>
      </c>
      <c r="BF346" s="134" t="str">
        <f t="shared" si="643"/>
        <v/>
      </c>
      <c r="BG346" s="134" t="str">
        <f t="shared" si="593"/>
        <v/>
      </c>
      <c r="BH346" s="73" t="str">
        <f t="shared" si="594"/>
        <v/>
      </c>
      <c r="BI346" s="73" t="str">
        <f t="shared" si="639"/>
        <v/>
      </c>
      <c r="BJ346" s="134" t="str">
        <f t="shared" si="618"/>
        <v/>
      </c>
      <c r="BK346" s="73" t="str" cm="1">
        <f t="array" ref="BK346">IF(BJ346="",""&amp;BI346,IF(BJ346="NEMA",BI346,INDEX(klub_naziv,MATCH(INDEX(klubAlias_klubid,BJ346),klub_id,0))))</f>
        <v/>
      </c>
      <c r="BL346" s="73" t="str" cm="1">
        <f t="array" ref="BL346">IFERROR(INDEX(registarNatjecatelji,CE346,4),"")</f>
        <v/>
      </c>
      <c r="BM346" s="179" t="str">
        <f t="shared" si="562"/>
        <v/>
      </c>
      <c r="BN346" s="73" t="str">
        <f t="shared" si="619"/>
        <v/>
      </c>
      <c r="BO346" s="73" t="str">
        <f t="shared" si="632"/>
        <v/>
      </c>
      <c r="BP346" s="134" t="str">
        <f t="shared" si="595"/>
        <v/>
      </c>
      <c r="BQ346" s="73" t="str">
        <f t="shared" si="596"/>
        <v/>
      </c>
      <c r="BR346" s="73" t="str">
        <f t="shared" si="597"/>
        <v/>
      </c>
      <c r="BS346" s="134" t="str">
        <f t="shared" si="598"/>
        <v/>
      </c>
      <c r="BT346" s="74" t="str">
        <f t="shared" si="599"/>
        <v/>
      </c>
      <c r="BU346" s="74" t="str">
        <f t="shared" si="600"/>
        <v/>
      </c>
      <c r="BV346" s="75" t="str">
        <f t="shared" si="601"/>
        <v/>
      </c>
      <c r="BW346" t="s">
        <v>1</v>
      </c>
      <c r="BX346" s="105" t="str">
        <f t="shared" si="602"/>
        <v/>
      </c>
      <c r="BY346" s="106" t="str">
        <f t="shared" si="603"/>
        <v/>
      </c>
      <c r="BZ346" t="s">
        <v>1</v>
      </c>
      <c r="CA346" s="105" t="str">
        <f t="shared" si="604"/>
        <v/>
      </c>
      <c r="CB346" s="106" t="str">
        <f t="shared" si="605"/>
        <v/>
      </c>
      <c r="CC346" t="s">
        <v>1</v>
      </c>
      <c r="CD346" s="105" t="str">
        <f t="shared" si="606"/>
        <v/>
      </c>
      <c r="CE346" s="106" t="str">
        <f t="shared" si="620"/>
        <v/>
      </c>
      <c r="CF346" t="s">
        <v>1</v>
      </c>
      <c r="CG346" s="111" t="str">
        <f t="shared" si="621"/>
        <v/>
      </c>
      <c r="CH346" s="134" t="str" cm="1">
        <f t="array" ref="CH346">IF(CG346="","",INDEX(imePrezime_id,CG346,0))</f>
        <v/>
      </c>
      <c r="CI346" s="106" t="str">
        <f>IF(OR(CD346="",CE346&lt;&gt;"NEMA"),"",IFERROR(INDEX(imeprezimealias_imeprezimeid,MATCH(BA346&amp;" "&amp;BB346,imeprezimealias_alias,0)),""))</f>
        <v/>
      </c>
      <c r="CJ346" t="s">
        <v>1</v>
      </c>
      <c r="CK346" s="29" t="str">
        <f t="shared" si="622"/>
        <v/>
      </c>
      <c r="CL346" t="s">
        <v>1</v>
      </c>
      <c r="CM346" s="90"/>
      <c r="CN346" t="s">
        <v>1</v>
      </c>
      <c r="CO346" s="111" t="str">
        <f>IF(CM346="","",MAX(CO$10:CO345)+1)</f>
        <v/>
      </c>
      <c r="CP346" s="106" t="str">
        <f>IF(CM346="","",INDEX(imePrezime_id,MATCH(IF(IFERROR(SEARCH("–",CM346),0)&lt;&gt;0,CM346,SUBSTITUTE(CM346," "," – ",1)),imePrezime,0)))</f>
        <v/>
      </c>
      <c r="CR346" s="29" t="str">
        <f t="shared" si="623"/>
        <v/>
      </c>
      <c r="CS346" t="s">
        <v>1</v>
      </c>
      <c r="CT346" s="115" t="str">
        <f>IF(AND(CE346="NEMA",CI346=""),MAX(CT$10:CT345)+1,"")</f>
        <v/>
      </c>
      <c r="CU346" t="s">
        <v>1</v>
      </c>
      <c r="CV346" s="120" t="str">
        <f t="shared" si="637"/>
        <v/>
      </c>
      <c r="CW346" t="s">
        <v>1</v>
      </c>
      <c r="CX346" s="105" t="str">
        <f>IF(CT346="","",IF(BO346&lt;&gt;"CRO","","INSERT INTO osoba (id,reg_broj,oib,spol_id,dat_rodjenja) VALUES ("&amp;CT346&amp;",(SELECT max(reg_broj)+1 FROM osoba),Null,'"&amp;CV346&amp;"',Null); INSERT INTO osoba_log (id,reg_broj,oib,spol_id,dat_rodjenja,dnevnik_id) SELECT id,reg_broj,oib,spol_id,dat_rodjenja,"&amp;CT$2&amp;" FROM osoba WHERE id = "&amp;CT346&amp;";"))</f>
        <v/>
      </c>
      <c r="CY346" s="125" t="str">
        <f>IF(CT346="","","INSERT INTO imeprezime (id,osoba_id,rbr,ime,prezime,klub_id,identitet_id,sintaksa_id,info,aktivno,dnevnik_id) VALUES ("&amp;CT346&amp;","&amp;IF(CX346="","Null",CT346)&amp;",1,'"&amp;BA346&amp;"','"&amp;BB346&amp;"',(SELECT id FROM klub WHERE naziv = '"&amp;BI346&amp;"'),Null,1,'',1,"&amp;CT$2&amp;");")</f>
        <v/>
      </c>
      <c r="CZ346" t="s">
        <v>1</v>
      </c>
      <c r="DA346" s="29" t="str">
        <f t="shared" si="624"/>
        <v/>
      </c>
      <c r="DB346" t="s">
        <v>1</v>
      </c>
      <c r="DC346" s="105" t="str">
        <f>IF(OR(BP346="",BP346&lt;&gt;"NEMA"),"",BO346)</f>
        <v/>
      </c>
      <c r="DD346" s="125" t="str">
        <f>IF(DC346="","",MAX(DD$10:DD345)+1)</f>
        <v/>
      </c>
      <c r="DE346" t="s">
        <v>1</v>
      </c>
      <c r="DF346" s="90"/>
      <c r="DG346" t="s">
        <v>1</v>
      </c>
      <c r="DH346" s="29" t="str">
        <f t="shared" si="607"/>
        <v/>
      </c>
      <c r="DI346" t="s">
        <v>1</v>
      </c>
      <c r="DJ346" s="166" t="str">
        <f>IF(BJ346&lt;&gt;"NEMA","",IF(IFERROR(MATCH(BI346,BI$10:BI345,0),0)&lt;&gt;0,"",BI346))</f>
        <v/>
      </c>
      <c r="DK346" t="s">
        <v>1</v>
      </c>
      <c r="DL346" s="90"/>
      <c r="DM346" t="s">
        <v>1</v>
      </c>
      <c r="DN346" s="105" t="str">
        <f t="shared" si="625"/>
        <v/>
      </c>
      <c r="DO346" s="73" t="str">
        <f>IF(DN346="","",MAX(DO$10:DO345)+1)</f>
        <v/>
      </c>
      <c r="DP346" s="73" t="str">
        <f>IF(DN346="","",IF(BP346="","",IF(BP346="NEMA",DD346,BP346)))</f>
        <v/>
      </c>
      <c r="DQ346" s="73" t="str">
        <f t="shared" si="626"/>
        <v/>
      </c>
      <c r="DR346" s="73" t="str">
        <f>IF(DL346="","",MAX(DR$10:DR345)+1)</f>
        <v/>
      </c>
      <c r="DS346" s="177" t="str">
        <f t="shared" si="608"/>
        <v/>
      </c>
      <c r="DT346" s="125" t="str">
        <f t="shared" si="627"/>
        <v/>
      </c>
      <c r="DU346" t="s">
        <v>1</v>
      </c>
      <c r="DV346" s="29" t="str">
        <f t="shared" si="628"/>
        <v/>
      </c>
      <c r="DW346" t="s">
        <v>1</v>
      </c>
      <c r="DX346" s="166" t="str">
        <f>IF(BX346="","",IF(BY346&lt;&gt;"NEMA","ime-pre-klu"&amp;IF(BJ346="","","(ali)")&amp;"-kat",IF(CB346&lt;&gt;"NEMA","ime-pre-klu"&amp;IF(BJ346="","","(ali)"),IF(CE346&lt;&gt;"NEMA","ime-pre",IF(CT346&lt;&gt;"","novo",""))))&amp;IF(AND(BE346="0",BD346&gt;max_minuta*60),"-ot",""))</f>
        <v/>
      </c>
      <c r="DY346" t="s">
        <v>1</v>
      </c>
      <c r="DZ346" s="111"/>
      <c r="EA346" s="134"/>
      <c r="EB346" s="134"/>
      <c r="EC346" s="134"/>
      <c r="ED346" s="134"/>
      <c r="EE346" s="134"/>
      <c r="EF346" s="134"/>
      <c r="EG346" s="134"/>
      <c r="EH346" s="134"/>
      <c r="EI346" s="134"/>
      <c r="EJ346" s="106" t="str">
        <f t="shared" si="609"/>
        <v/>
      </c>
      <c r="EK346" t="s">
        <v>1</v>
      </c>
    </row>
    <row r="347" spans="2:141" x14ac:dyDescent="0.25">
      <c r="B347" s="148"/>
      <c r="C347" t="s">
        <v>1</v>
      </c>
      <c r="D347" s="159" t="str">
        <f t="shared" si="610"/>
        <v/>
      </c>
      <c r="E347" s="160" t="str">
        <f t="shared" ref="E347:AW347" si="647">IF($B347="","",FIND(";",$B347,D347+1))</f>
        <v/>
      </c>
      <c r="F347" s="160" t="str">
        <f t="shared" si="647"/>
        <v/>
      </c>
      <c r="G347" s="160" t="str">
        <f t="shared" si="647"/>
        <v/>
      </c>
      <c r="H347" s="160" t="str">
        <f t="shared" si="647"/>
        <v/>
      </c>
      <c r="I347" s="160" t="str">
        <f t="shared" si="647"/>
        <v/>
      </c>
      <c r="J347" s="160" t="str">
        <f t="shared" si="647"/>
        <v/>
      </c>
      <c r="K347" s="160" t="str">
        <f t="shared" si="647"/>
        <v/>
      </c>
      <c r="L347" s="160" t="str">
        <f t="shared" si="647"/>
        <v/>
      </c>
      <c r="M347" s="160" t="str">
        <f t="shared" si="647"/>
        <v/>
      </c>
      <c r="N347" s="160" t="str">
        <f t="shared" si="647"/>
        <v/>
      </c>
      <c r="O347" s="160" t="str">
        <f t="shared" si="647"/>
        <v/>
      </c>
      <c r="P347" s="160" t="str">
        <f t="shared" si="647"/>
        <v/>
      </c>
      <c r="Q347" s="160" t="str">
        <f t="shared" si="647"/>
        <v/>
      </c>
      <c r="R347" s="160" t="str">
        <f t="shared" si="647"/>
        <v/>
      </c>
      <c r="S347" s="160" t="str">
        <f t="shared" si="647"/>
        <v/>
      </c>
      <c r="T347" s="160" t="str">
        <f t="shared" si="647"/>
        <v/>
      </c>
      <c r="U347" s="160" t="str">
        <f t="shared" si="647"/>
        <v/>
      </c>
      <c r="V347" s="160" t="str">
        <f t="shared" si="647"/>
        <v/>
      </c>
      <c r="W347" s="160" t="str">
        <f t="shared" si="647"/>
        <v/>
      </c>
      <c r="X347" s="160" t="str">
        <f t="shared" si="647"/>
        <v/>
      </c>
      <c r="Y347" s="160" t="str">
        <f t="shared" si="647"/>
        <v/>
      </c>
      <c r="Z347" s="160" t="str">
        <f t="shared" si="647"/>
        <v/>
      </c>
      <c r="AA347" s="160" t="str">
        <f t="shared" si="647"/>
        <v/>
      </c>
      <c r="AB347" s="160" t="str">
        <f t="shared" si="647"/>
        <v/>
      </c>
      <c r="AC347" s="160" t="str">
        <f t="shared" si="647"/>
        <v/>
      </c>
      <c r="AD347" s="160" t="str">
        <f t="shared" si="647"/>
        <v/>
      </c>
      <c r="AE347" s="160" t="str">
        <f t="shared" si="647"/>
        <v/>
      </c>
      <c r="AF347" s="160" t="str">
        <f t="shared" si="647"/>
        <v/>
      </c>
      <c r="AG347" s="160" t="str">
        <f t="shared" si="647"/>
        <v/>
      </c>
      <c r="AH347" s="160" t="str">
        <f t="shared" si="647"/>
        <v/>
      </c>
      <c r="AI347" s="160" t="str">
        <f t="shared" si="647"/>
        <v/>
      </c>
      <c r="AJ347" s="160" t="str">
        <f t="shared" si="647"/>
        <v/>
      </c>
      <c r="AK347" s="160" t="str">
        <f t="shared" si="647"/>
        <v/>
      </c>
      <c r="AL347" s="160" t="str">
        <f t="shared" si="647"/>
        <v/>
      </c>
      <c r="AM347" s="160" t="str">
        <f t="shared" si="647"/>
        <v/>
      </c>
      <c r="AN347" s="160" t="str">
        <f t="shared" si="647"/>
        <v/>
      </c>
      <c r="AO347" s="160" t="str">
        <f t="shared" si="647"/>
        <v/>
      </c>
      <c r="AP347" s="160" t="str">
        <f t="shared" si="647"/>
        <v/>
      </c>
      <c r="AQ347" s="160" t="str">
        <f t="shared" si="647"/>
        <v/>
      </c>
      <c r="AR347" s="160" t="str">
        <f t="shared" si="647"/>
        <v/>
      </c>
      <c r="AS347" s="160" t="str">
        <f t="shared" si="647"/>
        <v/>
      </c>
      <c r="AT347" s="160" t="str">
        <f t="shared" si="647"/>
        <v/>
      </c>
      <c r="AU347" s="160" t="str">
        <f t="shared" si="647"/>
        <v/>
      </c>
      <c r="AV347" s="160" t="str">
        <f t="shared" si="647"/>
        <v/>
      </c>
      <c r="AW347" s="161" t="str">
        <f t="shared" si="647"/>
        <v/>
      </c>
      <c r="AX347" t="s">
        <v>1</v>
      </c>
      <c r="AY347" s="105" t="str">
        <f t="shared" si="612"/>
        <v/>
      </c>
      <c r="AZ347" s="134" t="str">
        <f t="shared" si="592"/>
        <v/>
      </c>
      <c r="BA347" s="73" t="str">
        <f t="shared" si="613"/>
        <v/>
      </c>
      <c r="BB347" s="73" t="str">
        <f t="shared" si="614"/>
        <v/>
      </c>
      <c r="BC347" s="134" t="str">
        <f t="shared" si="615"/>
        <v/>
      </c>
      <c r="BD347" s="134" t="str">
        <f t="shared" si="616"/>
        <v/>
      </c>
      <c r="BE347" s="134" t="str">
        <f t="shared" si="617"/>
        <v/>
      </c>
      <c r="BF347" s="134" t="str">
        <f t="shared" si="643"/>
        <v/>
      </c>
      <c r="BG347" s="134" t="str">
        <f t="shared" si="593"/>
        <v/>
      </c>
      <c r="BH347" s="73" t="str">
        <f t="shared" si="594"/>
        <v/>
      </c>
      <c r="BI347" s="73" t="str">
        <f t="shared" si="639"/>
        <v/>
      </c>
      <c r="BJ347" s="134" t="str">
        <f t="shared" si="618"/>
        <v/>
      </c>
      <c r="BK347" s="73" t="str" cm="1">
        <f t="array" ref="BK347">IF(BJ347="",""&amp;BI347,IF(BJ347="NEMA",BI347,INDEX(klub_naziv,MATCH(INDEX(klubAlias_klubid,BJ347),klub_id,0))))</f>
        <v/>
      </c>
      <c r="BL347" s="73" t="str" cm="1">
        <f t="array" ref="BL347">IFERROR(INDEX(registarNatjecatelji,CE347,4),"")</f>
        <v/>
      </c>
      <c r="BM347" s="179" t="str">
        <f t="shared" si="562"/>
        <v/>
      </c>
      <c r="BN347" s="73" t="str">
        <f t="shared" si="619"/>
        <v/>
      </c>
      <c r="BO347" s="73" t="str">
        <f t="shared" si="632"/>
        <v/>
      </c>
      <c r="BP347" s="134" t="str">
        <f t="shared" si="595"/>
        <v/>
      </c>
      <c r="BQ347" s="73" t="str">
        <f t="shared" si="596"/>
        <v/>
      </c>
      <c r="BR347" s="73" t="str">
        <f t="shared" si="597"/>
        <v/>
      </c>
      <c r="BS347" s="134" t="str">
        <f t="shared" si="598"/>
        <v/>
      </c>
      <c r="BT347" s="74" t="str">
        <f t="shared" si="599"/>
        <v/>
      </c>
      <c r="BU347" s="74" t="str">
        <f t="shared" si="600"/>
        <v/>
      </c>
      <c r="BV347" s="75" t="str">
        <f t="shared" si="601"/>
        <v/>
      </c>
      <c r="BW347" t="s">
        <v>1</v>
      </c>
      <c r="BX347" s="105" t="str">
        <f t="shared" si="602"/>
        <v/>
      </c>
      <c r="BY347" s="106" t="str">
        <f t="shared" si="603"/>
        <v/>
      </c>
      <c r="BZ347" t="s">
        <v>1</v>
      </c>
      <c r="CA347" s="105" t="str">
        <f t="shared" si="604"/>
        <v/>
      </c>
      <c r="CB347" s="106" t="str">
        <f t="shared" si="605"/>
        <v/>
      </c>
      <c r="CC347" t="s">
        <v>1</v>
      </c>
      <c r="CD347" s="105" t="str">
        <f t="shared" si="606"/>
        <v/>
      </c>
      <c r="CE347" s="106" t="str">
        <f t="shared" si="620"/>
        <v/>
      </c>
      <c r="CF347" t="s">
        <v>1</v>
      </c>
      <c r="CG347" s="111" t="str">
        <f t="shared" si="621"/>
        <v/>
      </c>
      <c r="CH347" s="134" t="str" cm="1">
        <f t="array" ref="CH347">IF(CG347="","",INDEX(imePrezime_id,CG347,0))</f>
        <v/>
      </c>
      <c r="CI347" s="106" t="str">
        <f>IF(OR(CD347="",CE347&lt;&gt;"NEMA"),"",IFERROR(INDEX(imeprezimealias_imeprezimeid,MATCH(BA347&amp;" "&amp;BB347,imeprezimealias_alias,0)),""))</f>
        <v/>
      </c>
      <c r="CJ347" t="s">
        <v>1</v>
      </c>
      <c r="CK347" s="29" t="str">
        <f t="shared" si="622"/>
        <v/>
      </c>
      <c r="CL347" t="s">
        <v>1</v>
      </c>
      <c r="CM347" s="90"/>
      <c r="CN347" t="s">
        <v>1</v>
      </c>
      <c r="CO347" s="111" t="str">
        <f>IF(CM347="","",MAX(CO$10:CO346)+1)</f>
        <v/>
      </c>
      <c r="CP347" s="106" t="str">
        <f>IF(CM347="","",INDEX(imePrezime_id,MATCH(IF(IFERROR(SEARCH("–",CM347),0)&lt;&gt;0,CM347,SUBSTITUTE(CM347," "," – ",1)),imePrezime,0)))</f>
        <v/>
      </c>
      <c r="CR347" s="29" t="str">
        <f t="shared" si="623"/>
        <v/>
      </c>
      <c r="CS347" t="s">
        <v>1</v>
      </c>
      <c r="CT347" s="115" t="str">
        <f>IF(AND(CE347="NEMA",CI347=""),MAX(CT$10:CT346)+1,"")</f>
        <v/>
      </c>
      <c r="CU347" t="s">
        <v>1</v>
      </c>
      <c r="CV347" s="120" t="str">
        <f t="shared" si="637"/>
        <v/>
      </c>
      <c r="CW347" t="s">
        <v>1</v>
      </c>
      <c r="CX347" s="105" t="str">
        <f>IF(CT347="","",IF(BO347&lt;&gt;"CRO","","INSERT INTO osoba (id,reg_broj,oib,spol_id,dat_rodjenja) VALUES ("&amp;CT347&amp;",(SELECT max(reg_broj)+1 FROM osoba),Null,'"&amp;CV347&amp;"',Null); INSERT INTO osoba_log (id,reg_broj,oib,spol_id,dat_rodjenja,dnevnik_id) SELECT id,reg_broj,oib,spol_id,dat_rodjenja,"&amp;CT$2&amp;" FROM osoba WHERE id = "&amp;CT347&amp;";"))</f>
        <v/>
      </c>
      <c r="CY347" s="125" t="str">
        <f>IF(CT347="","","INSERT INTO imeprezime (id,osoba_id,rbr,ime,prezime,klub_id,identitet_id,sintaksa_id,info,aktivno,dnevnik_id) VALUES ("&amp;CT347&amp;","&amp;IF(CX347="","Null",CT347)&amp;",1,'"&amp;BA347&amp;"','"&amp;BB347&amp;"',(SELECT id FROM klub WHERE naziv = '"&amp;BI347&amp;"'),Null,1,'',1,"&amp;CT$2&amp;");")</f>
        <v/>
      </c>
      <c r="CZ347" t="s">
        <v>1</v>
      </c>
      <c r="DA347" s="29" t="str">
        <f t="shared" si="624"/>
        <v/>
      </c>
      <c r="DB347" t="s">
        <v>1</v>
      </c>
      <c r="DC347" s="105" t="str">
        <f>IF(OR(BP347="",BP347&lt;&gt;"NEMA"),"",BO347)</f>
        <v/>
      </c>
      <c r="DD347" s="125" t="str">
        <f>IF(DC347="","",MAX(DD$10:DD346)+1)</f>
        <v/>
      </c>
      <c r="DE347" t="s">
        <v>1</v>
      </c>
      <c r="DF347" s="90"/>
      <c r="DG347" t="s">
        <v>1</v>
      </c>
      <c r="DH347" s="29" t="str">
        <f t="shared" si="607"/>
        <v/>
      </c>
      <c r="DI347" t="s">
        <v>1</v>
      </c>
      <c r="DJ347" s="166" t="str">
        <f>IF(BJ347&lt;&gt;"NEMA","",IF(IFERROR(MATCH(BI347,BI$10:BI346,0),0)&lt;&gt;0,"",BI347))</f>
        <v/>
      </c>
      <c r="DK347" t="s">
        <v>1</v>
      </c>
      <c r="DL347" s="90"/>
      <c r="DM347" t="s">
        <v>1</v>
      </c>
      <c r="DN347" s="105" t="str">
        <f t="shared" si="625"/>
        <v/>
      </c>
      <c r="DO347" s="73" t="str">
        <f>IF(DN347="","",MAX(DO$10:DO346)+1)</f>
        <v/>
      </c>
      <c r="DP347" s="73" t="str">
        <f>IF(DN347="","",IF(BP347="","",IF(BP347="NEMA",DD347,BP347)))</f>
        <v/>
      </c>
      <c r="DQ347" s="73" t="str">
        <f t="shared" si="626"/>
        <v/>
      </c>
      <c r="DR347" s="73" t="str">
        <f>IF(DL347="","",MAX(DR$10:DR346)+1)</f>
        <v/>
      </c>
      <c r="DS347" s="177" t="str">
        <f t="shared" si="608"/>
        <v/>
      </c>
      <c r="DT347" s="125" t="str">
        <f t="shared" si="627"/>
        <v/>
      </c>
      <c r="DU347" t="s">
        <v>1</v>
      </c>
      <c r="DV347" s="29" t="str">
        <f t="shared" si="628"/>
        <v/>
      </c>
      <c r="DW347" t="s">
        <v>1</v>
      </c>
      <c r="DX347" s="166" t="str">
        <f>IF(BX347="","",IF(BY347&lt;&gt;"NEMA","ime-pre-klu"&amp;IF(BJ347="","","(ali)")&amp;"-kat",IF(CB347&lt;&gt;"NEMA","ime-pre-klu"&amp;IF(BJ347="","","(ali)"),IF(CE347&lt;&gt;"NEMA","ime-pre",IF(CT347&lt;&gt;"","novo",""))))&amp;IF(AND(BE347="0",BD347&gt;max_minuta*60),"-ot",""))</f>
        <v/>
      </c>
      <c r="DY347" t="s">
        <v>1</v>
      </c>
      <c r="DZ347" s="111"/>
      <c r="EA347" s="134"/>
      <c r="EB347" s="134"/>
      <c r="EC347" s="134"/>
      <c r="ED347" s="134"/>
      <c r="EE347" s="134"/>
      <c r="EF347" s="134"/>
      <c r="EG347" s="134"/>
      <c r="EH347" s="134"/>
      <c r="EI347" s="134"/>
      <c r="EJ347" s="106" t="str">
        <f t="shared" si="609"/>
        <v/>
      </c>
      <c r="EK347" t="s">
        <v>1</v>
      </c>
    </row>
    <row r="348" spans="2:141" x14ac:dyDescent="0.25">
      <c r="B348" s="148"/>
      <c r="C348" t="s">
        <v>1</v>
      </c>
      <c r="D348" s="159" t="str">
        <f t="shared" si="610"/>
        <v/>
      </c>
      <c r="E348" s="160" t="str">
        <f t="shared" ref="E348:AW348" si="648">IF($B348="","",FIND(";",$B348,D348+1))</f>
        <v/>
      </c>
      <c r="F348" s="160" t="str">
        <f t="shared" si="648"/>
        <v/>
      </c>
      <c r="G348" s="160" t="str">
        <f t="shared" si="648"/>
        <v/>
      </c>
      <c r="H348" s="160" t="str">
        <f t="shared" si="648"/>
        <v/>
      </c>
      <c r="I348" s="160" t="str">
        <f t="shared" si="648"/>
        <v/>
      </c>
      <c r="J348" s="160" t="str">
        <f t="shared" si="648"/>
        <v/>
      </c>
      <c r="K348" s="160" t="str">
        <f t="shared" si="648"/>
        <v/>
      </c>
      <c r="L348" s="160" t="str">
        <f t="shared" si="648"/>
        <v/>
      </c>
      <c r="M348" s="160" t="str">
        <f t="shared" si="648"/>
        <v/>
      </c>
      <c r="N348" s="160" t="str">
        <f t="shared" si="648"/>
        <v/>
      </c>
      <c r="O348" s="160" t="str">
        <f t="shared" si="648"/>
        <v/>
      </c>
      <c r="P348" s="160" t="str">
        <f t="shared" si="648"/>
        <v/>
      </c>
      <c r="Q348" s="160" t="str">
        <f t="shared" si="648"/>
        <v/>
      </c>
      <c r="R348" s="160" t="str">
        <f t="shared" si="648"/>
        <v/>
      </c>
      <c r="S348" s="160" t="str">
        <f t="shared" si="648"/>
        <v/>
      </c>
      <c r="T348" s="160" t="str">
        <f t="shared" si="648"/>
        <v/>
      </c>
      <c r="U348" s="160" t="str">
        <f t="shared" si="648"/>
        <v/>
      </c>
      <c r="V348" s="160" t="str">
        <f t="shared" si="648"/>
        <v/>
      </c>
      <c r="W348" s="160" t="str">
        <f t="shared" si="648"/>
        <v/>
      </c>
      <c r="X348" s="160" t="str">
        <f t="shared" si="648"/>
        <v/>
      </c>
      <c r="Y348" s="160" t="str">
        <f t="shared" si="648"/>
        <v/>
      </c>
      <c r="Z348" s="160" t="str">
        <f t="shared" si="648"/>
        <v/>
      </c>
      <c r="AA348" s="160" t="str">
        <f t="shared" si="648"/>
        <v/>
      </c>
      <c r="AB348" s="160" t="str">
        <f t="shared" si="648"/>
        <v/>
      </c>
      <c r="AC348" s="160" t="str">
        <f t="shared" si="648"/>
        <v/>
      </c>
      <c r="AD348" s="160" t="str">
        <f t="shared" si="648"/>
        <v/>
      </c>
      <c r="AE348" s="160" t="str">
        <f t="shared" si="648"/>
        <v/>
      </c>
      <c r="AF348" s="160" t="str">
        <f t="shared" si="648"/>
        <v/>
      </c>
      <c r="AG348" s="160" t="str">
        <f t="shared" si="648"/>
        <v/>
      </c>
      <c r="AH348" s="160" t="str">
        <f t="shared" si="648"/>
        <v/>
      </c>
      <c r="AI348" s="160" t="str">
        <f t="shared" si="648"/>
        <v/>
      </c>
      <c r="AJ348" s="160" t="str">
        <f t="shared" si="648"/>
        <v/>
      </c>
      <c r="AK348" s="160" t="str">
        <f t="shared" si="648"/>
        <v/>
      </c>
      <c r="AL348" s="160" t="str">
        <f t="shared" si="648"/>
        <v/>
      </c>
      <c r="AM348" s="160" t="str">
        <f t="shared" si="648"/>
        <v/>
      </c>
      <c r="AN348" s="160" t="str">
        <f t="shared" si="648"/>
        <v/>
      </c>
      <c r="AO348" s="160" t="str">
        <f t="shared" si="648"/>
        <v/>
      </c>
      <c r="AP348" s="160" t="str">
        <f t="shared" si="648"/>
        <v/>
      </c>
      <c r="AQ348" s="160" t="str">
        <f t="shared" si="648"/>
        <v/>
      </c>
      <c r="AR348" s="160" t="str">
        <f t="shared" si="648"/>
        <v/>
      </c>
      <c r="AS348" s="160" t="str">
        <f t="shared" si="648"/>
        <v/>
      </c>
      <c r="AT348" s="160" t="str">
        <f t="shared" si="648"/>
        <v/>
      </c>
      <c r="AU348" s="160" t="str">
        <f t="shared" si="648"/>
        <v/>
      </c>
      <c r="AV348" s="160" t="str">
        <f t="shared" si="648"/>
        <v/>
      </c>
      <c r="AW348" s="161" t="str">
        <f t="shared" si="648"/>
        <v/>
      </c>
      <c r="AX348" t="s">
        <v>1</v>
      </c>
      <c r="AY348" s="105" t="str">
        <f t="shared" si="612"/>
        <v/>
      </c>
      <c r="AZ348" s="134" t="str">
        <f t="shared" si="592"/>
        <v/>
      </c>
      <c r="BA348" s="73" t="str">
        <f t="shared" si="613"/>
        <v/>
      </c>
      <c r="BB348" s="73" t="str">
        <f t="shared" si="614"/>
        <v/>
      </c>
      <c r="BC348" s="134" t="str">
        <f t="shared" si="615"/>
        <v/>
      </c>
      <c r="BD348" s="134" t="str">
        <f t="shared" si="616"/>
        <v/>
      </c>
      <c r="BE348" s="134" t="str">
        <f t="shared" si="617"/>
        <v/>
      </c>
      <c r="BF348" s="134" t="str">
        <f t="shared" si="643"/>
        <v/>
      </c>
      <c r="BG348" s="134" t="str">
        <f t="shared" si="593"/>
        <v/>
      </c>
      <c r="BH348" s="73" t="str">
        <f t="shared" si="594"/>
        <v/>
      </c>
      <c r="BI348" s="73" t="str">
        <f t="shared" si="639"/>
        <v/>
      </c>
      <c r="BJ348" s="134" t="str">
        <f t="shared" si="618"/>
        <v/>
      </c>
      <c r="BK348" s="73" t="str" cm="1">
        <f t="array" ref="BK348">IF(BJ348="",""&amp;BI348,IF(BJ348="NEMA",BI348,INDEX(klub_naziv,MATCH(INDEX(klubAlias_klubid,BJ348),klub_id,0))))</f>
        <v/>
      </c>
      <c r="BL348" s="73" t="str" cm="1">
        <f t="array" ref="BL348">IFERROR(INDEX(registarNatjecatelji,CE348,4),"")</f>
        <v/>
      </c>
      <c r="BM348" s="179" t="str">
        <f t="shared" si="562"/>
        <v/>
      </c>
      <c r="BN348" s="73" t="str">
        <f t="shared" si="619"/>
        <v/>
      </c>
      <c r="BO348" s="73" t="str">
        <f t="shared" si="632"/>
        <v/>
      </c>
      <c r="BP348" s="134" t="str">
        <f t="shared" si="595"/>
        <v/>
      </c>
      <c r="BQ348" s="73" t="str">
        <f t="shared" si="596"/>
        <v/>
      </c>
      <c r="BR348" s="73" t="str">
        <f t="shared" si="597"/>
        <v/>
      </c>
      <c r="BS348" s="134" t="str">
        <f t="shared" si="598"/>
        <v/>
      </c>
      <c r="BT348" s="74" t="str">
        <f t="shared" si="599"/>
        <v/>
      </c>
      <c r="BU348" s="74" t="str">
        <f t="shared" si="600"/>
        <v/>
      </c>
      <c r="BV348" s="75" t="str">
        <f t="shared" si="601"/>
        <v/>
      </c>
      <c r="BW348" t="s">
        <v>1</v>
      </c>
      <c r="BX348" s="105" t="str">
        <f t="shared" si="602"/>
        <v/>
      </c>
      <c r="BY348" s="106" t="str">
        <f t="shared" si="603"/>
        <v/>
      </c>
      <c r="BZ348" t="s">
        <v>1</v>
      </c>
      <c r="CA348" s="105" t="str">
        <f t="shared" si="604"/>
        <v/>
      </c>
      <c r="CB348" s="106" t="str">
        <f t="shared" si="605"/>
        <v/>
      </c>
      <c r="CC348" t="s">
        <v>1</v>
      </c>
      <c r="CD348" s="105" t="str">
        <f t="shared" si="606"/>
        <v/>
      </c>
      <c r="CE348" s="106" t="str">
        <f t="shared" si="620"/>
        <v/>
      </c>
      <c r="CF348" t="s">
        <v>1</v>
      </c>
      <c r="CG348" s="111" t="str">
        <f t="shared" si="621"/>
        <v/>
      </c>
      <c r="CH348" s="134" t="str" cm="1">
        <f t="array" ref="CH348">IF(CG348="","",INDEX(imePrezime_id,CG348,0))</f>
        <v/>
      </c>
      <c r="CI348" s="106" t="str">
        <f>IF(OR(CD348="",CE348&lt;&gt;"NEMA"),"",IFERROR(INDEX(imeprezimealias_imeprezimeid,MATCH(BA348&amp;" "&amp;BB348,imeprezimealias_alias,0)),""))</f>
        <v/>
      </c>
      <c r="CJ348" t="s">
        <v>1</v>
      </c>
      <c r="CK348" s="29" t="str">
        <f t="shared" si="622"/>
        <v/>
      </c>
      <c r="CL348" t="s">
        <v>1</v>
      </c>
      <c r="CM348" s="90"/>
      <c r="CN348" t="s">
        <v>1</v>
      </c>
      <c r="CO348" s="111" t="str">
        <f>IF(CM348="","",MAX(CO$10:CO347)+1)</f>
        <v/>
      </c>
      <c r="CP348" s="106" t="str">
        <f>IF(CM348="","",INDEX(imePrezime_id,MATCH(IF(IFERROR(SEARCH("–",CM348),0)&lt;&gt;0,CM348,SUBSTITUTE(CM348," "," – ",1)),imePrezime,0)))</f>
        <v/>
      </c>
      <c r="CR348" s="29" t="str">
        <f t="shared" si="623"/>
        <v/>
      </c>
      <c r="CS348" t="s">
        <v>1</v>
      </c>
      <c r="CT348" s="115" t="str">
        <f>IF(AND(CE348="NEMA",CI348=""),MAX(CT$10:CT347)+1,"")</f>
        <v/>
      </c>
      <c r="CU348" t="s">
        <v>1</v>
      </c>
      <c r="CV348" s="120" t="str">
        <f t="shared" si="637"/>
        <v/>
      </c>
      <c r="CW348" t="s">
        <v>1</v>
      </c>
      <c r="CX348" s="105" t="str">
        <f>IF(CT348="","",IF(BO348&lt;&gt;"CRO","","INSERT INTO osoba (id,reg_broj,oib,spol_id,dat_rodjenja) VALUES ("&amp;CT348&amp;",(SELECT max(reg_broj)+1 FROM osoba),Null,'"&amp;CV348&amp;"',Null); INSERT INTO osoba_log (id,reg_broj,oib,spol_id,dat_rodjenja,dnevnik_id) SELECT id,reg_broj,oib,spol_id,dat_rodjenja,"&amp;CT$2&amp;" FROM osoba WHERE id = "&amp;CT348&amp;";"))</f>
        <v/>
      </c>
      <c r="CY348" s="125" t="str">
        <f>IF(CT348="","","INSERT INTO imeprezime (id,osoba_id,rbr,ime,prezime,klub_id,identitet_id,sintaksa_id,info,aktivno,dnevnik_id) VALUES ("&amp;CT348&amp;","&amp;IF(CX348="","Null",CT348)&amp;",1,'"&amp;BA348&amp;"','"&amp;BB348&amp;"',(SELECT id FROM klub WHERE naziv = '"&amp;BI348&amp;"'),Null,1,'',1,"&amp;CT$2&amp;");")</f>
        <v/>
      </c>
      <c r="CZ348" t="s">
        <v>1</v>
      </c>
      <c r="DA348" s="29" t="str">
        <f t="shared" si="624"/>
        <v/>
      </c>
      <c r="DB348" t="s">
        <v>1</v>
      </c>
      <c r="DC348" s="105" t="str">
        <f>IF(OR(BP348="",BP348&lt;&gt;"NEMA"),"",BO348)</f>
        <v/>
      </c>
      <c r="DD348" s="125" t="str">
        <f>IF(DC348="","",MAX(DD$10:DD347)+1)</f>
        <v/>
      </c>
      <c r="DE348" t="s">
        <v>1</v>
      </c>
      <c r="DF348" s="90"/>
      <c r="DG348" t="s">
        <v>1</v>
      </c>
      <c r="DH348" s="29" t="str">
        <f t="shared" si="607"/>
        <v/>
      </c>
      <c r="DI348" t="s">
        <v>1</v>
      </c>
      <c r="DJ348" s="166" t="str">
        <f>IF(BJ348&lt;&gt;"NEMA","",IF(IFERROR(MATCH(BI348,BI$10:BI347,0),0)&lt;&gt;0,"",BI348))</f>
        <v/>
      </c>
      <c r="DK348" t="s">
        <v>1</v>
      </c>
      <c r="DL348" s="90"/>
      <c r="DM348" t="s">
        <v>1</v>
      </c>
      <c r="DN348" s="105" t="str">
        <f t="shared" si="625"/>
        <v/>
      </c>
      <c r="DO348" s="73" t="str">
        <f>IF(DN348="","",MAX(DO$10:DO347)+1)</f>
        <v/>
      </c>
      <c r="DP348" s="73" t="str">
        <f>IF(DN348="","",IF(BP348="","",IF(BP348="NEMA",DD348,BP348)))</f>
        <v/>
      </c>
      <c r="DQ348" s="73" t="str">
        <f t="shared" si="626"/>
        <v/>
      </c>
      <c r="DR348" s="73" t="str">
        <f>IF(DL348="","",MAX(DR$10:DR347)+1)</f>
        <v/>
      </c>
      <c r="DS348" s="177" t="str">
        <f t="shared" si="608"/>
        <v/>
      </c>
      <c r="DT348" s="125" t="str">
        <f t="shared" si="627"/>
        <v/>
      </c>
      <c r="DU348" t="s">
        <v>1</v>
      </c>
      <c r="DV348" s="29" t="str">
        <f t="shared" si="628"/>
        <v/>
      </c>
      <c r="DW348" t="s">
        <v>1</v>
      </c>
      <c r="DX348" s="166" t="str">
        <f>IF(BX348="","",IF(BY348&lt;&gt;"NEMA","ime-pre-klu"&amp;IF(BJ348="","","(ali)")&amp;"-kat",IF(CB348&lt;&gt;"NEMA","ime-pre-klu"&amp;IF(BJ348="","","(ali)"),IF(CE348&lt;&gt;"NEMA","ime-pre",IF(CT348&lt;&gt;"","novo",""))))&amp;IF(AND(BE348="0",BD348&gt;max_minuta*60),"-ot",""))</f>
        <v/>
      </c>
      <c r="DY348" t="s">
        <v>1</v>
      </c>
      <c r="DZ348" s="111"/>
      <c r="EA348" s="134"/>
      <c r="EB348" s="134"/>
      <c r="EC348" s="134"/>
      <c r="ED348" s="134"/>
      <c r="EE348" s="134"/>
      <c r="EF348" s="134"/>
      <c r="EG348" s="134"/>
      <c r="EH348" s="134"/>
      <c r="EI348" s="134"/>
      <c r="EJ348" s="106" t="str">
        <f t="shared" si="609"/>
        <v/>
      </c>
      <c r="EK348" t="s">
        <v>1</v>
      </c>
    </row>
    <row r="349" spans="2:141" x14ac:dyDescent="0.25">
      <c r="B349" s="148"/>
      <c r="C349" t="s">
        <v>1</v>
      </c>
      <c r="D349" s="159" t="str">
        <f t="shared" si="610"/>
        <v/>
      </c>
      <c r="E349" s="160" t="str">
        <f t="shared" ref="E349:AW349" si="649">IF($B349="","",FIND(";",$B349,D349+1))</f>
        <v/>
      </c>
      <c r="F349" s="160" t="str">
        <f t="shared" si="649"/>
        <v/>
      </c>
      <c r="G349" s="160" t="str">
        <f t="shared" si="649"/>
        <v/>
      </c>
      <c r="H349" s="160" t="str">
        <f t="shared" si="649"/>
        <v/>
      </c>
      <c r="I349" s="160" t="str">
        <f t="shared" si="649"/>
        <v/>
      </c>
      <c r="J349" s="160" t="str">
        <f t="shared" si="649"/>
        <v/>
      </c>
      <c r="K349" s="160" t="str">
        <f t="shared" si="649"/>
        <v/>
      </c>
      <c r="L349" s="160" t="str">
        <f t="shared" si="649"/>
        <v/>
      </c>
      <c r="M349" s="160" t="str">
        <f t="shared" si="649"/>
        <v/>
      </c>
      <c r="N349" s="160" t="str">
        <f t="shared" si="649"/>
        <v/>
      </c>
      <c r="O349" s="160" t="str">
        <f t="shared" si="649"/>
        <v/>
      </c>
      <c r="P349" s="160" t="str">
        <f t="shared" si="649"/>
        <v/>
      </c>
      <c r="Q349" s="160" t="str">
        <f t="shared" si="649"/>
        <v/>
      </c>
      <c r="R349" s="160" t="str">
        <f t="shared" si="649"/>
        <v/>
      </c>
      <c r="S349" s="160" t="str">
        <f t="shared" si="649"/>
        <v/>
      </c>
      <c r="T349" s="160" t="str">
        <f t="shared" si="649"/>
        <v/>
      </c>
      <c r="U349" s="160" t="str">
        <f t="shared" si="649"/>
        <v/>
      </c>
      <c r="V349" s="160" t="str">
        <f t="shared" si="649"/>
        <v/>
      </c>
      <c r="W349" s="160" t="str">
        <f t="shared" si="649"/>
        <v/>
      </c>
      <c r="X349" s="160" t="str">
        <f t="shared" si="649"/>
        <v/>
      </c>
      <c r="Y349" s="160" t="str">
        <f t="shared" si="649"/>
        <v/>
      </c>
      <c r="Z349" s="160" t="str">
        <f t="shared" si="649"/>
        <v/>
      </c>
      <c r="AA349" s="160" t="str">
        <f t="shared" si="649"/>
        <v/>
      </c>
      <c r="AB349" s="160" t="str">
        <f t="shared" si="649"/>
        <v/>
      </c>
      <c r="AC349" s="160" t="str">
        <f t="shared" si="649"/>
        <v/>
      </c>
      <c r="AD349" s="160" t="str">
        <f t="shared" si="649"/>
        <v/>
      </c>
      <c r="AE349" s="160" t="str">
        <f t="shared" si="649"/>
        <v/>
      </c>
      <c r="AF349" s="160" t="str">
        <f t="shared" si="649"/>
        <v/>
      </c>
      <c r="AG349" s="160" t="str">
        <f t="shared" si="649"/>
        <v/>
      </c>
      <c r="AH349" s="160" t="str">
        <f t="shared" si="649"/>
        <v/>
      </c>
      <c r="AI349" s="160" t="str">
        <f t="shared" si="649"/>
        <v/>
      </c>
      <c r="AJ349" s="160" t="str">
        <f t="shared" si="649"/>
        <v/>
      </c>
      <c r="AK349" s="160" t="str">
        <f t="shared" si="649"/>
        <v/>
      </c>
      <c r="AL349" s="160" t="str">
        <f t="shared" si="649"/>
        <v/>
      </c>
      <c r="AM349" s="160" t="str">
        <f t="shared" si="649"/>
        <v/>
      </c>
      <c r="AN349" s="160" t="str">
        <f t="shared" si="649"/>
        <v/>
      </c>
      <c r="AO349" s="160" t="str">
        <f t="shared" si="649"/>
        <v/>
      </c>
      <c r="AP349" s="160" t="str">
        <f t="shared" si="649"/>
        <v/>
      </c>
      <c r="AQ349" s="160" t="str">
        <f t="shared" si="649"/>
        <v/>
      </c>
      <c r="AR349" s="160" t="str">
        <f t="shared" si="649"/>
        <v/>
      </c>
      <c r="AS349" s="160" t="str">
        <f t="shared" si="649"/>
        <v/>
      </c>
      <c r="AT349" s="160" t="str">
        <f t="shared" si="649"/>
        <v/>
      </c>
      <c r="AU349" s="160" t="str">
        <f t="shared" si="649"/>
        <v/>
      </c>
      <c r="AV349" s="160" t="str">
        <f t="shared" si="649"/>
        <v/>
      </c>
      <c r="AW349" s="161" t="str">
        <f t="shared" si="649"/>
        <v/>
      </c>
      <c r="AX349" t="s">
        <v>1</v>
      </c>
      <c r="AY349" s="105" t="str">
        <f t="shared" si="612"/>
        <v/>
      </c>
      <c r="AZ349" s="134" t="str">
        <f t="shared" si="592"/>
        <v/>
      </c>
      <c r="BA349" s="73" t="str">
        <f t="shared" si="613"/>
        <v/>
      </c>
      <c r="BB349" s="73" t="str">
        <f t="shared" si="614"/>
        <v/>
      </c>
      <c r="BC349" s="134" t="str">
        <f t="shared" si="615"/>
        <v/>
      </c>
      <c r="BD349" s="134" t="str">
        <f t="shared" si="616"/>
        <v/>
      </c>
      <c r="BE349" s="134" t="str">
        <f t="shared" si="617"/>
        <v/>
      </c>
      <c r="BF349" s="134" t="str">
        <f t="shared" si="643"/>
        <v/>
      </c>
      <c r="BG349" s="134" t="str">
        <f t="shared" si="593"/>
        <v/>
      </c>
      <c r="BH349" s="73" t="str">
        <f t="shared" si="594"/>
        <v/>
      </c>
      <c r="BI349" s="73" t="str">
        <f t="shared" si="639"/>
        <v/>
      </c>
      <c r="BJ349" s="134" t="str">
        <f t="shared" si="618"/>
        <v/>
      </c>
      <c r="BK349" s="73" t="str" cm="1">
        <f t="array" ref="BK349">IF(BJ349="",""&amp;BI349,IF(BJ349="NEMA",BI349,INDEX(klub_naziv,MATCH(INDEX(klubAlias_klubid,BJ349),klub_id,0))))</f>
        <v/>
      </c>
      <c r="BL349" s="73" t="str" cm="1">
        <f t="array" ref="BL349">IFERROR(INDEX(registarNatjecatelji,CE349,4),"")</f>
        <v/>
      </c>
      <c r="BM349" s="179" t="str">
        <f t="shared" si="562"/>
        <v/>
      </c>
      <c r="BN349" s="73" t="str">
        <f t="shared" si="619"/>
        <v/>
      </c>
      <c r="BO349" s="73" t="str">
        <f t="shared" si="632"/>
        <v/>
      </c>
      <c r="BP349" s="134" t="str">
        <f t="shared" si="595"/>
        <v/>
      </c>
      <c r="BQ349" s="73" t="str">
        <f t="shared" si="596"/>
        <v/>
      </c>
      <c r="BR349" s="73" t="str">
        <f t="shared" si="597"/>
        <v/>
      </c>
      <c r="BS349" s="134" t="str">
        <f t="shared" si="598"/>
        <v/>
      </c>
      <c r="BT349" s="74" t="str">
        <f t="shared" si="599"/>
        <v/>
      </c>
      <c r="BU349" s="74" t="str">
        <f t="shared" si="600"/>
        <v/>
      </c>
      <c r="BV349" s="75" t="str">
        <f t="shared" si="601"/>
        <v/>
      </c>
      <c r="BW349" t="s">
        <v>1</v>
      </c>
      <c r="BX349" s="105" t="str">
        <f t="shared" si="602"/>
        <v/>
      </c>
      <c r="BY349" s="106" t="str">
        <f t="shared" si="603"/>
        <v/>
      </c>
      <c r="BZ349" t="s">
        <v>1</v>
      </c>
      <c r="CA349" s="105" t="str">
        <f t="shared" si="604"/>
        <v/>
      </c>
      <c r="CB349" s="106" t="str">
        <f t="shared" si="605"/>
        <v/>
      </c>
      <c r="CC349" t="s">
        <v>1</v>
      </c>
      <c r="CD349" s="105" t="str">
        <f t="shared" si="606"/>
        <v/>
      </c>
      <c r="CE349" s="106" t="str">
        <f t="shared" si="620"/>
        <v/>
      </c>
      <c r="CF349" t="s">
        <v>1</v>
      </c>
      <c r="CG349" s="111" t="str">
        <f t="shared" si="621"/>
        <v/>
      </c>
      <c r="CH349" s="134" t="str" cm="1">
        <f t="array" ref="CH349">IF(CG349="","",INDEX(imePrezime_id,CG349,0))</f>
        <v/>
      </c>
      <c r="CI349" s="106" t="str">
        <f>IF(OR(CD349="",CE349&lt;&gt;"NEMA"),"",IFERROR(INDEX(imeprezimealias_imeprezimeid,MATCH(BA349&amp;" "&amp;BB349,imeprezimealias_alias,0)),""))</f>
        <v/>
      </c>
      <c r="CJ349" t="s">
        <v>1</v>
      </c>
      <c r="CK349" s="29" t="str">
        <f t="shared" si="622"/>
        <v/>
      </c>
      <c r="CL349" t="s">
        <v>1</v>
      </c>
      <c r="CM349" s="90"/>
      <c r="CN349" t="s">
        <v>1</v>
      </c>
      <c r="CO349" s="111" t="str">
        <f>IF(CM349="","",MAX(CO$10:CO348)+1)</f>
        <v/>
      </c>
      <c r="CP349" s="106" t="str">
        <f>IF(CM349="","",INDEX(imePrezime_id,MATCH(IF(IFERROR(SEARCH("–",CM349),0)&lt;&gt;0,CM349,SUBSTITUTE(CM349," "," – ",1)),imePrezime,0)))</f>
        <v/>
      </c>
      <c r="CR349" s="29" t="str">
        <f t="shared" si="623"/>
        <v/>
      </c>
      <c r="CS349" t="s">
        <v>1</v>
      </c>
      <c r="CT349" s="115" t="str">
        <f>IF(AND(CE349="NEMA",CI349=""),MAX(CT$10:CT348)+1,"")</f>
        <v/>
      </c>
      <c r="CU349" t="s">
        <v>1</v>
      </c>
      <c r="CV349" s="120" t="str">
        <f t="shared" si="637"/>
        <v/>
      </c>
      <c r="CW349" t="s">
        <v>1</v>
      </c>
      <c r="CX349" s="105" t="str">
        <f>IF(CT349="","",IF(BO349&lt;&gt;"CRO","","INSERT INTO osoba (id,reg_broj,oib,spol_id,dat_rodjenja) VALUES ("&amp;CT349&amp;",(SELECT max(reg_broj)+1 FROM osoba),Null,'"&amp;CV349&amp;"',Null); INSERT INTO osoba_log (id,reg_broj,oib,spol_id,dat_rodjenja,dnevnik_id) SELECT id,reg_broj,oib,spol_id,dat_rodjenja,"&amp;CT$2&amp;" FROM osoba WHERE id = "&amp;CT349&amp;";"))</f>
        <v/>
      </c>
      <c r="CY349" s="125" t="str">
        <f>IF(CT349="","","INSERT INTO imeprezime (id,osoba_id,rbr,ime,prezime,klub_id,identitet_id,sintaksa_id,info,aktivno,dnevnik_id) VALUES ("&amp;CT349&amp;","&amp;IF(CX349="","Null",CT349)&amp;",1,'"&amp;BA349&amp;"','"&amp;BB349&amp;"',(SELECT id FROM klub WHERE naziv = '"&amp;BI349&amp;"'),Null,1,'',1,"&amp;CT$2&amp;");")</f>
        <v/>
      </c>
      <c r="CZ349" t="s">
        <v>1</v>
      </c>
      <c r="DA349" s="29" t="str">
        <f t="shared" si="624"/>
        <v/>
      </c>
      <c r="DB349" t="s">
        <v>1</v>
      </c>
      <c r="DC349" s="105" t="str">
        <f>IF(OR(BP349="",BP349&lt;&gt;"NEMA"),"",BO349)</f>
        <v/>
      </c>
      <c r="DD349" s="125" t="str">
        <f>IF(DC349="","",MAX(DD$10:DD348)+1)</f>
        <v/>
      </c>
      <c r="DE349" t="s">
        <v>1</v>
      </c>
      <c r="DF349" s="90"/>
      <c r="DG349" t="s">
        <v>1</v>
      </c>
      <c r="DH349" s="29" t="str">
        <f t="shared" si="607"/>
        <v/>
      </c>
      <c r="DI349" t="s">
        <v>1</v>
      </c>
      <c r="DJ349" s="166" t="str">
        <f>IF(BJ349&lt;&gt;"NEMA","",IF(IFERROR(MATCH(BI349,BI$10:BI348,0),0)&lt;&gt;0,"",BI349))</f>
        <v/>
      </c>
      <c r="DK349" t="s">
        <v>1</v>
      </c>
      <c r="DL349" s="90"/>
      <c r="DM349" t="s">
        <v>1</v>
      </c>
      <c r="DN349" s="105" t="str">
        <f t="shared" si="625"/>
        <v/>
      </c>
      <c r="DO349" s="73" t="str">
        <f>IF(DN349="","",MAX(DO$10:DO348)+1)</f>
        <v/>
      </c>
      <c r="DP349" s="73" t="str">
        <f>IF(DN349="","",IF(BP349="","",IF(BP349="NEMA",DD349,BP349)))</f>
        <v/>
      </c>
      <c r="DQ349" s="73" t="str">
        <f t="shared" si="626"/>
        <v/>
      </c>
      <c r="DR349" s="73" t="str">
        <f>IF(DL349="","",MAX(DR$10:DR348)+1)</f>
        <v/>
      </c>
      <c r="DS349" s="177" t="str">
        <f t="shared" si="608"/>
        <v/>
      </c>
      <c r="DT349" s="125" t="str">
        <f t="shared" si="627"/>
        <v/>
      </c>
      <c r="DU349" t="s">
        <v>1</v>
      </c>
      <c r="DV349" s="29" t="str">
        <f t="shared" si="628"/>
        <v/>
      </c>
      <c r="DW349" t="s">
        <v>1</v>
      </c>
      <c r="DX349" s="166" t="str">
        <f>IF(BX349="","",IF(BY349&lt;&gt;"NEMA","ime-pre-klu"&amp;IF(BJ349="","","(ali)")&amp;"-kat",IF(CB349&lt;&gt;"NEMA","ime-pre-klu"&amp;IF(BJ349="","","(ali)"),IF(CE349&lt;&gt;"NEMA","ime-pre",IF(CT349&lt;&gt;"","novo",""))))&amp;IF(AND(BE349="0",BD349&gt;max_minuta*60),"-ot",""))</f>
        <v/>
      </c>
      <c r="DY349" t="s">
        <v>1</v>
      </c>
      <c r="DZ349" s="111"/>
      <c r="EA349" s="134"/>
      <c r="EB349" s="134"/>
      <c r="EC349" s="134"/>
      <c r="ED349" s="134"/>
      <c r="EE349" s="134"/>
      <c r="EF349" s="134"/>
      <c r="EG349" s="134"/>
      <c r="EH349" s="134"/>
      <c r="EI349" s="134"/>
      <c r="EJ349" s="106" t="str">
        <f t="shared" si="609"/>
        <v/>
      </c>
      <c r="EK349" t="s">
        <v>1</v>
      </c>
    </row>
    <row r="350" spans="2:141" x14ac:dyDescent="0.25">
      <c r="B350" s="148"/>
      <c r="C350" t="s">
        <v>1</v>
      </c>
      <c r="D350" s="159" t="str">
        <f t="shared" si="610"/>
        <v/>
      </c>
      <c r="E350" s="160" t="str">
        <f t="shared" ref="E350:AW350" si="650">IF($B350="","",FIND(";",$B350,D350+1))</f>
        <v/>
      </c>
      <c r="F350" s="160" t="str">
        <f t="shared" si="650"/>
        <v/>
      </c>
      <c r="G350" s="160" t="str">
        <f t="shared" si="650"/>
        <v/>
      </c>
      <c r="H350" s="160" t="str">
        <f t="shared" si="650"/>
        <v/>
      </c>
      <c r="I350" s="160" t="str">
        <f t="shared" si="650"/>
        <v/>
      </c>
      <c r="J350" s="160" t="str">
        <f t="shared" si="650"/>
        <v/>
      </c>
      <c r="K350" s="160" t="str">
        <f t="shared" si="650"/>
        <v/>
      </c>
      <c r="L350" s="160" t="str">
        <f t="shared" si="650"/>
        <v/>
      </c>
      <c r="M350" s="160" t="str">
        <f t="shared" si="650"/>
        <v/>
      </c>
      <c r="N350" s="160" t="str">
        <f t="shared" si="650"/>
        <v/>
      </c>
      <c r="O350" s="160" t="str">
        <f t="shared" si="650"/>
        <v/>
      </c>
      <c r="P350" s="160" t="str">
        <f t="shared" si="650"/>
        <v/>
      </c>
      <c r="Q350" s="160" t="str">
        <f t="shared" si="650"/>
        <v/>
      </c>
      <c r="R350" s="160" t="str">
        <f t="shared" si="650"/>
        <v/>
      </c>
      <c r="S350" s="160" t="str">
        <f t="shared" si="650"/>
        <v/>
      </c>
      <c r="T350" s="160" t="str">
        <f t="shared" si="650"/>
        <v/>
      </c>
      <c r="U350" s="160" t="str">
        <f t="shared" si="650"/>
        <v/>
      </c>
      <c r="V350" s="160" t="str">
        <f t="shared" si="650"/>
        <v/>
      </c>
      <c r="W350" s="160" t="str">
        <f t="shared" si="650"/>
        <v/>
      </c>
      <c r="X350" s="160" t="str">
        <f t="shared" si="650"/>
        <v/>
      </c>
      <c r="Y350" s="160" t="str">
        <f t="shared" si="650"/>
        <v/>
      </c>
      <c r="Z350" s="160" t="str">
        <f t="shared" si="650"/>
        <v/>
      </c>
      <c r="AA350" s="160" t="str">
        <f t="shared" si="650"/>
        <v/>
      </c>
      <c r="AB350" s="160" t="str">
        <f t="shared" si="650"/>
        <v/>
      </c>
      <c r="AC350" s="160" t="str">
        <f t="shared" si="650"/>
        <v/>
      </c>
      <c r="AD350" s="160" t="str">
        <f t="shared" si="650"/>
        <v/>
      </c>
      <c r="AE350" s="160" t="str">
        <f t="shared" si="650"/>
        <v/>
      </c>
      <c r="AF350" s="160" t="str">
        <f t="shared" si="650"/>
        <v/>
      </c>
      <c r="AG350" s="160" t="str">
        <f t="shared" si="650"/>
        <v/>
      </c>
      <c r="AH350" s="160" t="str">
        <f t="shared" si="650"/>
        <v/>
      </c>
      <c r="AI350" s="160" t="str">
        <f t="shared" si="650"/>
        <v/>
      </c>
      <c r="AJ350" s="160" t="str">
        <f t="shared" si="650"/>
        <v/>
      </c>
      <c r="AK350" s="160" t="str">
        <f t="shared" si="650"/>
        <v/>
      </c>
      <c r="AL350" s="160" t="str">
        <f t="shared" si="650"/>
        <v/>
      </c>
      <c r="AM350" s="160" t="str">
        <f t="shared" si="650"/>
        <v/>
      </c>
      <c r="AN350" s="160" t="str">
        <f t="shared" si="650"/>
        <v/>
      </c>
      <c r="AO350" s="160" t="str">
        <f t="shared" si="650"/>
        <v/>
      </c>
      <c r="AP350" s="160" t="str">
        <f t="shared" si="650"/>
        <v/>
      </c>
      <c r="AQ350" s="160" t="str">
        <f t="shared" si="650"/>
        <v/>
      </c>
      <c r="AR350" s="160" t="str">
        <f t="shared" si="650"/>
        <v/>
      </c>
      <c r="AS350" s="160" t="str">
        <f t="shared" si="650"/>
        <v/>
      </c>
      <c r="AT350" s="160" t="str">
        <f t="shared" si="650"/>
        <v/>
      </c>
      <c r="AU350" s="160" t="str">
        <f t="shared" si="650"/>
        <v/>
      </c>
      <c r="AV350" s="160" t="str">
        <f t="shared" si="650"/>
        <v/>
      </c>
      <c r="AW350" s="161" t="str">
        <f t="shared" si="650"/>
        <v/>
      </c>
      <c r="AX350" t="s">
        <v>1</v>
      </c>
      <c r="AY350" s="105" t="str">
        <f t="shared" si="612"/>
        <v/>
      </c>
      <c r="AZ350" s="134" t="str">
        <f t="shared" si="592"/>
        <v/>
      </c>
      <c r="BA350" s="73" t="str">
        <f t="shared" si="613"/>
        <v/>
      </c>
      <c r="BB350" s="73" t="str">
        <f t="shared" si="614"/>
        <v/>
      </c>
      <c r="BC350" s="134" t="str">
        <f t="shared" si="615"/>
        <v/>
      </c>
      <c r="BD350" s="134" t="str">
        <f t="shared" si="616"/>
        <v/>
      </c>
      <c r="BE350" s="134" t="str">
        <f t="shared" si="617"/>
        <v/>
      </c>
      <c r="BF350" s="134" t="str">
        <f t="shared" si="643"/>
        <v/>
      </c>
      <c r="BG350" s="134" t="str">
        <f t="shared" si="593"/>
        <v/>
      </c>
      <c r="BH350" s="73" t="str">
        <f t="shared" si="594"/>
        <v/>
      </c>
      <c r="BI350" s="73" t="str">
        <f t="shared" si="639"/>
        <v/>
      </c>
      <c r="BJ350" s="134" t="str">
        <f t="shared" si="618"/>
        <v/>
      </c>
      <c r="BK350" s="73" t="str" cm="1">
        <f t="array" ref="BK350">IF(BJ350="",""&amp;BI350,IF(BJ350="NEMA",BI350,INDEX(klub_naziv,MATCH(INDEX(klubAlias_klubid,BJ350),klub_id,0))))</f>
        <v/>
      </c>
      <c r="BL350" s="73" t="str" cm="1">
        <f t="array" ref="BL350">IFERROR(INDEX(registarNatjecatelji,CE350,4),"")</f>
        <v/>
      </c>
      <c r="BM350" s="179" t="str">
        <f t="shared" si="562"/>
        <v/>
      </c>
      <c r="BN350" s="73" t="str">
        <f t="shared" si="619"/>
        <v/>
      </c>
      <c r="BO350" s="73" t="str">
        <f t="shared" si="632"/>
        <v/>
      </c>
      <c r="BP350" s="134" t="str">
        <f t="shared" si="595"/>
        <v/>
      </c>
      <c r="BQ350" s="73" t="str">
        <f t="shared" si="596"/>
        <v/>
      </c>
      <c r="BR350" s="73" t="str">
        <f t="shared" si="597"/>
        <v/>
      </c>
      <c r="BS350" s="134" t="str">
        <f t="shared" si="598"/>
        <v/>
      </c>
      <c r="BT350" s="74" t="str">
        <f t="shared" si="599"/>
        <v/>
      </c>
      <c r="BU350" s="74" t="str">
        <f t="shared" si="600"/>
        <v/>
      </c>
      <c r="BV350" s="75" t="str">
        <f t="shared" si="601"/>
        <v/>
      </c>
      <c r="BW350" t="s">
        <v>1</v>
      </c>
      <c r="BX350" s="105" t="str">
        <f t="shared" si="602"/>
        <v/>
      </c>
      <c r="BY350" s="106" t="str">
        <f t="shared" si="603"/>
        <v/>
      </c>
      <c r="BZ350" t="s">
        <v>1</v>
      </c>
      <c r="CA350" s="105" t="str">
        <f t="shared" si="604"/>
        <v/>
      </c>
      <c r="CB350" s="106" t="str">
        <f t="shared" si="605"/>
        <v/>
      </c>
      <c r="CC350" t="s">
        <v>1</v>
      </c>
      <c r="CD350" s="105" t="str">
        <f t="shared" si="606"/>
        <v/>
      </c>
      <c r="CE350" s="106" t="str">
        <f t="shared" si="620"/>
        <v/>
      </c>
      <c r="CF350" t="s">
        <v>1</v>
      </c>
      <c r="CG350" s="111" t="str">
        <f t="shared" si="621"/>
        <v/>
      </c>
      <c r="CH350" s="134" t="str" cm="1">
        <f t="array" ref="CH350">IF(CG350="","",INDEX(imePrezime_id,CG350,0))</f>
        <v/>
      </c>
      <c r="CI350" s="106" t="str">
        <f>IF(OR(CD350="",CE350&lt;&gt;"NEMA"),"",IFERROR(INDEX(imeprezimealias_imeprezimeid,MATCH(BA350&amp;" "&amp;BB350,imeprezimealias_alias,0)),""))</f>
        <v/>
      </c>
      <c r="CJ350" t="s">
        <v>1</v>
      </c>
      <c r="CK350" s="29" t="str">
        <f t="shared" si="622"/>
        <v/>
      </c>
      <c r="CL350" t="s">
        <v>1</v>
      </c>
      <c r="CM350" s="90"/>
      <c r="CN350" t="s">
        <v>1</v>
      </c>
      <c r="CO350" s="111" t="str">
        <f>IF(CM350="","",MAX(CO$10:CO349)+1)</f>
        <v/>
      </c>
      <c r="CP350" s="106" t="str">
        <f>IF(CM350="","",INDEX(imePrezime_id,MATCH(IF(IFERROR(SEARCH("–",CM350),0)&lt;&gt;0,CM350,SUBSTITUTE(CM350," "," – ",1)),imePrezime,0)))</f>
        <v/>
      </c>
      <c r="CR350" s="29" t="str">
        <f t="shared" si="623"/>
        <v/>
      </c>
      <c r="CS350" t="s">
        <v>1</v>
      </c>
      <c r="CT350" s="115" t="str">
        <f>IF(AND(CE350="NEMA",CI350=""),MAX(CT$10:CT349)+1,"")</f>
        <v/>
      </c>
      <c r="CU350" t="s">
        <v>1</v>
      </c>
      <c r="CV350" s="120" t="str">
        <f t="shared" si="637"/>
        <v/>
      </c>
      <c r="CW350" t="s">
        <v>1</v>
      </c>
      <c r="CX350" s="105" t="str">
        <f>IF(CT350="","",IF(BO350&lt;&gt;"CRO","","INSERT INTO osoba (id,reg_broj,oib,spol_id,dat_rodjenja) VALUES ("&amp;CT350&amp;",(SELECT max(reg_broj)+1 FROM osoba),Null,'"&amp;CV350&amp;"',Null); INSERT INTO osoba_log (id,reg_broj,oib,spol_id,dat_rodjenja,dnevnik_id) SELECT id,reg_broj,oib,spol_id,dat_rodjenja,"&amp;CT$2&amp;" FROM osoba WHERE id = "&amp;CT350&amp;";"))</f>
        <v/>
      </c>
      <c r="CY350" s="125" t="str">
        <f>IF(CT350="","","INSERT INTO imeprezime (id,osoba_id,rbr,ime,prezime,klub_id,identitet_id,sintaksa_id,info,aktivno,dnevnik_id) VALUES ("&amp;CT350&amp;","&amp;IF(CX350="","Null",CT350)&amp;",1,'"&amp;BA350&amp;"','"&amp;BB350&amp;"',(SELECT id FROM klub WHERE naziv = '"&amp;BI350&amp;"'),Null,1,'',1,"&amp;CT$2&amp;");")</f>
        <v/>
      </c>
      <c r="CZ350" t="s">
        <v>1</v>
      </c>
      <c r="DA350" s="29" t="str">
        <f t="shared" si="624"/>
        <v/>
      </c>
      <c r="DB350" t="s">
        <v>1</v>
      </c>
      <c r="DC350" s="105" t="str">
        <f>IF(OR(BP350="",BP350&lt;&gt;"NEMA"),"",BO350)</f>
        <v/>
      </c>
      <c r="DD350" s="125" t="str">
        <f>IF(DC350="","",MAX(DD$10:DD349)+1)</f>
        <v/>
      </c>
      <c r="DE350" t="s">
        <v>1</v>
      </c>
      <c r="DF350" s="90"/>
      <c r="DG350" t="s">
        <v>1</v>
      </c>
      <c r="DH350" s="29" t="str">
        <f t="shared" si="607"/>
        <v/>
      </c>
      <c r="DI350" t="s">
        <v>1</v>
      </c>
      <c r="DJ350" s="166" t="str">
        <f>IF(BJ350&lt;&gt;"NEMA","",IF(IFERROR(MATCH(BI350,BI$10:BI349,0),0)&lt;&gt;0,"",BI350))</f>
        <v/>
      </c>
      <c r="DK350" t="s">
        <v>1</v>
      </c>
      <c r="DL350" s="90"/>
      <c r="DM350" t="s">
        <v>1</v>
      </c>
      <c r="DN350" s="105" t="str">
        <f t="shared" si="625"/>
        <v/>
      </c>
      <c r="DO350" s="73" t="str">
        <f>IF(DN350="","",MAX(DO$10:DO349)+1)</f>
        <v/>
      </c>
      <c r="DP350" s="73" t="str">
        <f>IF(DN350="","",IF(BP350="","",IF(BP350="NEMA",DD350,BP350)))</f>
        <v/>
      </c>
      <c r="DQ350" s="73" t="str">
        <f t="shared" si="626"/>
        <v/>
      </c>
      <c r="DR350" s="73" t="str">
        <f>IF(DL350="","",MAX(DR$10:DR349)+1)</f>
        <v/>
      </c>
      <c r="DS350" s="177" t="str">
        <f t="shared" si="608"/>
        <v/>
      </c>
      <c r="DT350" s="125" t="str">
        <f t="shared" si="627"/>
        <v/>
      </c>
      <c r="DU350" t="s">
        <v>1</v>
      </c>
      <c r="DV350" s="29" t="str">
        <f t="shared" si="628"/>
        <v/>
      </c>
      <c r="DW350" t="s">
        <v>1</v>
      </c>
      <c r="DX350" s="166" t="str">
        <f>IF(BX350="","",IF(BY350&lt;&gt;"NEMA","ime-pre-klu"&amp;IF(BJ350="","","(ali)")&amp;"-kat",IF(CB350&lt;&gt;"NEMA","ime-pre-klu"&amp;IF(BJ350="","","(ali)"),IF(CE350&lt;&gt;"NEMA","ime-pre",IF(CT350&lt;&gt;"","novo",""))))&amp;IF(AND(BE350="0",BD350&gt;max_minuta*60),"-ot",""))</f>
        <v/>
      </c>
      <c r="DY350" t="s">
        <v>1</v>
      </c>
      <c r="DZ350" s="111"/>
      <c r="EA350" s="134"/>
      <c r="EB350" s="134"/>
      <c r="EC350" s="134"/>
      <c r="ED350" s="134"/>
      <c r="EE350" s="134"/>
      <c r="EF350" s="134"/>
      <c r="EG350" s="134"/>
      <c r="EH350" s="134"/>
      <c r="EI350" s="134"/>
      <c r="EJ350" s="106" t="str">
        <f t="shared" si="609"/>
        <v/>
      </c>
      <c r="EK350" t="s">
        <v>1</v>
      </c>
    </row>
    <row r="351" spans="2:141" x14ac:dyDescent="0.25">
      <c r="B351" s="148"/>
      <c r="C351" t="s">
        <v>1</v>
      </c>
      <c r="D351" s="159" t="str">
        <f t="shared" si="610"/>
        <v/>
      </c>
      <c r="E351" s="160" t="str">
        <f t="shared" ref="E351:AW351" si="651">IF($B351="","",FIND(";",$B351,D351+1))</f>
        <v/>
      </c>
      <c r="F351" s="160" t="str">
        <f t="shared" si="651"/>
        <v/>
      </c>
      <c r="G351" s="160" t="str">
        <f t="shared" si="651"/>
        <v/>
      </c>
      <c r="H351" s="160" t="str">
        <f t="shared" si="651"/>
        <v/>
      </c>
      <c r="I351" s="160" t="str">
        <f t="shared" si="651"/>
        <v/>
      </c>
      <c r="J351" s="160" t="str">
        <f t="shared" si="651"/>
        <v/>
      </c>
      <c r="K351" s="160" t="str">
        <f t="shared" si="651"/>
        <v/>
      </c>
      <c r="L351" s="160" t="str">
        <f t="shared" si="651"/>
        <v/>
      </c>
      <c r="M351" s="160" t="str">
        <f t="shared" si="651"/>
        <v/>
      </c>
      <c r="N351" s="160" t="str">
        <f t="shared" si="651"/>
        <v/>
      </c>
      <c r="O351" s="160" t="str">
        <f t="shared" si="651"/>
        <v/>
      </c>
      <c r="P351" s="160" t="str">
        <f t="shared" si="651"/>
        <v/>
      </c>
      <c r="Q351" s="160" t="str">
        <f t="shared" si="651"/>
        <v/>
      </c>
      <c r="R351" s="160" t="str">
        <f t="shared" si="651"/>
        <v/>
      </c>
      <c r="S351" s="160" t="str">
        <f t="shared" si="651"/>
        <v/>
      </c>
      <c r="T351" s="160" t="str">
        <f t="shared" si="651"/>
        <v/>
      </c>
      <c r="U351" s="160" t="str">
        <f t="shared" si="651"/>
        <v/>
      </c>
      <c r="V351" s="160" t="str">
        <f t="shared" si="651"/>
        <v/>
      </c>
      <c r="W351" s="160" t="str">
        <f t="shared" si="651"/>
        <v/>
      </c>
      <c r="X351" s="160" t="str">
        <f t="shared" si="651"/>
        <v/>
      </c>
      <c r="Y351" s="160" t="str">
        <f t="shared" si="651"/>
        <v/>
      </c>
      <c r="Z351" s="160" t="str">
        <f t="shared" si="651"/>
        <v/>
      </c>
      <c r="AA351" s="160" t="str">
        <f t="shared" si="651"/>
        <v/>
      </c>
      <c r="AB351" s="160" t="str">
        <f t="shared" si="651"/>
        <v/>
      </c>
      <c r="AC351" s="160" t="str">
        <f t="shared" si="651"/>
        <v/>
      </c>
      <c r="AD351" s="160" t="str">
        <f t="shared" si="651"/>
        <v/>
      </c>
      <c r="AE351" s="160" t="str">
        <f t="shared" si="651"/>
        <v/>
      </c>
      <c r="AF351" s="160" t="str">
        <f t="shared" si="651"/>
        <v/>
      </c>
      <c r="AG351" s="160" t="str">
        <f t="shared" si="651"/>
        <v/>
      </c>
      <c r="AH351" s="160" t="str">
        <f t="shared" si="651"/>
        <v/>
      </c>
      <c r="AI351" s="160" t="str">
        <f t="shared" si="651"/>
        <v/>
      </c>
      <c r="AJ351" s="160" t="str">
        <f t="shared" si="651"/>
        <v/>
      </c>
      <c r="AK351" s="160" t="str">
        <f t="shared" si="651"/>
        <v/>
      </c>
      <c r="AL351" s="160" t="str">
        <f t="shared" si="651"/>
        <v/>
      </c>
      <c r="AM351" s="160" t="str">
        <f t="shared" si="651"/>
        <v/>
      </c>
      <c r="AN351" s="160" t="str">
        <f t="shared" si="651"/>
        <v/>
      </c>
      <c r="AO351" s="160" t="str">
        <f t="shared" si="651"/>
        <v/>
      </c>
      <c r="AP351" s="160" t="str">
        <f t="shared" si="651"/>
        <v/>
      </c>
      <c r="AQ351" s="160" t="str">
        <f t="shared" si="651"/>
        <v/>
      </c>
      <c r="AR351" s="160" t="str">
        <f t="shared" si="651"/>
        <v/>
      </c>
      <c r="AS351" s="160" t="str">
        <f t="shared" si="651"/>
        <v/>
      </c>
      <c r="AT351" s="160" t="str">
        <f t="shared" si="651"/>
        <v/>
      </c>
      <c r="AU351" s="160" t="str">
        <f t="shared" si="651"/>
        <v/>
      </c>
      <c r="AV351" s="160" t="str">
        <f t="shared" si="651"/>
        <v/>
      </c>
      <c r="AW351" s="161" t="str">
        <f t="shared" si="651"/>
        <v/>
      </c>
      <c r="AX351" t="s">
        <v>1</v>
      </c>
      <c r="AY351" s="105" t="str">
        <f t="shared" si="612"/>
        <v/>
      </c>
      <c r="AZ351" s="134" t="str">
        <f t="shared" si="592"/>
        <v/>
      </c>
      <c r="BA351" s="73" t="str">
        <f t="shared" si="613"/>
        <v/>
      </c>
      <c r="BB351" s="73" t="str">
        <f t="shared" si="614"/>
        <v/>
      </c>
      <c r="BC351" s="134" t="str">
        <f t="shared" si="615"/>
        <v/>
      </c>
      <c r="BD351" s="134" t="str">
        <f t="shared" si="616"/>
        <v/>
      </c>
      <c r="BE351" s="134" t="str">
        <f t="shared" si="617"/>
        <v/>
      </c>
      <c r="BF351" s="134" t="str">
        <f t="shared" si="643"/>
        <v/>
      </c>
      <c r="BG351" s="134" t="str">
        <f t="shared" si="593"/>
        <v/>
      </c>
      <c r="BH351" s="73" t="str">
        <f t="shared" si="594"/>
        <v/>
      </c>
      <c r="BI351" s="73" t="str">
        <f t="shared" si="639"/>
        <v/>
      </c>
      <c r="BJ351" s="134" t="str">
        <f t="shared" si="618"/>
        <v/>
      </c>
      <c r="BK351" s="73" t="str" cm="1">
        <f t="array" ref="BK351">IF(BJ351="",""&amp;BI351,IF(BJ351="NEMA",BI351,INDEX(klub_naziv,MATCH(INDEX(klubAlias_klubid,BJ351),klub_id,0))))</f>
        <v/>
      </c>
      <c r="BL351" s="73" t="str" cm="1">
        <f t="array" ref="BL351">IFERROR(INDEX(registarNatjecatelji,CE351,4),"")</f>
        <v/>
      </c>
      <c r="BM351" s="179" t="str">
        <f t="shared" si="562"/>
        <v/>
      </c>
      <c r="BN351" s="73" t="str">
        <f t="shared" si="619"/>
        <v/>
      </c>
      <c r="BO351" s="73" t="str">
        <f t="shared" si="632"/>
        <v/>
      </c>
      <c r="BP351" s="134" t="str">
        <f t="shared" si="595"/>
        <v/>
      </c>
      <c r="BQ351" s="73" t="str">
        <f t="shared" si="596"/>
        <v/>
      </c>
      <c r="BR351" s="73" t="str">
        <f t="shared" si="597"/>
        <v/>
      </c>
      <c r="BS351" s="134" t="str">
        <f t="shared" si="598"/>
        <v/>
      </c>
      <c r="BT351" s="74" t="str">
        <f t="shared" si="599"/>
        <v/>
      </c>
      <c r="BU351" s="74" t="str">
        <f t="shared" si="600"/>
        <v/>
      </c>
      <c r="BV351" s="75" t="str">
        <f t="shared" si="601"/>
        <v/>
      </c>
      <c r="BW351" t="s">
        <v>1</v>
      </c>
      <c r="BX351" s="105" t="str">
        <f t="shared" si="602"/>
        <v/>
      </c>
      <c r="BY351" s="106" t="str">
        <f t="shared" si="603"/>
        <v/>
      </c>
      <c r="BZ351" t="s">
        <v>1</v>
      </c>
      <c r="CA351" s="105" t="str">
        <f t="shared" si="604"/>
        <v/>
      </c>
      <c r="CB351" s="106" t="str">
        <f t="shared" si="605"/>
        <v/>
      </c>
      <c r="CC351" t="s">
        <v>1</v>
      </c>
      <c r="CD351" s="105" t="str">
        <f t="shared" si="606"/>
        <v/>
      </c>
      <c r="CE351" s="106" t="str">
        <f t="shared" si="620"/>
        <v/>
      </c>
      <c r="CF351" t="s">
        <v>1</v>
      </c>
      <c r="CG351" s="111" t="str">
        <f t="shared" si="621"/>
        <v/>
      </c>
      <c r="CH351" s="134" t="str" cm="1">
        <f t="array" ref="CH351">IF(CG351="","",INDEX(imePrezime_id,CG351,0))</f>
        <v/>
      </c>
      <c r="CI351" s="106" t="str">
        <f>IF(OR(CD351="",CE351&lt;&gt;"NEMA"),"",IFERROR(INDEX(imeprezimealias_imeprezimeid,MATCH(BA351&amp;" "&amp;BB351,imeprezimealias_alias,0)),""))</f>
        <v/>
      </c>
      <c r="CJ351" t="s">
        <v>1</v>
      </c>
      <c r="CK351" s="29" t="str">
        <f t="shared" si="622"/>
        <v/>
      </c>
      <c r="CL351" t="s">
        <v>1</v>
      </c>
      <c r="CM351" s="90"/>
      <c r="CN351" t="s">
        <v>1</v>
      </c>
      <c r="CO351" s="111" t="str">
        <f>IF(CM351="","",MAX(CO$10:CO350)+1)</f>
        <v/>
      </c>
      <c r="CP351" s="106" t="str">
        <f>IF(CM351="","",INDEX(imePrezime_id,MATCH(IF(IFERROR(SEARCH("–",CM351),0)&lt;&gt;0,CM351,SUBSTITUTE(CM351," "," – ",1)),imePrezime,0)))</f>
        <v/>
      </c>
      <c r="CR351" s="29" t="str">
        <f t="shared" si="623"/>
        <v/>
      </c>
      <c r="CS351" t="s">
        <v>1</v>
      </c>
      <c r="CT351" s="115" t="str">
        <f>IF(AND(CE351="NEMA",CI351=""),MAX(CT$10:CT350)+1,"")</f>
        <v/>
      </c>
      <c r="CU351" t="s">
        <v>1</v>
      </c>
      <c r="CV351" s="120" t="str">
        <f t="shared" si="637"/>
        <v/>
      </c>
      <c r="CW351" t="s">
        <v>1</v>
      </c>
      <c r="CX351" s="105" t="str">
        <f>IF(CT351="","",IF(BO351&lt;&gt;"CRO","","INSERT INTO osoba (id,reg_broj,oib,spol_id,dat_rodjenja) VALUES ("&amp;CT351&amp;",(SELECT max(reg_broj)+1 FROM osoba),Null,'"&amp;CV351&amp;"',Null); INSERT INTO osoba_log (id,reg_broj,oib,spol_id,dat_rodjenja,dnevnik_id) SELECT id,reg_broj,oib,spol_id,dat_rodjenja,"&amp;CT$2&amp;" FROM osoba WHERE id = "&amp;CT351&amp;";"))</f>
        <v/>
      </c>
      <c r="CY351" s="125" t="str">
        <f>IF(CT351="","","INSERT INTO imeprezime (id,osoba_id,rbr,ime,prezime,klub_id,identitet_id,sintaksa_id,info,aktivno,dnevnik_id) VALUES ("&amp;CT351&amp;","&amp;IF(CX351="","Null",CT351)&amp;",1,'"&amp;BA351&amp;"','"&amp;BB351&amp;"',(SELECT id FROM klub WHERE naziv = '"&amp;BI351&amp;"'),Null,1,'',1,"&amp;CT$2&amp;");")</f>
        <v/>
      </c>
      <c r="CZ351" t="s">
        <v>1</v>
      </c>
      <c r="DA351" s="29" t="str">
        <f t="shared" si="624"/>
        <v/>
      </c>
      <c r="DB351" t="s">
        <v>1</v>
      </c>
      <c r="DC351" s="105" t="str">
        <f>IF(OR(BP351="",BP351&lt;&gt;"NEMA"),"",BO351)</f>
        <v/>
      </c>
      <c r="DD351" s="125" t="str">
        <f>IF(DC351="","",MAX(DD$10:DD350)+1)</f>
        <v/>
      </c>
      <c r="DE351" t="s">
        <v>1</v>
      </c>
      <c r="DF351" s="90"/>
      <c r="DG351" t="s">
        <v>1</v>
      </c>
      <c r="DH351" s="29" t="str">
        <f t="shared" si="607"/>
        <v/>
      </c>
      <c r="DI351" t="s">
        <v>1</v>
      </c>
      <c r="DJ351" s="166" t="str">
        <f>IF(BJ351&lt;&gt;"NEMA","",IF(IFERROR(MATCH(BI351,BI$10:BI350,0),0)&lt;&gt;0,"",BI351))</f>
        <v/>
      </c>
      <c r="DK351" t="s">
        <v>1</v>
      </c>
      <c r="DL351" s="90"/>
      <c r="DM351" t="s">
        <v>1</v>
      </c>
      <c r="DN351" s="105" t="str">
        <f t="shared" si="625"/>
        <v/>
      </c>
      <c r="DO351" s="73" t="str">
        <f>IF(DN351="","",MAX(DO$10:DO350)+1)</f>
        <v/>
      </c>
      <c r="DP351" s="73" t="str">
        <f>IF(DN351="","",IF(BP351="","",IF(BP351="NEMA",DD351,BP351)))</f>
        <v/>
      </c>
      <c r="DQ351" s="73" t="str">
        <f t="shared" si="626"/>
        <v/>
      </c>
      <c r="DR351" s="73" t="str">
        <f>IF(DL351="","",MAX(DR$10:DR350)+1)</f>
        <v/>
      </c>
      <c r="DS351" s="177" t="str">
        <f t="shared" si="608"/>
        <v/>
      </c>
      <c r="DT351" s="125" t="str">
        <f t="shared" si="627"/>
        <v/>
      </c>
      <c r="DU351" t="s">
        <v>1</v>
      </c>
      <c r="DV351" s="29" t="str">
        <f t="shared" si="628"/>
        <v/>
      </c>
      <c r="DW351" t="s">
        <v>1</v>
      </c>
      <c r="DX351" s="166" t="str">
        <f>IF(BX351="","",IF(BY351&lt;&gt;"NEMA","ime-pre-klu"&amp;IF(BJ351="","","(ali)")&amp;"-kat",IF(CB351&lt;&gt;"NEMA","ime-pre-klu"&amp;IF(BJ351="","","(ali)"),IF(CE351&lt;&gt;"NEMA","ime-pre",IF(CT351&lt;&gt;"","novo",""))))&amp;IF(AND(BE351="0",BD351&gt;max_minuta*60),"-ot",""))</f>
        <v/>
      </c>
      <c r="DY351" t="s">
        <v>1</v>
      </c>
      <c r="DZ351" s="111"/>
      <c r="EA351" s="134"/>
      <c r="EB351" s="134"/>
      <c r="EC351" s="134"/>
      <c r="ED351" s="134"/>
      <c r="EE351" s="134"/>
      <c r="EF351" s="134"/>
      <c r="EG351" s="134"/>
      <c r="EH351" s="134"/>
      <c r="EI351" s="134"/>
      <c r="EJ351" s="106" t="str">
        <f t="shared" si="609"/>
        <v/>
      </c>
      <c r="EK351" t="s">
        <v>1</v>
      </c>
    </row>
    <row r="352" spans="2:141" x14ac:dyDescent="0.25">
      <c r="B352" s="148"/>
      <c r="C352" t="s">
        <v>1</v>
      </c>
      <c r="D352" s="159" t="str">
        <f t="shared" si="610"/>
        <v/>
      </c>
      <c r="E352" s="160" t="str">
        <f t="shared" ref="E352:AW352" si="652">IF($B352="","",FIND(";",$B352,D352+1))</f>
        <v/>
      </c>
      <c r="F352" s="160" t="str">
        <f t="shared" si="652"/>
        <v/>
      </c>
      <c r="G352" s="160" t="str">
        <f t="shared" si="652"/>
        <v/>
      </c>
      <c r="H352" s="160" t="str">
        <f t="shared" si="652"/>
        <v/>
      </c>
      <c r="I352" s="160" t="str">
        <f t="shared" si="652"/>
        <v/>
      </c>
      <c r="J352" s="160" t="str">
        <f t="shared" si="652"/>
        <v/>
      </c>
      <c r="K352" s="160" t="str">
        <f t="shared" si="652"/>
        <v/>
      </c>
      <c r="L352" s="160" t="str">
        <f t="shared" si="652"/>
        <v/>
      </c>
      <c r="M352" s="160" t="str">
        <f t="shared" si="652"/>
        <v/>
      </c>
      <c r="N352" s="160" t="str">
        <f t="shared" si="652"/>
        <v/>
      </c>
      <c r="O352" s="160" t="str">
        <f t="shared" si="652"/>
        <v/>
      </c>
      <c r="P352" s="160" t="str">
        <f t="shared" si="652"/>
        <v/>
      </c>
      <c r="Q352" s="160" t="str">
        <f t="shared" si="652"/>
        <v/>
      </c>
      <c r="R352" s="160" t="str">
        <f t="shared" si="652"/>
        <v/>
      </c>
      <c r="S352" s="160" t="str">
        <f t="shared" si="652"/>
        <v/>
      </c>
      <c r="T352" s="160" t="str">
        <f t="shared" si="652"/>
        <v/>
      </c>
      <c r="U352" s="160" t="str">
        <f t="shared" si="652"/>
        <v/>
      </c>
      <c r="V352" s="160" t="str">
        <f t="shared" si="652"/>
        <v/>
      </c>
      <c r="W352" s="160" t="str">
        <f t="shared" si="652"/>
        <v/>
      </c>
      <c r="X352" s="160" t="str">
        <f t="shared" si="652"/>
        <v/>
      </c>
      <c r="Y352" s="160" t="str">
        <f t="shared" si="652"/>
        <v/>
      </c>
      <c r="Z352" s="160" t="str">
        <f t="shared" si="652"/>
        <v/>
      </c>
      <c r="AA352" s="160" t="str">
        <f t="shared" si="652"/>
        <v/>
      </c>
      <c r="AB352" s="160" t="str">
        <f t="shared" si="652"/>
        <v/>
      </c>
      <c r="AC352" s="160" t="str">
        <f t="shared" si="652"/>
        <v/>
      </c>
      <c r="AD352" s="160" t="str">
        <f t="shared" si="652"/>
        <v/>
      </c>
      <c r="AE352" s="160" t="str">
        <f t="shared" si="652"/>
        <v/>
      </c>
      <c r="AF352" s="160" t="str">
        <f t="shared" si="652"/>
        <v/>
      </c>
      <c r="AG352" s="160" t="str">
        <f t="shared" si="652"/>
        <v/>
      </c>
      <c r="AH352" s="160" t="str">
        <f t="shared" si="652"/>
        <v/>
      </c>
      <c r="AI352" s="160" t="str">
        <f t="shared" si="652"/>
        <v/>
      </c>
      <c r="AJ352" s="160" t="str">
        <f t="shared" si="652"/>
        <v/>
      </c>
      <c r="AK352" s="160" t="str">
        <f t="shared" si="652"/>
        <v/>
      </c>
      <c r="AL352" s="160" t="str">
        <f t="shared" si="652"/>
        <v/>
      </c>
      <c r="AM352" s="160" t="str">
        <f t="shared" si="652"/>
        <v/>
      </c>
      <c r="AN352" s="160" t="str">
        <f t="shared" si="652"/>
        <v/>
      </c>
      <c r="AO352" s="160" t="str">
        <f t="shared" si="652"/>
        <v/>
      </c>
      <c r="AP352" s="160" t="str">
        <f t="shared" si="652"/>
        <v/>
      </c>
      <c r="AQ352" s="160" t="str">
        <f t="shared" si="652"/>
        <v/>
      </c>
      <c r="AR352" s="160" t="str">
        <f t="shared" si="652"/>
        <v/>
      </c>
      <c r="AS352" s="160" t="str">
        <f t="shared" si="652"/>
        <v/>
      </c>
      <c r="AT352" s="160" t="str">
        <f t="shared" si="652"/>
        <v/>
      </c>
      <c r="AU352" s="160" t="str">
        <f t="shared" si="652"/>
        <v/>
      </c>
      <c r="AV352" s="160" t="str">
        <f t="shared" si="652"/>
        <v/>
      </c>
      <c r="AW352" s="161" t="str">
        <f t="shared" si="652"/>
        <v/>
      </c>
      <c r="AX352" t="s">
        <v>1</v>
      </c>
      <c r="AY352" s="105" t="str">
        <f t="shared" si="612"/>
        <v/>
      </c>
      <c r="AZ352" s="134" t="str">
        <f t="shared" si="592"/>
        <v/>
      </c>
      <c r="BA352" s="73" t="str">
        <f t="shared" si="613"/>
        <v/>
      </c>
      <c r="BB352" s="73" t="str">
        <f t="shared" si="614"/>
        <v/>
      </c>
      <c r="BC352" s="134" t="str">
        <f t="shared" si="615"/>
        <v/>
      </c>
      <c r="BD352" s="134" t="str">
        <f t="shared" si="616"/>
        <v/>
      </c>
      <c r="BE352" s="134" t="str">
        <f t="shared" si="617"/>
        <v/>
      </c>
      <c r="BF352" s="134" t="str">
        <f t="shared" si="643"/>
        <v/>
      </c>
      <c r="BG352" s="134" t="str">
        <f t="shared" si="593"/>
        <v/>
      </c>
      <c r="BH352" s="73" t="str">
        <f t="shared" si="594"/>
        <v/>
      </c>
      <c r="BI352" s="73" t="str">
        <f t="shared" si="639"/>
        <v/>
      </c>
      <c r="BJ352" s="134" t="str">
        <f t="shared" si="618"/>
        <v/>
      </c>
      <c r="BK352" s="73" t="str" cm="1">
        <f t="array" ref="BK352">IF(BJ352="",""&amp;BI352,IF(BJ352="NEMA",BI352,INDEX(klub_naziv,MATCH(INDEX(klubAlias_klubid,BJ352),klub_id,0))))</f>
        <v/>
      </c>
      <c r="BL352" s="73" t="str" cm="1">
        <f t="array" ref="BL352">IFERROR(INDEX(registarNatjecatelji,CE352,4),"")</f>
        <v/>
      </c>
      <c r="BM352" s="179" t="str">
        <f t="shared" si="562"/>
        <v/>
      </c>
      <c r="BN352" s="73" t="str">
        <f t="shared" si="619"/>
        <v/>
      </c>
      <c r="BO352" s="73" t="str">
        <f t="shared" si="632"/>
        <v/>
      </c>
      <c r="BP352" s="134" t="str">
        <f t="shared" si="595"/>
        <v/>
      </c>
      <c r="BQ352" s="73" t="str">
        <f t="shared" si="596"/>
        <v/>
      </c>
      <c r="BR352" s="73" t="str">
        <f t="shared" si="597"/>
        <v/>
      </c>
      <c r="BS352" s="134" t="str">
        <f t="shared" si="598"/>
        <v/>
      </c>
      <c r="BT352" s="74" t="str">
        <f t="shared" si="599"/>
        <v/>
      </c>
      <c r="BU352" s="74" t="str">
        <f t="shared" si="600"/>
        <v/>
      </c>
      <c r="BV352" s="75" t="str">
        <f t="shared" si="601"/>
        <v/>
      </c>
      <c r="BW352" t="s">
        <v>1</v>
      </c>
      <c r="BX352" s="105" t="str">
        <f t="shared" si="602"/>
        <v/>
      </c>
      <c r="BY352" s="106" t="str">
        <f t="shared" si="603"/>
        <v/>
      </c>
      <c r="BZ352" t="s">
        <v>1</v>
      </c>
      <c r="CA352" s="105" t="str">
        <f t="shared" si="604"/>
        <v/>
      </c>
      <c r="CB352" s="106" t="str">
        <f t="shared" si="605"/>
        <v/>
      </c>
      <c r="CC352" t="s">
        <v>1</v>
      </c>
      <c r="CD352" s="105" t="str">
        <f t="shared" si="606"/>
        <v/>
      </c>
      <c r="CE352" s="106" t="str">
        <f t="shared" si="620"/>
        <v/>
      </c>
      <c r="CF352" t="s">
        <v>1</v>
      </c>
      <c r="CG352" s="111" t="str">
        <f t="shared" si="621"/>
        <v/>
      </c>
      <c r="CH352" s="134" t="str" cm="1">
        <f t="array" ref="CH352">IF(CG352="","",INDEX(imePrezime_id,CG352,0))</f>
        <v/>
      </c>
      <c r="CI352" s="106" t="str">
        <f>IF(OR(CD352="",CE352&lt;&gt;"NEMA"),"",IFERROR(INDEX(imeprezimealias_imeprezimeid,MATCH(BA352&amp;" "&amp;BB352,imeprezimealias_alias,0)),""))</f>
        <v/>
      </c>
      <c r="CJ352" t="s">
        <v>1</v>
      </c>
      <c r="CK352" s="29" t="str">
        <f t="shared" si="622"/>
        <v/>
      </c>
      <c r="CL352" t="s">
        <v>1</v>
      </c>
      <c r="CM352" s="90"/>
      <c r="CN352" t="s">
        <v>1</v>
      </c>
      <c r="CO352" s="111" t="str">
        <f>IF(CM352="","",MAX(CO$10:CO351)+1)</f>
        <v/>
      </c>
      <c r="CP352" s="106" t="str">
        <f>IF(CM352="","",INDEX(imePrezime_id,MATCH(IF(IFERROR(SEARCH("–",CM352),0)&lt;&gt;0,CM352,SUBSTITUTE(CM352," "," – ",1)),imePrezime,0)))</f>
        <v/>
      </c>
      <c r="CR352" s="29" t="str">
        <f t="shared" si="623"/>
        <v/>
      </c>
      <c r="CS352" t="s">
        <v>1</v>
      </c>
      <c r="CT352" s="115" t="str">
        <f>IF(AND(CE352="NEMA",CI352=""),MAX(CT$10:CT351)+1,"")</f>
        <v/>
      </c>
      <c r="CU352" t="s">
        <v>1</v>
      </c>
      <c r="CV352" s="120" t="str">
        <f t="shared" si="637"/>
        <v/>
      </c>
      <c r="CW352" t="s">
        <v>1</v>
      </c>
      <c r="CX352" s="105" t="str">
        <f>IF(CT352="","",IF(BO352&lt;&gt;"CRO","","INSERT INTO osoba (id,reg_broj,oib,spol_id,dat_rodjenja) VALUES ("&amp;CT352&amp;",(SELECT max(reg_broj)+1 FROM osoba),Null,'"&amp;CV352&amp;"',Null); INSERT INTO osoba_log (id,reg_broj,oib,spol_id,dat_rodjenja,dnevnik_id) SELECT id,reg_broj,oib,spol_id,dat_rodjenja,"&amp;CT$2&amp;" FROM osoba WHERE id = "&amp;CT352&amp;";"))</f>
        <v/>
      </c>
      <c r="CY352" s="125" t="str">
        <f>IF(CT352="","","INSERT INTO imeprezime (id,osoba_id,rbr,ime,prezime,klub_id,identitet_id,sintaksa_id,info,aktivno,dnevnik_id) VALUES ("&amp;CT352&amp;","&amp;IF(CX352="","Null",CT352)&amp;",1,'"&amp;BA352&amp;"','"&amp;BB352&amp;"',(SELECT id FROM klub WHERE naziv = '"&amp;BI352&amp;"'),Null,1,'',1,"&amp;CT$2&amp;");")</f>
        <v/>
      </c>
      <c r="CZ352" t="s">
        <v>1</v>
      </c>
      <c r="DA352" s="29" t="str">
        <f t="shared" si="624"/>
        <v/>
      </c>
      <c r="DB352" t="s">
        <v>1</v>
      </c>
      <c r="DC352" s="105" t="str">
        <f>IF(OR(BP352="",BP352&lt;&gt;"NEMA"),"",BO352)</f>
        <v/>
      </c>
      <c r="DD352" s="125" t="str">
        <f>IF(DC352="","",MAX(DD$10:DD351)+1)</f>
        <v/>
      </c>
      <c r="DE352" t="s">
        <v>1</v>
      </c>
      <c r="DF352" s="90"/>
      <c r="DG352" t="s">
        <v>1</v>
      </c>
      <c r="DH352" s="29" t="str">
        <f t="shared" si="607"/>
        <v/>
      </c>
      <c r="DI352" t="s">
        <v>1</v>
      </c>
      <c r="DJ352" s="166" t="str">
        <f>IF(BJ352&lt;&gt;"NEMA","",IF(IFERROR(MATCH(BI352,BI$10:BI351,0),0)&lt;&gt;0,"",BI352))</f>
        <v/>
      </c>
      <c r="DK352" t="s">
        <v>1</v>
      </c>
      <c r="DL352" s="90"/>
      <c r="DM352" t="s">
        <v>1</v>
      </c>
      <c r="DN352" s="105" t="str">
        <f t="shared" si="625"/>
        <v/>
      </c>
      <c r="DO352" s="73" t="str">
        <f>IF(DN352="","",MAX(DO$10:DO351)+1)</f>
        <v/>
      </c>
      <c r="DP352" s="73" t="str">
        <f>IF(DN352="","",IF(BP352="","",IF(BP352="NEMA",DD352,BP352)))</f>
        <v/>
      </c>
      <c r="DQ352" s="73" t="str">
        <f t="shared" si="626"/>
        <v/>
      </c>
      <c r="DR352" s="73" t="str">
        <f>IF(DL352="","",MAX(DR$10:DR351)+1)</f>
        <v/>
      </c>
      <c r="DS352" s="177" t="str">
        <f t="shared" si="608"/>
        <v/>
      </c>
      <c r="DT352" s="125" t="str">
        <f t="shared" si="627"/>
        <v/>
      </c>
      <c r="DU352" t="s">
        <v>1</v>
      </c>
      <c r="DV352" s="29" t="str">
        <f t="shared" si="628"/>
        <v/>
      </c>
      <c r="DW352" t="s">
        <v>1</v>
      </c>
      <c r="DX352" s="166" t="str">
        <f>IF(BX352="","",IF(BY352&lt;&gt;"NEMA","ime-pre-klu"&amp;IF(BJ352="","","(ali)")&amp;"-kat",IF(CB352&lt;&gt;"NEMA","ime-pre-klu"&amp;IF(BJ352="","","(ali)"),IF(CE352&lt;&gt;"NEMA","ime-pre",IF(CT352&lt;&gt;"","novo",""))))&amp;IF(AND(BE352="0",BD352&gt;max_minuta*60),"-ot",""))</f>
        <v/>
      </c>
      <c r="DY352" t="s">
        <v>1</v>
      </c>
      <c r="DZ352" s="111"/>
      <c r="EA352" s="134"/>
      <c r="EB352" s="134"/>
      <c r="EC352" s="134"/>
      <c r="ED352" s="134"/>
      <c r="EE352" s="134"/>
      <c r="EF352" s="134"/>
      <c r="EG352" s="134"/>
      <c r="EH352" s="134"/>
      <c r="EI352" s="134"/>
      <c r="EJ352" s="106" t="str">
        <f t="shared" si="609"/>
        <v/>
      </c>
      <c r="EK352" t="s">
        <v>1</v>
      </c>
    </row>
    <row r="353" spans="2:141" x14ac:dyDescent="0.25">
      <c r="B353" s="148"/>
      <c r="C353" t="s">
        <v>1</v>
      </c>
      <c r="D353" s="159" t="str">
        <f t="shared" si="610"/>
        <v/>
      </c>
      <c r="E353" s="160" t="str">
        <f t="shared" ref="E353:AW353" si="653">IF($B353="","",FIND(";",$B353,D353+1))</f>
        <v/>
      </c>
      <c r="F353" s="160" t="str">
        <f t="shared" si="653"/>
        <v/>
      </c>
      <c r="G353" s="160" t="str">
        <f t="shared" si="653"/>
        <v/>
      </c>
      <c r="H353" s="160" t="str">
        <f t="shared" si="653"/>
        <v/>
      </c>
      <c r="I353" s="160" t="str">
        <f t="shared" si="653"/>
        <v/>
      </c>
      <c r="J353" s="160" t="str">
        <f t="shared" si="653"/>
        <v/>
      </c>
      <c r="K353" s="160" t="str">
        <f t="shared" si="653"/>
        <v/>
      </c>
      <c r="L353" s="160" t="str">
        <f t="shared" si="653"/>
        <v/>
      </c>
      <c r="M353" s="160" t="str">
        <f t="shared" si="653"/>
        <v/>
      </c>
      <c r="N353" s="160" t="str">
        <f t="shared" si="653"/>
        <v/>
      </c>
      <c r="O353" s="160" t="str">
        <f t="shared" si="653"/>
        <v/>
      </c>
      <c r="P353" s="160" t="str">
        <f t="shared" si="653"/>
        <v/>
      </c>
      <c r="Q353" s="160" t="str">
        <f t="shared" si="653"/>
        <v/>
      </c>
      <c r="R353" s="160" t="str">
        <f t="shared" si="653"/>
        <v/>
      </c>
      <c r="S353" s="160" t="str">
        <f t="shared" si="653"/>
        <v/>
      </c>
      <c r="T353" s="160" t="str">
        <f t="shared" si="653"/>
        <v/>
      </c>
      <c r="U353" s="160" t="str">
        <f t="shared" si="653"/>
        <v/>
      </c>
      <c r="V353" s="160" t="str">
        <f t="shared" si="653"/>
        <v/>
      </c>
      <c r="W353" s="160" t="str">
        <f t="shared" si="653"/>
        <v/>
      </c>
      <c r="X353" s="160" t="str">
        <f t="shared" si="653"/>
        <v/>
      </c>
      <c r="Y353" s="160" t="str">
        <f t="shared" si="653"/>
        <v/>
      </c>
      <c r="Z353" s="160" t="str">
        <f t="shared" si="653"/>
        <v/>
      </c>
      <c r="AA353" s="160" t="str">
        <f t="shared" si="653"/>
        <v/>
      </c>
      <c r="AB353" s="160" t="str">
        <f t="shared" si="653"/>
        <v/>
      </c>
      <c r="AC353" s="160" t="str">
        <f t="shared" si="653"/>
        <v/>
      </c>
      <c r="AD353" s="160" t="str">
        <f t="shared" si="653"/>
        <v/>
      </c>
      <c r="AE353" s="160" t="str">
        <f t="shared" si="653"/>
        <v/>
      </c>
      <c r="AF353" s="160" t="str">
        <f t="shared" si="653"/>
        <v/>
      </c>
      <c r="AG353" s="160" t="str">
        <f t="shared" si="653"/>
        <v/>
      </c>
      <c r="AH353" s="160" t="str">
        <f t="shared" si="653"/>
        <v/>
      </c>
      <c r="AI353" s="160" t="str">
        <f t="shared" si="653"/>
        <v/>
      </c>
      <c r="AJ353" s="160" t="str">
        <f t="shared" si="653"/>
        <v/>
      </c>
      <c r="AK353" s="160" t="str">
        <f t="shared" si="653"/>
        <v/>
      </c>
      <c r="AL353" s="160" t="str">
        <f t="shared" si="653"/>
        <v/>
      </c>
      <c r="AM353" s="160" t="str">
        <f t="shared" si="653"/>
        <v/>
      </c>
      <c r="AN353" s="160" t="str">
        <f t="shared" si="653"/>
        <v/>
      </c>
      <c r="AO353" s="160" t="str">
        <f t="shared" si="653"/>
        <v/>
      </c>
      <c r="AP353" s="160" t="str">
        <f t="shared" si="653"/>
        <v/>
      </c>
      <c r="AQ353" s="160" t="str">
        <f t="shared" si="653"/>
        <v/>
      </c>
      <c r="AR353" s="160" t="str">
        <f t="shared" si="653"/>
        <v/>
      </c>
      <c r="AS353" s="160" t="str">
        <f t="shared" si="653"/>
        <v/>
      </c>
      <c r="AT353" s="160" t="str">
        <f t="shared" si="653"/>
        <v/>
      </c>
      <c r="AU353" s="160" t="str">
        <f t="shared" si="653"/>
        <v/>
      </c>
      <c r="AV353" s="160" t="str">
        <f t="shared" si="653"/>
        <v/>
      </c>
      <c r="AW353" s="161" t="str">
        <f t="shared" si="653"/>
        <v/>
      </c>
      <c r="AX353" t="s">
        <v>1</v>
      </c>
      <c r="AY353" s="105" t="str">
        <f t="shared" si="612"/>
        <v/>
      </c>
      <c r="AZ353" s="134" t="str">
        <f t="shared" si="592"/>
        <v/>
      </c>
      <c r="BA353" s="73" t="str">
        <f t="shared" si="613"/>
        <v/>
      </c>
      <c r="BB353" s="73" t="str">
        <f t="shared" si="614"/>
        <v/>
      </c>
      <c r="BC353" s="134" t="str">
        <f t="shared" si="615"/>
        <v/>
      </c>
      <c r="BD353" s="134" t="str">
        <f t="shared" si="616"/>
        <v/>
      </c>
      <c r="BE353" s="134" t="str">
        <f t="shared" si="617"/>
        <v/>
      </c>
      <c r="BF353" s="134" t="str">
        <f t="shared" si="643"/>
        <v/>
      </c>
      <c r="BG353" s="134" t="str">
        <f t="shared" si="593"/>
        <v/>
      </c>
      <c r="BH353" s="73" t="str">
        <f t="shared" si="594"/>
        <v/>
      </c>
      <c r="BI353" s="73" t="str">
        <f t="shared" si="639"/>
        <v/>
      </c>
      <c r="BJ353" s="134" t="str">
        <f t="shared" si="618"/>
        <v/>
      </c>
      <c r="BK353" s="73" t="str" cm="1">
        <f t="array" ref="BK353">IF(BJ353="",""&amp;BI353,IF(BJ353="NEMA",BI353,INDEX(klub_naziv,MATCH(INDEX(klubAlias_klubid,BJ353),klub_id,0))))</f>
        <v/>
      </c>
      <c r="BL353" s="73" t="str" cm="1">
        <f t="array" ref="BL353">IFERROR(INDEX(registarNatjecatelji,CE353,4),"")</f>
        <v/>
      </c>
      <c r="BM353" s="179" t="str">
        <f t="shared" si="562"/>
        <v/>
      </c>
      <c r="BN353" s="73" t="str">
        <f t="shared" si="619"/>
        <v/>
      </c>
      <c r="BO353" s="73" t="str">
        <f t="shared" si="632"/>
        <v/>
      </c>
      <c r="BP353" s="134" t="str">
        <f t="shared" si="595"/>
        <v/>
      </c>
      <c r="BQ353" s="73" t="str">
        <f t="shared" si="596"/>
        <v/>
      </c>
      <c r="BR353" s="73" t="str">
        <f t="shared" si="597"/>
        <v/>
      </c>
      <c r="BS353" s="134" t="str">
        <f t="shared" si="598"/>
        <v/>
      </c>
      <c r="BT353" s="74" t="str">
        <f t="shared" si="599"/>
        <v/>
      </c>
      <c r="BU353" s="74" t="str">
        <f t="shared" si="600"/>
        <v/>
      </c>
      <c r="BV353" s="75" t="str">
        <f t="shared" si="601"/>
        <v/>
      </c>
      <c r="BW353" t="s">
        <v>1</v>
      </c>
      <c r="BX353" s="105" t="str">
        <f t="shared" si="602"/>
        <v/>
      </c>
      <c r="BY353" s="106" t="str">
        <f t="shared" si="603"/>
        <v/>
      </c>
      <c r="BZ353" t="s">
        <v>1</v>
      </c>
      <c r="CA353" s="105" t="str">
        <f t="shared" si="604"/>
        <v/>
      </c>
      <c r="CB353" s="106" t="str">
        <f t="shared" si="605"/>
        <v/>
      </c>
      <c r="CC353" t="s">
        <v>1</v>
      </c>
      <c r="CD353" s="105" t="str">
        <f t="shared" si="606"/>
        <v/>
      </c>
      <c r="CE353" s="106" t="str">
        <f t="shared" si="620"/>
        <v/>
      </c>
      <c r="CF353" t="s">
        <v>1</v>
      </c>
      <c r="CG353" s="111" t="str">
        <f t="shared" si="621"/>
        <v/>
      </c>
      <c r="CH353" s="134" t="str" cm="1">
        <f t="array" ref="CH353">IF(CG353="","",INDEX(imePrezime_id,CG353,0))</f>
        <v/>
      </c>
      <c r="CI353" s="106" t="str">
        <f>IF(OR(CD353="",CE353&lt;&gt;"NEMA"),"",IFERROR(INDEX(imeprezimealias_imeprezimeid,MATCH(BA353&amp;" "&amp;BB353,imeprezimealias_alias,0)),""))</f>
        <v/>
      </c>
      <c r="CJ353" t="s">
        <v>1</v>
      </c>
      <c r="CK353" s="29" t="str">
        <f t="shared" si="622"/>
        <v/>
      </c>
      <c r="CL353" t="s">
        <v>1</v>
      </c>
      <c r="CM353" s="90"/>
      <c r="CN353" t="s">
        <v>1</v>
      </c>
      <c r="CO353" s="111" t="str">
        <f>IF(CM353="","",MAX(CO$10:CO352)+1)</f>
        <v/>
      </c>
      <c r="CP353" s="106" t="str">
        <f>IF(CM353="","",INDEX(imePrezime_id,MATCH(IF(IFERROR(SEARCH("–",CM353),0)&lt;&gt;0,CM353,SUBSTITUTE(CM353," "," – ",1)),imePrezime,0)))</f>
        <v/>
      </c>
      <c r="CR353" s="29" t="str">
        <f t="shared" si="623"/>
        <v/>
      </c>
      <c r="CS353" t="s">
        <v>1</v>
      </c>
      <c r="CT353" s="115" t="str">
        <f>IF(AND(CE353="NEMA",CI353=""),MAX(CT$10:CT352)+1,"")</f>
        <v/>
      </c>
      <c r="CU353" t="s">
        <v>1</v>
      </c>
      <c r="CV353" s="120" t="str">
        <f t="shared" si="637"/>
        <v/>
      </c>
      <c r="CW353" t="s">
        <v>1</v>
      </c>
      <c r="CX353" s="105" t="str">
        <f>IF(CT353="","",IF(BO353&lt;&gt;"CRO","","INSERT INTO osoba (id,reg_broj,oib,spol_id,dat_rodjenja) VALUES ("&amp;CT353&amp;",(SELECT max(reg_broj)+1 FROM osoba),Null,'"&amp;CV353&amp;"',Null); INSERT INTO osoba_log (id,reg_broj,oib,spol_id,dat_rodjenja,dnevnik_id) SELECT id,reg_broj,oib,spol_id,dat_rodjenja,"&amp;CT$2&amp;" FROM osoba WHERE id = "&amp;CT353&amp;";"))</f>
        <v/>
      </c>
      <c r="CY353" s="125" t="str">
        <f>IF(CT353="","","INSERT INTO imeprezime (id,osoba_id,rbr,ime,prezime,klub_id,identitet_id,sintaksa_id,info,aktivno,dnevnik_id) VALUES ("&amp;CT353&amp;","&amp;IF(CX353="","Null",CT353)&amp;",1,'"&amp;BA353&amp;"','"&amp;BB353&amp;"',(SELECT id FROM klub WHERE naziv = '"&amp;BI353&amp;"'),Null,1,'',1,"&amp;CT$2&amp;");")</f>
        <v/>
      </c>
      <c r="CZ353" t="s">
        <v>1</v>
      </c>
      <c r="DA353" s="29" t="str">
        <f t="shared" si="624"/>
        <v/>
      </c>
      <c r="DB353" t="s">
        <v>1</v>
      </c>
      <c r="DC353" s="105" t="str">
        <f>IF(OR(BP353="",BP353&lt;&gt;"NEMA"),"",BO353)</f>
        <v/>
      </c>
      <c r="DD353" s="125" t="str">
        <f>IF(DC353="","",MAX(DD$10:DD352)+1)</f>
        <v/>
      </c>
      <c r="DE353" t="s">
        <v>1</v>
      </c>
      <c r="DF353" s="90"/>
      <c r="DG353" t="s">
        <v>1</v>
      </c>
      <c r="DH353" s="29" t="str">
        <f t="shared" si="607"/>
        <v/>
      </c>
      <c r="DI353" t="s">
        <v>1</v>
      </c>
      <c r="DJ353" s="166" t="str">
        <f>IF(BJ353&lt;&gt;"NEMA","",IF(IFERROR(MATCH(BI353,BI$10:BI352,0),0)&lt;&gt;0,"",BI353))</f>
        <v/>
      </c>
      <c r="DK353" t="s">
        <v>1</v>
      </c>
      <c r="DL353" s="90"/>
      <c r="DM353" t="s">
        <v>1</v>
      </c>
      <c r="DN353" s="105" t="str">
        <f t="shared" si="625"/>
        <v/>
      </c>
      <c r="DO353" s="73" t="str">
        <f>IF(DN353="","",MAX(DO$10:DO352)+1)</f>
        <v/>
      </c>
      <c r="DP353" s="73" t="str">
        <f>IF(DN353="","",IF(BP353="","",IF(BP353="NEMA",DD353,BP353)))</f>
        <v/>
      </c>
      <c r="DQ353" s="73" t="str">
        <f t="shared" si="626"/>
        <v/>
      </c>
      <c r="DR353" s="73" t="str">
        <f>IF(DL353="","",MAX(DR$10:DR352)+1)</f>
        <v/>
      </c>
      <c r="DS353" s="177" t="str">
        <f t="shared" si="608"/>
        <v/>
      </c>
      <c r="DT353" s="125" t="str">
        <f t="shared" si="627"/>
        <v/>
      </c>
      <c r="DU353" t="s">
        <v>1</v>
      </c>
      <c r="DV353" s="29" t="str">
        <f t="shared" si="628"/>
        <v/>
      </c>
      <c r="DW353" t="s">
        <v>1</v>
      </c>
      <c r="DX353" s="166" t="str">
        <f>IF(BX353="","",IF(BY353&lt;&gt;"NEMA","ime-pre-klu"&amp;IF(BJ353="","","(ali)")&amp;"-kat",IF(CB353&lt;&gt;"NEMA","ime-pre-klu"&amp;IF(BJ353="","","(ali)"),IF(CE353&lt;&gt;"NEMA","ime-pre",IF(CT353&lt;&gt;"","novo",""))))&amp;IF(AND(BE353="0",BD353&gt;max_minuta*60),"-ot",""))</f>
        <v/>
      </c>
      <c r="DY353" t="s">
        <v>1</v>
      </c>
      <c r="DZ353" s="111"/>
      <c r="EA353" s="134"/>
      <c r="EB353" s="134"/>
      <c r="EC353" s="134"/>
      <c r="ED353" s="134"/>
      <c r="EE353" s="134"/>
      <c r="EF353" s="134"/>
      <c r="EG353" s="134"/>
      <c r="EH353" s="134"/>
      <c r="EI353" s="134"/>
      <c r="EJ353" s="106" t="str">
        <f t="shared" si="609"/>
        <v/>
      </c>
      <c r="EK353" t="s">
        <v>1</v>
      </c>
    </row>
    <row r="354" spans="2:141" x14ac:dyDescent="0.25">
      <c r="B354" s="148"/>
      <c r="C354" t="s">
        <v>1</v>
      </c>
      <c r="D354" s="159" t="str">
        <f t="shared" si="610"/>
        <v/>
      </c>
      <c r="E354" s="160" t="str">
        <f t="shared" ref="E354:AW354" si="654">IF($B354="","",FIND(";",$B354,D354+1))</f>
        <v/>
      </c>
      <c r="F354" s="160" t="str">
        <f t="shared" si="654"/>
        <v/>
      </c>
      <c r="G354" s="160" t="str">
        <f t="shared" si="654"/>
        <v/>
      </c>
      <c r="H354" s="160" t="str">
        <f t="shared" si="654"/>
        <v/>
      </c>
      <c r="I354" s="160" t="str">
        <f t="shared" si="654"/>
        <v/>
      </c>
      <c r="J354" s="160" t="str">
        <f t="shared" si="654"/>
        <v/>
      </c>
      <c r="K354" s="160" t="str">
        <f t="shared" si="654"/>
        <v/>
      </c>
      <c r="L354" s="160" t="str">
        <f t="shared" si="654"/>
        <v/>
      </c>
      <c r="M354" s="160" t="str">
        <f t="shared" si="654"/>
        <v/>
      </c>
      <c r="N354" s="160" t="str">
        <f t="shared" si="654"/>
        <v/>
      </c>
      <c r="O354" s="160" t="str">
        <f t="shared" si="654"/>
        <v/>
      </c>
      <c r="P354" s="160" t="str">
        <f t="shared" si="654"/>
        <v/>
      </c>
      <c r="Q354" s="160" t="str">
        <f t="shared" si="654"/>
        <v/>
      </c>
      <c r="R354" s="160" t="str">
        <f t="shared" si="654"/>
        <v/>
      </c>
      <c r="S354" s="160" t="str">
        <f t="shared" si="654"/>
        <v/>
      </c>
      <c r="T354" s="160" t="str">
        <f t="shared" si="654"/>
        <v/>
      </c>
      <c r="U354" s="160" t="str">
        <f t="shared" si="654"/>
        <v/>
      </c>
      <c r="V354" s="160" t="str">
        <f t="shared" si="654"/>
        <v/>
      </c>
      <c r="W354" s="160" t="str">
        <f t="shared" si="654"/>
        <v/>
      </c>
      <c r="X354" s="160" t="str">
        <f t="shared" si="654"/>
        <v/>
      </c>
      <c r="Y354" s="160" t="str">
        <f t="shared" si="654"/>
        <v/>
      </c>
      <c r="Z354" s="160" t="str">
        <f t="shared" si="654"/>
        <v/>
      </c>
      <c r="AA354" s="160" t="str">
        <f t="shared" si="654"/>
        <v/>
      </c>
      <c r="AB354" s="160" t="str">
        <f t="shared" si="654"/>
        <v/>
      </c>
      <c r="AC354" s="160" t="str">
        <f t="shared" si="654"/>
        <v/>
      </c>
      <c r="AD354" s="160" t="str">
        <f t="shared" si="654"/>
        <v/>
      </c>
      <c r="AE354" s="160" t="str">
        <f t="shared" si="654"/>
        <v/>
      </c>
      <c r="AF354" s="160" t="str">
        <f t="shared" si="654"/>
        <v/>
      </c>
      <c r="AG354" s="160" t="str">
        <f t="shared" si="654"/>
        <v/>
      </c>
      <c r="AH354" s="160" t="str">
        <f t="shared" si="654"/>
        <v/>
      </c>
      <c r="AI354" s="160" t="str">
        <f t="shared" si="654"/>
        <v/>
      </c>
      <c r="AJ354" s="160" t="str">
        <f t="shared" si="654"/>
        <v/>
      </c>
      <c r="AK354" s="160" t="str">
        <f t="shared" si="654"/>
        <v/>
      </c>
      <c r="AL354" s="160" t="str">
        <f t="shared" si="654"/>
        <v/>
      </c>
      <c r="AM354" s="160" t="str">
        <f t="shared" si="654"/>
        <v/>
      </c>
      <c r="AN354" s="160" t="str">
        <f t="shared" si="654"/>
        <v/>
      </c>
      <c r="AO354" s="160" t="str">
        <f t="shared" si="654"/>
        <v/>
      </c>
      <c r="AP354" s="160" t="str">
        <f t="shared" si="654"/>
        <v/>
      </c>
      <c r="AQ354" s="160" t="str">
        <f t="shared" si="654"/>
        <v/>
      </c>
      <c r="AR354" s="160" t="str">
        <f t="shared" si="654"/>
        <v/>
      </c>
      <c r="AS354" s="160" t="str">
        <f t="shared" si="654"/>
        <v/>
      </c>
      <c r="AT354" s="160" t="str">
        <f t="shared" si="654"/>
        <v/>
      </c>
      <c r="AU354" s="160" t="str">
        <f t="shared" si="654"/>
        <v/>
      </c>
      <c r="AV354" s="160" t="str">
        <f t="shared" si="654"/>
        <v/>
      </c>
      <c r="AW354" s="161" t="str">
        <f t="shared" si="654"/>
        <v/>
      </c>
      <c r="AX354" t="s">
        <v>1</v>
      </c>
      <c r="AY354" s="105" t="str">
        <f t="shared" si="612"/>
        <v/>
      </c>
      <c r="AZ354" s="134" t="str">
        <f t="shared" si="592"/>
        <v/>
      </c>
      <c r="BA354" s="73" t="str">
        <f t="shared" si="613"/>
        <v/>
      </c>
      <c r="BB354" s="73" t="str">
        <f t="shared" si="614"/>
        <v/>
      </c>
      <c r="BC354" s="134" t="str">
        <f t="shared" si="615"/>
        <v/>
      </c>
      <c r="BD354" s="134" t="str">
        <f t="shared" si="616"/>
        <v/>
      </c>
      <c r="BE354" s="134" t="str">
        <f t="shared" si="617"/>
        <v/>
      </c>
      <c r="BF354" s="134" t="str">
        <f t="shared" si="643"/>
        <v/>
      </c>
      <c r="BG354" s="134" t="str">
        <f t="shared" si="593"/>
        <v/>
      </c>
      <c r="BH354" s="73" t="str">
        <f t="shared" si="594"/>
        <v/>
      </c>
      <c r="BI354" s="73" t="str">
        <f t="shared" si="639"/>
        <v/>
      </c>
      <c r="BJ354" s="134" t="str">
        <f t="shared" si="618"/>
        <v/>
      </c>
      <c r="BK354" s="73" t="str" cm="1">
        <f t="array" ref="BK354">IF(BJ354="",""&amp;BI354,IF(BJ354="NEMA",BI354,INDEX(klub_naziv,MATCH(INDEX(klubAlias_klubid,BJ354),klub_id,0))))</f>
        <v/>
      </c>
      <c r="BL354" s="73" t="str" cm="1">
        <f t="array" ref="BL354">IFERROR(INDEX(registarNatjecatelji,CE354,4),"")</f>
        <v/>
      </c>
      <c r="BM354" s="179" t="str">
        <f t="shared" si="562"/>
        <v/>
      </c>
      <c r="BN354" s="73" t="str">
        <f t="shared" si="619"/>
        <v/>
      </c>
      <c r="BO354" s="73" t="str">
        <f t="shared" si="632"/>
        <v/>
      </c>
      <c r="BP354" s="134" t="str">
        <f t="shared" si="595"/>
        <v/>
      </c>
      <c r="BQ354" s="73" t="str">
        <f t="shared" si="596"/>
        <v/>
      </c>
      <c r="BR354" s="73" t="str">
        <f t="shared" si="597"/>
        <v/>
      </c>
      <c r="BS354" s="134" t="str">
        <f t="shared" si="598"/>
        <v/>
      </c>
      <c r="BT354" s="74" t="str">
        <f t="shared" si="599"/>
        <v/>
      </c>
      <c r="BU354" s="74" t="str">
        <f t="shared" si="600"/>
        <v/>
      </c>
      <c r="BV354" s="75" t="str">
        <f t="shared" si="601"/>
        <v/>
      </c>
      <c r="BW354" t="s">
        <v>1</v>
      </c>
      <c r="BX354" s="105" t="str">
        <f t="shared" si="602"/>
        <v/>
      </c>
      <c r="BY354" s="106" t="str">
        <f t="shared" si="603"/>
        <v/>
      </c>
      <c r="BZ354" t="s">
        <v>1</v>
      </c>
      <c r="CA354" s="105" t="str">
        <f t="shared" si="604"/>
        <v/>
      </c>
      <c r="CB354" s="106" t="str">
        <f t="shared" si="605"/>
        <v/>
      </c>
      <c r="CC354" t="s">
        <v>1</v>
      </c>
      <c r="CD354" s="105" t="str">
        <f t="shared" si="606"/>
        <v/>
      </c>
      <c r="CE354" s="106" t="str">
        <f t="shared" si="620"/>
        <v/>
      </c>
      <c r="CF354" t="s">
        <v>1</v>
      </c>
      <c r="CG354" s="111" t="str">
        <f t="shared" si="621"/>
        <v/>
      </c>
      <c r="CH354" s="134" t="str" cm="1">
        <f t="array" ref="CH354">IF(CG354="","",INDEX(imePrezime_id,CG354,0))</f>
        <v/>
      </c>
      <c r="CI354" s="106" t="str">
        <f>IF(OR(CD354="",CE354&lt;&gt;"NEMA"),"",IFERROR(INDEX(imeprezimealias_imeprezimeid,MATCH(BA354&amp;" "&amp;BB354,imeprezimealias_alias,0)),""))</f>
        <v/>
      </c>
      <c r="CJ354" t="s">
        <v>1</v>
      </c>
      <c r="CK354" s="29" t="str">
        <f t="shared" si="622"/>
        <v/>
      </c>
      <c r="CL354" t="s">
        <v>1</v>
      </c>
      <c r="CM354" s="90"/>
      <c r="CN354" t="s">
        <v>1</v>
      </c>
      <c r="CO354" s="111" t="str">
        <f>IF(CM354="","",MAX(CO$10:CO353)+1)</f>
        <v/>
      </c>
      <c r="CP354" s="106" t="str">
        <f>IF(CM354="","",INDEX(imePrezime_id,MATCH(IF(IFERROR(SEARCH("–",CM354),0)&lt;&gt;0,CM354,SUBSTITUTE(CM354," "," – ",1)),imePrezime,0)))</f>
        <v/>
      </c>
      <c r="CR354" s="29" t="str">
        <f t="shared" si="623"/>
        <v/>
      </c>
      <c r="CS354" t="s">
        <v>1</v>
      </c>
      <c r="CT354" s="115" t="str">
        <f>IF(AND(CE354="NEMA",CI354=""),MAX(CT$10:CT353)+1,"")</f>
        <v/>
      </c>
      <c r="CU354" t="s">
        <v>1</v>
      </c>
      <c r="CV354" s="120" t="str">
        <f t="shared" si="637"/>
        <v/>
      </c>
      <c r="CW354" t="s">
        <v>1</v>
      </c>
      <c r="CX354" s="105" t="str">
        <f>IF(CT354="","",IF(BO354&lt;&gt;"CRO","","INSERT INTO osoba (id,reg_broj,oib,spol_id,dat_rodjenja) VALUES ("&amp;CT354&amp;",(SELECT max(reg_broj)+1 FROM osoba),Null,'"&amp;CV354&amp;"',Null); INSERT INTO osoba_log (id,reg_broj,oib,spol_id,dat_rodjenja,dnevnik_id) SELECT id,reg_broj,oib,spol_id,dat_rodjenja,"&amp;CT$2&amp;" FROM osoba WHERE id = "&amp;CT354&amp;";"))</f>
        <v/>
      </c>
      <c r="CY354" s="125" t="str">
        <f>IF(CT354="","","INSERT INTO imeprezime (id,osoba_id,rbr,ime,prezime,klub_id,identitet_id,sintaksa_id,info,aktivno,dnevnik_id) VALUES ("&amp;CT354&amp;","&amp;IF(CX354="","Null",CT354)&amp;",1,'"&amp;BA354&amp;"','"&amp;BB354&amp;"',(SELECT id FROM klub WHERE naziv = '"&amp;BI354&amp;"'),Null,1,'',1,"&amp;CT$2&amp;");")</f>
        <v/>
      </c>
      <c r="CZ354" t="s">
        <v>1</v>
      </c>
      <c r="DA354" s="29" t="str">
        <f t="shared" si="624"/>
        <v/>
      </c>
      <c r="DB354" t="s">
        <v>1</v>
      </c>
      <c r="DC354" s="105" t="str">
        <f>IF(OR(BP354="",BP354&lt;&gt;"NEMA"),"",BO354)</f>
        <v/>
      </c>
      <c r="DD354" s="125" t="str">
        <f>IF(DC354="","",MAX(DD$10:DD353)+1)</f>
        <v/>
      </c>
      <c r="DE354" t="s">
        <v>1</v>
      </c>
      <c r="DF354" s="90"/>
      <c r="DG354" t="s">
        <v>1</v>
      </c>
      <c r="DH354" s="29" t="str">
        <f t="shared" si="607"/>
        <v/>
      </c>
      <c r="DI354" t="s">
        <v>1</v>
      </c>
      <c r="DJ354" s="166" t="str">
        <f>IF(BJ354&lt;&gt;"NEMA","",IF(IFERROR(MATCH(BI354,BI$10:BI353,0),0)&lt;&gt;0,"",BI354))</f>
        <v/>
      </c>
      <c r="DK354" t="s">
        <v>1</v>
      </c>
      <c r="DL354" s="90"/>
      <c r="DM354" t="s">
        <v>1</v>
      </c>
      <c r="DN354" s="105" t="str">
        <f t="shared" si="625"/>
        <v/>
      </c>
      <c r="DO354" s="73" t="str">
        <f>IF(DN354="","",MAX(DO$10:DO353)+1)</f>
        <v/>
      </c>
      <c r="DP354" s="73" t="str">
        <f>IF(DN354="","",IF(BP354="","",IF(BP354="NEMA",DD354,BP354)))</f>
        <v/>
      </c>
      <c r="DQ354" s="73" t="str">
        <f t="shared" si="626"/>
        <v/>
      </c>
      <c r="DR354" s="73" t="str">
        <f>IF(DL354="","",MAX(DR$10:DR353)+1)</f>
        <v/>
      </c>
      <c r="DS354" s="177" t="str">
        <f t="shared" si="608"/>
        <v/>
      </c>
      <c r="DT354" s="125" t="str">
        <f t="shared" si="627"/>
        <v/>
      </c>
      <c r="DU354" t="s">
        <v>1</v>
      </c>
      <c r="DV354" s="29" t="str">
        <f t="shared" si="628"/>
        <v/>
      </c>
      <c r="DW354" t="s">
        <v>1</v>
      </c>
      <c r="DX354" s="166" t="str">
        <f>IF(BX354="","",IF(BY354&lt;&gt;"NEMA","ime-pre-klu"&amp;IF(BJ354="","","(ali)")&amp;"-kat",IF(CB354&lt;&gt;"NEMA","ime-pre-klu"&amp;IF(BJ354="","","(ali)"),IF(CE354&lt;&gt;"NEMA","ime-pre",IF(CT354&lt;&gt;"","novo",""))))&amp;IF(AND(BE354="0",BD354&gt;max_minuta*60),"-ot",""))</f>
        <v/>
      </c>
      <c r="DY354" t="s">
        <v>1</v>
      </c>
      <c r="DZ354" s="111"/>
      <c r="EA354" s="134"/>
      <c r="EB354" s="134"/>
      <c r="EC354" s="134"/>
      <c r="ED354" s="134"/>
      <c r="EE354" s="134"/>
      <c r="EF354" s="134"/>
      <c r="EG354" s="134"/>
      <c r="EH354" s="134"/>
      <c r="EI354" s="134"/>
      <c r="EJ354" s="106" t="str">
        <f t="shared" si="609"/>
        <v/>
      </c>
      <c r="EK354" t="s">
        <v>1</v>
      </c>
    </row>
    <row r="355" spans="2:141" x14ac:dyDescent="0.25">
      <c r="B355" s="148"/>
      <c r="C355" t="s">
        <v>1</v>
      </c>
      <c r="D355" s="159" t="str">
        <f t="shared" si="610"/>
        <v/>
      </c>
      <c r="E355" s="160" t="str">
        <f t="shared" ref="E355:AW355" si="655">IF($B355="","",FIND(";",$B355,D355+1))</f>
        <v/>
      </c>
      <c r="F355" s="160" t="str">
        <f t="shared" si="655"/>
        <v/>
      </c>
      <c r="G355" s="160" t="str">
        <f t="shared" si="655"/>
        <v/>
      </c>
      <c r="H355" s="160" t="str">
        <f t="shared" si="655"/>
        <v/>
      </c>
      <c r="I355" s="160" t="str">
        <f t="shared" si="655"/>
        <v/>
      </c>
      <c r="J355" s="160" t="str">
        <f t="shared" si="655"/>
        <v/>
      </c>
      <c r="K355" s="160" t="str">
        <f t="shared" si="655"/>
        <v/>
      </c>
      <c r="L355" s="160" t="str">
        <f t="shared" si="655"/>
        <v/>
      </c>
      <c r="M355" s="160" t="str">
        <f t="shared" si="655"/>
        <v/>
      </c>
      <c r="N355" s="160" t="str">
        <f t="shared" si="655"/>
        <v/>
      </c>
      <c r="O355" s="160" t="str">
        <f t="shared" si="655"/>
        <v/>
      </c>
      <c r="P355" s="160" t="str">
        <f t="shared" si="655"/>
        <v/>
      </c>
      <c r="Q355" s="160" t="str">
        <f t="shared" si="655"/>
        <v/>
      </c>
      <c r="R355" s="160" t="str">
        <f t="shared" si="655"/>
        <v/>
      </c>
      <c r="S355" s="160" t="str">
        <f t="shared" si="655"/>
        <v/>
      </c>
      <c r="T355" s="160" t="str">
        <f t="shared" si="655"/>
        <v/>
      </c>
      <c r="U355" s="160" t="str">
        <f t="shared" si="655"/>
        <v/>
      </c>
      <c r="V355" s="160" t="str">
        <f t="shared" si="655"/>
        <v/>
      </c>
      <c r="W355" s="160" t="str">
        <f t="shared" si="655"/>
        <v/>
      </c>
      <c r="X355" s="160" t="str">
        <f t="shared" si="655"/>
        <v/>
      </c>
      <c r="Y355" s="160" t="str">
        <f t="shared" si="655"/>
        <v/>
      </c>
      <c r="Z355" s="160" t="str">
        <f t="shared" si="655"/>
        <v/>
      </c>
      <c r="AA355" s="160" t="str">
        <f t="shared" si="655"/>
        <v/>
      </c>
      <c r="AB355" s="160" t="str">
        <f t="shared" si="655"/>
        <v/>
      </c>
      <c r="AC355" s="160" t="str">
        <f t="shared" si="655"/>
        <v/>
      </c>
      <c r="AD355" s="160" t="str">
        <f t="shared" si="655"/>
        <v/>
      </c>
      <c r="AE355" s="160" t="str">
        <f t="shared" si="655"/>
        <v/>
      </c>
      <c r="AF355" s="160" t="str">
        <f t="shared" si="655"/>
        <v/>
      </c>
      <c r="AG355" s="160" t="str">
        <f t="shared" si="655"/>
        <v/>
      </c>
      <c r="AH355" s="160" t="str">
        <f t="shared" si="655"/>
        <v/>
      </c>
      <c r="AI355" s="160" t="str">
        <f t="shared" si="655"/>
        <v/>
      </c>
      <c r="AJ355" s="160" t="str">
        <f t="shared" si="655"/>
        <v/>
      </c>
      <c r="AK355" s="160" t="str">
        <f t="shared" si="655"/>
        <v/>
      </c>
      <c r="AL355" s="160" t="str">
        <f t="shared" si="655"/>
        <v/>
      </c>
      <c r="AM355" s="160" t="str">
        <f t="shared" si="655"/>
        <v/>
      </c>
      <c r="AN355" s="160" t="str">
        <f t="shared" si="655"/>
        <v/>
      </c>
      <c r="AO355" s="160" t="str">
        <f t="shared" si="655"/>
        <v/>
      </c>
      <c r="AP355" s="160" t="str">
        <f t="shared" si="655"/>
        <v/>
      </c>
      <c r="AQ355" s="160" t="str">
        <f t="shared" si="655"/>
        <v/>
      </c>
      <c r="AR355" s="160" t="str">
        <f t="shared" si="655"/>
        <v/>
      </c>
      <c r="AS355" s="160" t="str">
        <f t="shared" si="655"/>
        <v/>
      </c>
      <c r="AT355" s="160" t="str">
        <f t="shared" si="655"/>
        <v/>
      </c>
      <c r="AU355" s="160" t="str">
        <f t="shared" si="655"/>
        <v/>
      </c>
      <c r="AV355" s="160" t="str">
        <f t="shared" si="655"/>
        <v/>
      </c>
      <c r="AW355" s="161" t="str">
        <f t="shared" si="655"/>
        <v/>
      </c>
      <c r="AX355" t="s">
        <v>1</v>
      </c>
      <c r="AY355" s="105" t="str">
        <f t="shared" si="612"/>
        <v/>
      </c>
      <c r="AZ355" s="134" t="str">
        <f t="shared" si="592"/>
        <v/>
      </c>
      <c r="BA355" s="73" t="str">
        <f t="shared" si="613"/>
        <v/>
      </c>
      <c r="BB355" s="73" t="str">
        <f t="shared" si="614"/>
        <v/>
      </c>
      <c r="BC355" s="134" t="str">
        <f t="shared" si="615"/>
        <v/>
      </c>
      <c r="BD355" s="134" t="str">
        <f t="shared" si="616"/>
        <v/>
      </c>
      <c r="BE355" s="134" t="str">
        <f t="shared" si="617"/>
        <v/>
      </c>
      <c r="BF355" s="134" t="str">
        <f t="shared" si="643"/>
        <v/>
      </c>
      <c r="BG355" s="134" t="str">
        <f t="shared" si="593"/>
        <v/>
      </c>
      <c r="BH355" s="73" t="str">
        <f t="shared" si="594"/>
        <v/>
      </c>
      <c r="BI355" s="73" t="str">
        <f t="shared" si="639"/>
        <v/>
      </c>
      <c r="BJ355" s="134" t="str">
        <f t="shared" si="618"/>
        <v/>
      </c>
      <c r="BK355" s="73" t="str" cm="1">
        <f t="array" ref="BK355">IF(BJ355="",""&amp;BI355,IF(BJ355="NEMA",BI355,INDEX(klub_naziv,MATCH(INDEX(klubAlias_klubid,BJ355),klub_id,0))))</f>
        <v/>
      </c>
      <c r="BL355" s="73" t="str" cm="1">
        <f t="array" ref="BL355">IFERROR(INDEX(registarNatjecatelji,CE355,4),"")</f>
        <v/>
      </c>
      <c r="BM355" s="179" t="str">
        <f t="shared" si="562"/>
        <v/>
      </c>
      <c r="BN355" s="73" t="str">
        <f t="shared" si="619"/>
        <v/>
      </c>
      <c r="BO355" s="73" t="str">
        <f t="shared" si="632"/>
        <v/>
      </c>
      <c r="BP355" s="134" t="str">
        <f t="shared" si="595"/>
        <v/>
      </c>
      <c r="BQ355" s="73" t="str">
        <f t="shared" si="596"/>
        <v/>
      </c>
      <c r="BR355" s="73" t="str">
        <f t="shared" si="597"/>
        <v/>
      </c>
      <c r="BS355" s="134" t="str">
        <f t="shared" si="598"/>
        <v/>
      </c>
      <c r="BT355" s="74" t="str">
        <f t="shared" si="599"/>
        <v/>
      </c>
      <c r="BU355" s="74" t="str">
        <f t="shared" si="600"/>
        <v/>
      </c>
      <c r="BV355" s="75" t="str">
        <f t="shared" si="601"/>
        <v/>
      </c>
      <c r="BW355" t="s">
        <v>1</v>
      </c>
      <c r="BX355" s="105" t="str">
        <f t="shared" si="602"/>
        <v/>
      </c>
      <c r="BY355" s="106" t="str">
        <f t="shared" si="603"/>
        <v/>
      </c>
      <c r="BZ355" t="s">
        <v>1</v>
      </c>
      <c r="CA355" s="105" t="str">
        <f t="shared" si="604"/>
        <v/>
      </c>
      <c r="CB355" s="106" t="str">
        <f t="shared" si="605"/>
        <v/>
      </c>
      <c r="CC355" t="s">
        <v>1</v>
      </c>
      <c r="CD355" s="105" t="str">
        <f t="shared" si="606"/>
        <v/>
      </c>
      <c r="CE355" s="106" t="str">
        <f t="shared" si="620"/>
        <v/>
      </c>
      <c r="CF355" t="s">
        <v>1</v>
      </c>
      <c r="CG355" s="111" t="str">
        <f t="shared" si="621"/>
        <v/>
      </c>
      <c r="CH355" s="134" t="str" cm="1">
        <f t="array" ref="CH355">IF(CG355="","",INDEX(imePrezime_id,CG355,0))</f>
        <v/>
      </c>
      <c r="CI355" s="106" t="str">
        <f>IF(OR(CD355="",CE355&lt;&gt;"NEMA"),"",IFERROR(INDEX(imeprezimealias_imeprezimeid,MATCH(BA355&amp;" "&amp;BB355,imeprezimealias_alias,0)),""))</f>
        <v/>
      </c>
      <c r="CJ355" t="s">
        <v>1</v>
      </c>
      <c r="CK355" s="29" t="str">
        <f t="shared" si="622"/>
        <v/>
      </c>
      <c r="CL355" t="s">
        <v>1</v>
      </c>
      <c r="CM355" s="90"/>
      <c r="CN355" t="s">
        <v>1</v>
      </c>
      <c r="CO355" s="111" t="str">
        <f>IF(CM355="","",MAX(CO$10:CO354)+1)</f>
        <v/>
      </c>
      <c r="CP355" s="106" t="str">
        <f>IF(CM355="","",INDEX(imePrezime_id,MATCH(IF(IFERROR(SEARCH("–",CM355),0)&lt;&gt;0,CM355,SUBSTITUTE(CM355," "," – ",1)),imePrezime,0)))</f>
        <v/>
      </c>
      <c r="CR355" s="29" t="str">
        <f t="shared" si="623"/>
        <v/>
      </c>
      <c r="CS355" t="s">
        <v>1</v>
      </c>
      <c r="CT355" s="115" t="str">
        <f>IF(AND(CE355="NEMA",CI355=""),MAX(CT$10:CT354)+1,"")</f>
        <v/>
      </c>
      <c r="CU355" t="s">
        <v>1</v>
      </c>
      <c r="CV355" s="120" t="str">
        <f t="shared" si="637"/>
        <v/>
      </c>
      <c r="CW355" t="s">
        <v>1</v>
      </c>
      <c r="CX355" s="105" t="str">
        <f>IF(CT355="","",IF(BO355&lt;&gt;"CRO","","INSERT INTO osoba (id,reg_broj,oib,spol_id,dat_rodjenja) VALUES ("&amp;CT355&amp;",(SELECT max(reg_broj)+1 FROM osoba),Null,'"&amp;CV355&amp;"',Null); INSERT INTO osoba_log (id,reg_broj,oib,spol_id,dat_rodjenja,dnevnik_id) SELECT id,reg_broj,oib,spol_id,dat_rodjenja,"&amp;CT$2&amp;" FROM osoba WHERE id = "&amp;CT355&amp;";"))</f>
        <v/>
      </c>
      <c r="CY355" s="125" t="str">
        <f>IF(CT355="","","INSERT INTO imeprezime (id,osoba_id,rbr,ime,prezime,klub_id,identitet_id,sintaksa_id,info,aktivno,dnevnik_id) VALUES ("&amp;CT355&amp;","&amp;IF(CX355="","Null",CT355)&amp;",1,'"&amp;BA355&amp;"','"&amp;BB355&amp;"',(SELECT id FROM klub WHERE naziv = '"&amp;BI355&amp;"'),Null,1,'',1,"&amp;CT$2&amp;");")</f>
        <v/>
      </c>
      <c r="CZ355" t="s">
        <v>1</v>
      </c>
      <c r="DA355" s="29" t="str">
        <f t="shared" si="624"/>
        <v/>
      </c>
      <c r="DB355" t="s">
        <v>1</v>
      </c>
      <c r="DC355" s="105" t="str">
        <f>IF(OR(BP355="",BP355&lt;&gt;"NEMA"),"",BO355)</f>
        <v/>
      </c>
      <c r="DD355" s="125" t="str">
        <f>IF(DC355="","",MAX(DD$10:DD354)+1)</f>
        <v/>
      </c>
      <c r="DE355" t="s">
        <v>1</v>
      </c>
      <c r="DF355" s="90"/>
      <c r="DG355" t="s">
        <v>1</v>
      </c>
      <c r="DH355" s="29" t="str">
        <f t="shared" si="607"/>
        <v/>
      </c>
      <c r="DI355" t="s">
        <v>1</v>
      </c>
      <c r="DJ355" s="166" t="str">
        <f>IF(BJ355&lt;&gt;"NEMA","",IF(IFERROR(MATCH(BI355,BI$10:BI354,0),0)&lt;&gt;0,"",BI355))</f>
        <v/>
      </c>
      <c r="DK355" t="s">
        <v>1</v>
      </c>
      <c r="DL355" s="90"/>
      <c r="DM355" t="s">
        <v>1</v>
      </c>
      <c r="DN355" s="105" t="str">
        <f t="shared" si="625"/>
        <v/>
      </c>
      <c r="DO355" s="73" t="str">
        <f>IF(DN355="","",MAX(DO$10:DO354)+1)</f>
        <v/>
      </c>
      <c r="DP355" s="73" t="str">
        <f>IF(DN355="","",IF(BP355="","",IF(BP355="NEMA",DD355,BP355)))</f>
        <v/>
      </c>
      <c r="DQ355" s="73" t="str">
        <f t="shared" si="626"/>
        <v/>
      </c>
      <c r="DR355" s="73" t="str">
        <f>IF(DL355="","",MAX(DR$10:DR354)+1)</f>
        <v/>
      </c>
      <c r="DS355" s="177" t="str">
        <f t="shared" si="608"/>
        <v/>
      </c>
      <c r="DT355" s="125" t="str">
        <f t="shared" si="627"/>
        <v/>
      </c>
      <c r="DU355" t="s">
        <v>1</v>
      </c>
      <c r="DV355" s="29" t="str">
        <f t="shared" si="628"/>
        <v/>
      </c>
      <c r="DW355" t="s">
        <v>1</v>
      </c>
      <c r="DX355" s="166" t="str">
        <f>IF(BX355="","",IF(BY355&lt;&gt;"NEMA","ime-pre-klu"&amp;IF(BJ355="","","(ali)")&amp;"-kat",IF(CB355&lt;&gt;"NEMA","ime-pre-klu"&amp;IF(BJ355="","","(ali)"),IF(CE355&lt;&gt;"NEMA","ime-pre",IF(CT355&lt;&gt;"","novo",""))))&amp;IF(AND(BE355="0",BD355&gt;max_minuta*60),"-ot",""))</f>
        <v/>
      </c>
      <c r="DY355" t="s">
        <v>1</v>
      </c>
      <c r="DZ355" s="111"/>
      <c r="EA355" s="134"/>
      <c r="EB355" s="134"/>
      <c r="EC355" s="134"/>
      <c r="ED355" s="134"/>
      <c r="EE355" s="134"/>
      <c r="EF355" s="134"/>
      <c r="EG355" s="134"/>
      <c r="EH355" s="134"/>
      <c r="EI355" s="134"/>
      <c r="EJ355" s="106" t="str">
        <f t="shared" si="609"/>
        <v/>
      </c>
      <c r="EK355" t="s">
        <v>1</v>
      </c>
    </row>
    <row r="356" spans="2:141" x14ac:dyDescent="0.25">
      <c r="B356" s="148"/>
      <c r="C356" t="s">
        <v>1</v>
      </c>
      <c r="D356" s="159" t="str">
        <f t="shared" si="610"/>
        <v/>
      </c>
      <c r="E356" s="160" t="str">
        <f t="shared" ref="E356:AW356" si="656">IF($B356="","",FIND(";",$B356,D356+1))</f>
        <v/>
      </c>
      <c r="F356" s="160" t="str">
        <f t="shared" si="656"/>
        <v/>
      </c>
      <c r="G356" s="160" t="str">
        <f t="shared" si="656"/>
        <v/>
      </c>
      <c r="H356" s="160" t="str">
        <f t="shared" si="656"/>
        <v/>
      </c>
      <c r="I356" s="160" t="str">
        <f t="shared" si="656"/>
        <v/>
      </c>
      <c r="J356" s="160" t="str">
        <f t="shared" si="656"/>
        <v/>
      </c>
      <c r="K356" s="160" t="str">
        <f t="shared" si="656"/>
        <v/>
      </c>
      <c r="L356" s="160" t="str">
        <f t="shared" si="656"/>
        <v/>
      </c>
      <c r="M356" s="160" t="str">
        <f t="shared" si="656"/>
        <v/>
      </c>
      <c r="N356" s="160" t="str">
        <f t="shared" si="656"/>
        <v/>
      </c>
      <c r="O356" s="160" t="str">
        <f t="shared" si="656"/>
        <v/>
      </c>
      <c r="P356" s="160" t="str">
        <f t="shared" si="656"/>
        <v/>
      </c>
      <c r="Q356" s="160" t="str">
        <f t="shared" si="656"/>
        <v/>
      </c>
      <c r="R356" s="160" t="str">
        <f t="shared" si="656"/>
        <v/>
      </c>
      <c r="S356" s="160" t="str">
        <f t="shared" si="656"/>
        <v/>
      </c>
      <c r="T356" s="160" t="str">
        <f t="shared" si="656"/>
        <v/>
      </c>
      <c r="U356" s="160" t="str">
        <f t="shared" si="656"/>
        <v/>
      </c>
      <c r="V356" s="160" t="str">
        <f t="shared" si="656"/>
        <v/>
      </c>
      <c r="W356" s="160" t="str">
        <f t="shared" si="656"/>
        <v/>
      </c>
      <c r="X356" s="160" t="str">
        <f t="shared" si="656"/>
        <v/>
      </c>
      <c r="Y356" s="160" t="str">
        <f t="shared" si="656"/>
        <v/>
      </c>
      <c r="Z356" s="160" t="str">
        <f t="shared" si="656"/>
        <v/>
      </c>
      <c r="AA356" s="160" t="str">
        <f t="shared" si="656"/>
        <v/>
      </c>
      <c r="AB356" s="160" t="str">
        <f t="shared" si="656"/>
        <v/>
      </c>
      <c r="AC356" s="160" t="str">
        <f t="shared" si="656"/>
        <v/>
      </c>
      <c r="AD356" s="160" t="str">
        <f t="shared" si="656"/>
        <v/>
      </c>
      <c r="AE356" s="160" t="str">
        <f t="shared" si="656"/>
        <v/>
      </c>
      <c r="AF356" s="160" t="str">
        <f t="shared" si="656"/>
        <v/>
      </c>
      <c r="AG356" s="160" t="str">
        <f t="shared" si="656"/>
        <v/>
      </c>
      <c r="AH356" s="160" t="str">
        <f t="shared" si="656"/>
        <v/>
      </c>
      <c r="AI356" s="160" t="str">
        <f t="shared" si="656"/>
        <v/>
      </c>
      <c r="AJ356" s="160" t="str">
        <f t="shared" si="656"/>
        <v/>
      </c>
      <c r="AK356" s="160" t="str">
        <f t="shared" si="656"/>
        <v/>
      </c>
      <c r="AL356" s="160" t="str">
        <f t="shared" si="656"/>
        <v/>
      </c>
      <c r="AM356" s="160" t="str">
        <f t="shared" si="656"/>
        <v/>
      </c>
      <c r="AN356" s="160" t="str">
        <f t="shared" si="656"/>
        <v/>
      </c>
      <c r="AO356" s="160" t="str">
        <f t="shared" si="656"/>
        <v/>
      </c>
      <c r="AP356" s="160" t="str">
        <f t="shared" si="656"/>
        <v/>
      </c>
      <c r="AQ356" s="160" t="str">
        <f t="shared" si="656"/>
        <v/>
      </c>
      <c r="AR356" s="160" t="str">
        <f t="shared" si="656"/>
        <v/>
      </c>
      <c r="AS356" s="160" t="str">
        <f t="shared" si="656"/>
        <v/>
      </c>
      <c r="AT356" s="160" t="str">
        <f t="shared" si="656"/>
        <v/>
      </c>
      <c r="AU356" s="160" t="str">
        <f t="shared" si="656"/>
        <v/>
      </c>
      <c r="AV356" s="160" t="str">
        <f t="shared" si="656"/>
        <v/>
      </c>
      <c r="AW356" s="161" t="str">
        <f t="shared" si="656"/>
        <v/>
      </c>
      <c r="AX356" t="s">
        <v>1</v>
      </c>
      <c r="AY356" s="105" t="str">
        <f t="shared" si="612"/>
        <v/>
      </c>
      <c r="AZ356" s="134" t="str">
        <f t="shared" si="592"/>
        <v/>
      </c>
      <c r="BA356" s="73" t="str">
        <f t="shared" si="613"/>
        <v/>
      </c>
      <c r="BB356" s="73" t="str">
        <f t="shared" si="614"/>
        <v/>
      </c>
      <c r="BC356" s="134" t="str">
        <f t="shared" si="615"/>
        <v/>
      </c>
      <c r="BD356" s="134" t="str">
        <f t="shared" si="616"/>
        <v/>
      </c>
      <c r="BE356" s="134" t="str">
        <f t="shared" si="617"/>
        <v/>
      </c>
      <c r="BF356" s="134" t="str">
        <f t="shared" si="643"/>
        <v/>
      </c>
      <c r="BG356" s="134" t="str">
        <f t="shared" si="593"/>
        <v/>
      </c>
      <c r="BH356" s="73" t="str">
        <f t="shared" si="594"/>
        <v/>
      </c>
      <c r="BI356" s="73" t="str">
        <f t="shared" si="639"/>
        <v/>
      </c>
      <c r="BJ356" s="134" t="str">
        <f t="shared" si="618"/>
        <v/>
      </c>
      <c r="BK356" s="73" t="str" cm="1">
        <f t="array" ref="BK356">IF(BJ356="",""&amp;BI356,IF(BJ356="NEMA",BI356,INDEX(klub_naziv,MATCH(INDEX(klubAlias_klubid,BJ356),klub_id,0))))</f>
        <v/>
      </c>
      <c r="BL356" s="73" t="str" cm="1">
        <f t="array" ref="BL356">IFERROR(INDEX(registarNatjecatelji,CE356,4),"")</f>
        <v/>
      </c>
      <c r="BM356" s="179" t="str">
        <f t="shared" si="562"/>
        <v/>
      </c>
      <c r="BN356" s="73" t="str">
        <f t="shared" si="619"/>
        <v/>
      </c>
      <c r="BO356" s="73" t="str">
        <f t="shared" si="632"/>
        <v/>
      </c>
      <c r="BP356" s="134" t="str">
        <f t="shared" si="595"/>
        <v/>
      </c>
      <c r="BQ356" s="73" t="str">
        <f t="shared" si="596"/>
        <v/>
      </c>
      <c r="BR356" s="73" t="str">
        <f t="shared" si="597"/>
        <v/>
      </c>
      <c r="BS356" s="134" t="str">
        <f t="shared" si="598"/>
        <v/>
      </c>
      <c r="BT356" s="74" t="str">
        <f t="shared" si="599"/>
        <v/>
      </c>
      <c r="BU356" s="74" t="str">
        <f t="shared" si="600"/>
        <v/>
      </c>
      <c r="BV356" s="75" t="str">
        <f t="shared" si="601"/>
        <v/>
      </c>
      <c r="BW356" t="s">
        <v>1</v>
      </c>
      <c r="BX356" s="105" t="str">
        <f t="shared" si="602"/>
        <v/>
      </c>
      <c r="BY356" s="106" t="str">
        <f t="shared" si="603"/>
        <v/>
      </c>
      <c r="BZ356" t="s">
        <v>1</v>
      </c>
      <c r="CA356" s="105" t="str">
        <f t="shared" si="604"/>
        <v/>
      </c>
      <c r="CB356" s="106" t="str">
        <f t="shared" si="605"/>
        <v/>
      </c>
      <c r="CC356" t="s">
        <v>1</v>
      </c>
      <c r="CD356" s="105" t="str">
        <f t="shared" si="606"/>
        <v/>
      </c>
      <c r="CE356" s="106" t="str">
        <f t="shared" si="620"/>
        <v/>
      </c>
      <c r="CF356" t="s">
        <v>1</v>
      </c>
      <c r="CG356" s="111" t="str">
        <f t="shared" si="621"/>
        <v/>
      </c>
      <c r="CH356" s="134" t="str" cm="1">
        <f t="array" ref="CH356">IF(CG356="","",INDEX(imePrezime_id,CG356,0))</f>
        <v/>
      </c>
      <c r="CI356" s="106" t="str">
        <f>IF(OR(CD356="",CE356&lt;&gt;"NEMA"),"",IFERROR(INDEX(imeprezimealias_imeprezimeid,MATCH(BA356&amp;" "&amp;BB356,imeprezimealias_alias,0)),""))</f>
        <v/>
      </c>
      <c r="CJ356" t="s">
        <v>1</v>
      </c>
      <c r="CK356" s="29" t="str">
        <f t="shared" si="622"/>
        <v/>
      </c>
      <c r="CL356" t="s">
        <v>1</v>
      </c>
      <c r="CM356" s="90"/>
      <c r="CN356" t="s">
        <v>1</v>
      </c>
      <c r="CO356" s="111" t="str">
        <f>IF(CM356="","",MAX(CO$10:CO355)+1)</f>
        <v/>
      </c>
      <c r="CP356" s="106" t="str">
        <f>IF(CM356="","",INDEX(imePrezime_id,MATCH(IF(IFERROR(SEARCH("–",CM356),0)&lt;&gt;0,CM356,SUBSTITUTE(CM356," "," – ",1)),imePrezime,0)))</f>
        <v/>
      </c>
      <c r="CR356" s="29" t="str">
        <f t="shared" si="623"/>
        <v/>
      </c>
      <c r="CS356" t="s">
        <v>1</v>
      </c>
      <c r="CT356" s="115" t="str">
        <f>IF(AND(CE356="NEMA",CI356=""),MAX(CT$10:CT355)+1,"")</f>
        <v/>
      </c>
      <c r="CU356" t="s">
        <v>1</v>
      </c>
      <c r="CV356" s="120" t="str">
        <f t="shared" si="637"/>
        <v/>
      </c>
      <c r="CW356" t="s">
        <v>1</v>
      </c>
      <c r="CX356" s="105" t="str">
        <f>IF(CT356="","",IF(BO356&lt;&gt;"CRO","","INSERT INTO osoba (id,reg_broj,oib,spol_id,dat_rodjenja) VALUES ("&amp;CT356&amp;",(SELECT max(reg_broj)+1 FROM osoba),Null,'"&amp;CV356&amp;"',Null); INSERT INTO osoba_log (id,reg_broj,oib,spol_id,dat_rodjenja,dnevnik_id) SELECT id,reg_broj,oib,spol_id,dat_rodjenja,"&amp;CT$2&amp;" FROM osoba WHERE id = "&amp;CT356&amp;";"))</f>
        <v/>
      </c>
      <c r="CY356" s="125" t="str">
        <f>IF(CT356="","","INSERT INTO imeprezime (id,osoba_id,rbr,ime,prezime,klub_id,identitet_id,sintaksa_id,info,aktivno,dnevnik_id) VALUES ("&amp;CT356&amp;","&amp;IF(CX356="","Null",CT356)&amp;",1,'"&amp;BA356&amp;"','"&amp;BB356&amp;"',(SELECT id FROM klub WHERE naziv = '"&amp;BI356&amp;"'),Null,1,'',1,"&amp;CT$2&amp;");")</f>
        <v/>
      </c>
      <c r="CZ356" t="s">
        <v>1</v>
      </c>
      <c r="DA356" s="29" t="str">
        <f t="shared" si="624"/>
        <v/>
      </c>
      <c r="DB356" t="s">
        <v>1</v>
      </c>
      <c r="DC356" s="105" t="str">
        <f>IF(OR(BP356="",BP356&lt;&gt;"NEMA"),"",BO356)</f>
        <v/>
      </c>
      <c r="DD356" s="125" t="str">
        <f>IF(DC356="","",MAX(DD$10:DD355)+1)</f>
        <v/>
      </c>
      <c r="DE356" t="s">
        <v>1</v>
      </c>
      <c r="DF356" s="90"/>
      <c r="DG356" t="s">
        <v>1</v>
      </c>
      <c r="DH356" s="29" t="str">
        <f t="shared" si="607"/>
        <v/>
      </c>
      <c r="DI356" t="s">
        <v>1</v>
      </c>
      <c r="DJ356" s="166" t="str">
        <f>IF(BJ356&lt;&gt;"NEMA","",IF(IFERROR(MATCH(BI356,BI$10:BI355,0),0)&lt;&gt;0,"",BI356))</f>
        <v/>
      </c>
      <c r="DK356" t="s">
        <v>1</v>
      </c>
      <c r="DL356" s="90"/>
      <c r="DM356" t="s">
        <v>1</v>
      </c>
      <c r="DN356" s="105" t="str">
        <f t="shared" si="625"/>
        <v/>
      </c>
      <c r="DO356" s="73" t="str">
        <f>IF(DN356="","",MAX(DO$10:DO355)+1)</f>
        <v/>
      </c>
      <c r="DP356" s="73" t="str">
        <f>IF(DN356="","",IF(BP356="","",IF(BP356="NEMA",DD356,BP356)))</f>
        <v/>
      </c>
      <c r="DQ356" s="73" t="str">
        <f t="shared" si="626"/>
        <v/>
      </c>
      <c r="DR356" s="73" t="str">
        <f>IF(DL356="","",MAX(DR$10:DR355)+1)</f>
        <v/>
      </c>
      <c r="DS356" s="177" t="str">
        <f t="shared" si="608"/>
        <v/>
      </c>
      <c r="DT356" s="125" t="str">
        <f t="shared" si="627"/>
        <v/>
      </c>
      <c r="DU356" t="s">
        <v>1</v>
      </c>
      <c r="DV356" s="29" t="str">
        <f t="shared" si="628"/>
        <v/>
      </c>
      <c r="DW356" t="s">
        <v>1</v>
      </c>
      <c r="DX356" s="166" t="str">
        <f>IF(BX356="","",IF(BY356&lt;&gt;"NEMA","ime-pre-klu"&amp;IF(BJ356="","","(ali)")&amp;"-kat",IF(CB356&lt;&gt;"NEMA","ime-pre-klu"&amp;IF(BJ356="","","(ali)"),IF(CE356&lt;&gt;"NEMA","ime-pre",IF(CT356&lt;&gt;"","novo",""))))&amp;IF(AND(BE356="0",BD356&gt;max_minuta*60),"-ot",""))</f>
        <v/>
      </c>
      <c r="DY356" t="s">
        <v>1</v>
      </c>
      <c r="DZ356" s="111"/>
      <c r="EA356" s="134"/>
      <c r="EB356" s="134"/>
      <c r="EC356" s="134"/>
      <c r="ED356" s="134"/>
      <c r="EE356" s="134"/>
      <c r="EF356" s="134"/>
      <c r="EG356" s="134"/>
      <c r="EH356" s="134"/>
      <c r="EI356" s="134"/>
      <c r="EJ356" s="106" t="str">
        <f t="shared" si="609"/>
        <v/>
      </c>
      <c r="EK356" t="s">
        <v>1</v>
      </c>
    </row>
    <row r="357" spans="2:141" x14ac:dyDescent="0.25">
      <c r="B357" s="148"/>
      <c r="C357" t="s">
        <v>1</v>
      </c>
      <c r="D357" s="159" t="str">
        <f t="shared" si="610"/>
        <v/>
      </c>
      <c r="E357" s="160" t="str">
        <f t="shared" ref="E357:AW357" si="657">IF($B357="","",FIND(";",$B357,D357+1))</f>
        <v/>
      </c>
      <c r="F357" s="160" t="str">
        <f t="shared" si="657"/>
        <v/>
      </c>
      <c r="G357" s="160" t="str">
        <f t="shared" si="657"/>
        <v/>
      </c>
      <c r="H357" s="160" t="str">
        <f t="shared" si="657"/>
        <v/>
      </c>
      <c r="I357" s="160" t="str">
        <f t="shared" si="657"/>
        <v/>
      </c>
      <c r="J357" s="160" t="str">
        <f t="shared" si="657"/>
        <v/>
      </c>
      <c r="K357" s="160" t="str">
        <f t="shared" si="657"/>
        <v/>
      </c>
      <c r="L357" s="160" t="str">
        <f t="shared" si="657"/>
        <v/>
      </c>
      <c r="M357" s="160" t="str">
        <f t="shared" si="657"/>
        <v/>
      </c>
      <c r="N357" s="160" t="str">
        <f t="shared" si="657"/>
        <v/>
      </c>
      <c r="O357" s="160" t="str">
        <f t="shared" si="657"/>
        <v/>
      </c>
      <c r="P357" s="160" t="str">
        <f t="shared" si="657"/>
        <v/>
      </c>
      <c r="Q357" s="160" t="str">
        <f t="shared" si="657"/>
        <v/>
      </c>
      <c r="R357" s="160" t="str">
        <f t="shared" si="657"/>
        <v/>
      </c>
      <c r="S357" s="160" t="str">
        <f t="shared" si="657"/>
        <v/>
      </c>
      <c r="T357" s="160" t="str">
        <f t="shared" si="657"/>
        <v/>
      </c>
      <c r="U357" s="160" t="str">
        <f t="shared" si="657"/>
        <v/>
      </c>
      <c r="V357" s="160" t="str">
        <f t="shared" si="657"/>
        <v/>
      </c>
      <c r="W357" s="160" t="str">
        <f t="shared" si="657"/>
        <v/>
      </c>
      <c r="X357" s="160" t="str">
        <f t="shared" si="657"/>
        <v/>
      </c>
      <c r="Y357" s="160" t="str">
        <f t="shared" si="657"/>
        <v/>
      </c>
      <c r="Z357" s="160" t="str">
        <f t="shared" si="657"/>
        <v/>
      </c>
      <c r="AA357" s="160" t="str">
        <f t="shared" si="657"/>
        <v/>
      </c>
      <c r="AB357" s="160" t="str">
        <f t="shared" si="657"/>
        <v/>
      </c>
      <c r="AC357" s="160" t="str">
        <f t="shared" si="657"/>
        <v/>
      </c>
      <c r="AD357" s="160" t="str">
        <f t="shared" si="657"/>
        <v/>
      </c>
      <c r="AE357" s="160" t="str">
        <f t="shared" si="657"/>
        <v/>
      </c>
      <c r="AF357" s="160" t="str">
        <f t="shared" si="657"/>
        <v/>
      </c>
      <c r="AG357" s="160" t="str">
        <f t="shared" si="657"/>
        <v/>
      </c>
      <c r="AH357" s="160" t="str">
        <f t="shared" si="657"/>
        <v/>
      </c>
      <c r="AI357" s="160" t="str">
        <f t="shared" si="657"/>
        <v/>
      </c>
      <c r="AJ357" s="160" t="str">
        <f t="shared" si="657"/>
        <v/>
      </c>
      <c r="AK357" s="160" t="str">
        <f t="shared" si="657"/>
        <v/>
      </c>
      <c r="AL357" s="160" t="str">
        <f t="shared" si="657"/>
        <v/>
      </c>
      <c r="AM357" s="160" t="str">
        <f t="shared" si="657"/>
        <v/>
      </c>
      <c r="AN357" s="160" t="str">
        <f t="shared" si="657"/>
        <v/>
      </c>
      <c r="AO357" s="160" t="str">
        <f t="shared" si="657"/>
        <v/>
      </c>
      <c r="AP357" s="160" t="str">
        <f t="shared" si="657"/>
        <v/>
      </c>
      <c r="AQ357" s="160" t="str">
        <f t="shared" si="657"/>
        <v/>
      </c>
      <c r="AR357" s="160" t="str">
        <f t="shared" si="657"/>
        <v/>
      </c>
      <c r="AS357" s="160" t="str">
        <f t="shared" si="657"/>
        <v/>
      </c>
      <c r="AT357" s="160" t="str">
        <f t="shared" si="657"/>
        <v/>
      </c>
      <c r="AU357" s="160" t="str">
        <f t="shared" si="657"/>
        <v/>
      </c>
      <c r="AV357" s="160" t="str">
        <f t="shared" si="657"/>
        <v/>
      </c>
      <c r="AW357" s="161" t="str">
        <f t="shared" si="657"/>
        <v/>
      </c>
      <c r="AX357" t="s">
        <v>1</v>
      </c>
      <c r="AY357" s="105" t="str">
        <f t="shared" si="612"/>
        <v/>
      </c>
      <c r="AZ357" s="134" t="str">
        <f t="shared" si="592"/>
        <v/>
      </c>
      <c r="BA357" s="73" t="str">
        <f t="shared" si="613"/>
        <v/>
      </c>
      <c r="BB357" s="73" t="str">
        <f t="shared" si="614"/>
        <v/>
      </c>
      <c r="BC357" s="134" t="str">
        <f t="shared" si="615"/>
        <v/>
      </c>
      <c r="BD357" s="134" t="str">
        <f t="shared" si="616"/>
        <v/>
      </c>
      <c r="BE357" s="134" t="str">
        <f t="shared" si="617"/>
        <v/>
      </c>
      <c r="BF357" s="134" t="str">
        <f t="shared" si="643"/>
        <v/>
      </c>
      <c r="BG357" s="134" t="str">
        <f t="shared" si="593"/>
        <v/>
      </c>
      <c r="BH357" s="73" t="str">
        <f t="shared" si="594"/>
        <v/>
      </c>
      <c r="BI357" s="73" t="str">
        <f t="shared" si="639"/>
        <v/>
      </c>
      <c r="BJ357" s="134" t="str">
        <f t="shared" si="618"/>
        <v/>
      </c>
      <c r="BK357" s="73" t="str" cm="1">
        <f t="array" ref="BK357">IF(BJ357="",""&amp;BI357,IF(BJ357="NEMA",BI357,INDEX(klub_naziv,MATCH(INDEX(klubAlias_klubid,BJ357),klub_id,0))))</f>
        <v/>
      </c>
      <c r="BL357" s="73" t="str" cm="1">
        <f t="array" ref="BL357">IFERROR(INDEX(registarNatjecatelji,CE357,4),"")</f>
        <v/>
      </c>
      <c r="BM357" s="179" t="str">
        <f t="shared" si="562"/>
        <v/>
      </c>
      <c r="BN357" s="73" t="str">
        <f t="shared" si="619"/>
        <v/>
      </c>
      <c r="BO357" s="73" t="str">
        <f t="shared" si="632"/>
        <v/>
      </c>
      <c r="BP357" s="134" t="str">
        <f t="shared" si="595"/>
        <v/>
      </c>
      <c r="BQ357" s="73" t="str">
        <f t="shared" si="596"/>
        <v/>
      </c>
      <c r="BR357" s="73" t="str">
        <f t="shared" si="597"/>
        <v/>
      </c>
      <c r="BS357" s="134" t="str">
        <f t="shared" si="598"/>
        <v/>
      </c>
      <c r="BT357" s="74" t="str">
        <f t="shared" si="599"/>
        <v/>
      </c>
      <c r="BU357" s="74" t="str">
        <f t="shared" si="600"/>
        <v/>
      </c>
      <c r="BV357" s="75" t="str">
        <f t="shared" si="601"/>
        <v/>
      </c>
      <c r="BW357" t="s">
        <v>1</v>
      </c>
      <c r="BX357" s="105" t="str">
        <f t="shared" si="602"/>
        <v/>
      </c>
      <c r="BY357" s="106" t="str">
        <f t="shared" si="603"/>
        <v/>
      </c>
      <c r="BZ357" t="s">
        <v>1</v>
      </c>
      <c r="CA357" s="105" t="str">
        <f t="shared" si="604"/>
        <v/>
      </c>
      <c r="CB357" s="106" t="str">
        <f t="shared" si="605"/>
        <v/>
      </c>
      <c r="CC357" t="s">
        <v>1</v>
      </c>
      <c r="CD357" s="105" t="str">
        <f t="shared" si="606"/>
        <v/>
      </c>
      <c r="CE357" s="106" t="str">
        <f t="shared" si="620"/>
        <v/>
      </c>
      <c r="CF357" t="s">
        <v>1</v>
      </c>
      <c r="CG357" s="111" t="str">
        <f t="shared" si="621"/>
        <v/>
      </c>
      <c r="CH357" s="134" t="str" cm="1">
        <f t="array" ref="CH357">IF(CG357="","",INDEX(imePrezime_id,CG357,0))</f>
        <v/>
      </c>
      <c r="CI357" s="106" t="str">
        <f>IF(OR(CD357="",CE357&lt;&gt;"NEMA"),"",IFERROR(INDEX(imeprezimealias_imeprezimeid,MATCH(BA357&amp;" "&amp;BB357,imeprezimealias_alias,0)),""))</f>
        <v/>
      </c>
      <c r="CJ357" t="s">
        <v>1</v>
      </c>
      <c r="CK357" s="29" t="str">
        <f t="shared" si="622"/>
        <v/>
      </c>
      <c r="CL357" t="s">
        <v>1</v>
      </c>
      <c r="CM357" s="90"/>
      <c r="CN357" t="s">
        <v>1</v>
      </c>
      <c r="CO357" s="111" t="str">
        <f>IF(CM357="","",MAX(CO$10:CO356)+1)</f>
        <v/>
      </c>
      <c r="CP357" s="106" t="str">
        <f>IF(CM357="","",INDEX(imePrezime_id,MATCH(IF(IFERROR(SEARCH("–",CM357),0)&lt;&gt;0,CM357,SUBSTITUTE(CM357," "," – ",1)),imePrezime,0)))</f>
        <v/>
      </c>
      <c r="CR357" s="29" t="str">
        <f t="shared" si="623"/>
        <v/>
      </c>
      <c r="CS357" t="s">
        <v>1</v>
      </c>
      <c r="CT357" s="115" t="str">
        <f>IF(AND(CE357="NEMA",CI357=""),MAX(CT$10:CT356)+1,"")</f>
        <v/>
      </c>
      <c r="CU357" t="s">
        <v>1</v>
      </c>
      <c r="CV357" s="120" t="str">
        <f t="shared" si="637"/>
        <v/>
      </c>
      <c r="CW357" t="s">
        <v>1</v>
      </c>
      <c r="CX357" s="105" t="str">
        <f>IF(CT357="","",IF(BO357&lt;&gt;"CRO","","INSERT INTO osoba (id,reg_broj,oib,spol_id,dat_rodjenja) VALUES ("&amp;CT357&amp;",(SELECT max(reg_broj)+1 FROM osoba),Null,'"&amp;CV357&amp;"',Null); INSERT INTO osoba_log (id,reg_broj,oib,spol_id,dat_rodjenja,dnevnik_id) SELECT id,reg_broj,oib,spol_id,dat_rodjenja,"&amp;CT$2&amp;" FROM osoba WHERE id = "&amp;CT357&amp;";"))</f>
        <v/>
      </c>
      <c r="CY357" s="125" t="str">
        <f>IF(CT357="","","INSERT INTO imeprezime (id,osoba_id,rbr,ime,prezime,klub_id,identitet_id,sintaksa_id,info,aktivno,dnevnik_id) VALUES ("&amp;CT357&amp;","&amp;IF(CX357="","Null",CT357)&amp;",1,'"&amp;BA357&amp;"','"&amp;BB357&amp;"',(SELECT id FROM klub WHERE naziv = '"&amp;BI357&amp;"'),Null,1,'',1,"&amp;CT$2&amp;");")</f>
        <v/>
      </c>
      <c r="CZ357" t="s">
        <v>1</v>
      </c>
      <c r="DA357" s="29" t="str">
        <f t="shared" si="624"/>
        <v/>
      </c>
      <c r="DB357" t="s">
        <v>1</v>
      </c>
      <c r="DC357" s="105" t="str">
        <f>IF(OR(BP357="",BP357&lt;&gt;"NEMA"),"",BO357)</f>
        <v/>
      </c>
      <c r="DD357" s="125" t="str">
        <f>IF(DC357="","",MAX(DD$10:DD356)+1)</f>
        <v/>
      </c>
      <c r="DE357" t="s">
        <v>1</v>
      </c>
      <c r="DF357" s="90"/>
      <c r="DG357" t="s">
        <v>1</v>
      </c>
      <c r="DH357" s="29" t="str">
        <f t="shared" si="607"/>
        <v/>
      </c>
      <c r="DI357" t="s">
        <v>1</v>
      </c>
      <c r="DJ357" s="166" t="str">
        <f>IF(BJ357&lt;&gt;"NEMA","",IF(IFERROR(MATCH(BI357,BI$10:BI356,0),0)&lt;&gt;0,"",BI357))</f>
        <v/>
      </c>
      <c r="DK357" t="s">
        <v>1</v>
      </c>
      <c r="DL357" s="90"/>
      <c r="DM357" t="s">
        <v>1</v>
      </c>
      <c r="DN357" s="105" t="str">
        <f t="shared" si="625"/>
        <v/>
      </c>
      <c r="DO357" s="73" t="str">
        <f>IF(DN357="","",MAX(DO$10:DO356)+1)</f>
        <v/>
      </c>
      <c r="DP357" s="73" t="str">
        <f>IF(DN357="","",IF(BP357="","",IF(BP357="NEMA",DD357,BP357)))</f>
        <v/>
      </c>
      <c r="DQ357" s="73" t="str">
        <f t="shared" si="626"/>
        <v/>
      </c>
      <c r="DR357" s="73" t="str">
        <f>IF(DL357="","",MAX(DR$10:DR356)+1)</f>
        <v/>
      </c>
      <c r="DS357" s="177" t="str">
        <f t="shared" si="608"/>
        <v/>
      </c>
      <c r="DT357" s="125" t="str">
        <f t="shared" si="627"/>
        <v/>
      </c>
      <c r="DU357" t="s">
        <v>1</v>
      </c>
      <c r="DV357" s="29" t="str">
        <f t="shared" si="628"/>
        <v/>
      </c>
      <c r="DW357" t="s">
        <v>1</v>
      </c>
      <c r="DX357" s="166" t="str">
        <f>IF(BX357="","",IF(BY357&lt;&gt;"NEMA","ime-pre-klu"&amp;IF(BJ357="","","(ali)")&amp;"-kat",IF(CB357&lt;&gt;"NEMA","ime-pre-klu"&amp;IF(BJ357="","","(ali)"),IF(CE357&lt;&gt;"NEMA","ime-pre",IF(CT357&lt;&gt;"","novo",""))))&amp;IF(AND(BE357="0",BD357&gt;max_minuta*60),"-ot",""))</f>
        <v/>
      </c>
      <c r="DY357" t="s">
        <v>1</v>
      </c>
      <c r="DZ357" s="111"/>
      <c r="EA357" s="134"/>
      <c r="EB357" s="134"/>
      <c r="EC357" s="134"/>
      <c r="ED357" s="134"/>
      <c r="EE357" s="134"/>
      <c r="EF357" s="134"/>
      <c r="EG357" s="134"/>
      <c r="EH357" s="134"/>
      <c r="EI357" s="134"/>
      <c r="EJ357" s="106" t="str">
        <f t="shared" si="609"/>
        <v/>
      </c>
      <c r="EK357" t="s">
        <v>1</v>
      </c>
    </row>
    <row r="358" spans="2:141" x14ac:dyDescent="0.25">
      <c r="B358" s="148"/>
      <c r="C358" t="s">
        <v>1</v>
      </c>
      <c r="D358" s="159" t="str">
        <f t="shared" si="610"/>
        <v/>
      </c>
      <c r="E358" s="160" t="str">
        <f t="shared" ref="E358:AW358" si="658">IF($B358="","",FIND(";",$B358,D358+1))</f>
        <v/>
      </c>
      <c r="F358" s="160" t="str">
        <f t="shared" si="658"/>
        <v/>
      </c>
      <c r="G358" s="160" t="str">
        <f t="shared" si="658"/>
        <v/>
      </c>
      <c r="H358" s="160" t="str">
        <f t="shared" si="658"/>
        <v/>
      </c>
      <c r="I358" s="160" t="str">
        <f t="shared" si="658"/>
        <v/>
      </c>
      <c r="J358" s="160" t="str">
        <f t="shared" si="658"/>
        <v/>
      </c>
      <c r="K358" s="160" t="str">
        <f t="shared" si="658"/>
        <v/>
      </c>
      <c r="L358" s="160" t="str">
        <f t="shared" si="658"/>
        <v/>
      </c>
      <c r="M358" s="160" t="str">
        <f t="shared" si="658"/>
        <v/>
      </c>
      <c r="N358" s="160" t="str">
        <f t="shared" si="658"/>
        <v/>
      </c>
      <c r="O358" s="160" t="str">
        <f t="shared" si="658"/>
        <v/>
      </c>
      <c r="P358" s="160" t="str">
        <f t="shared" si="658"/>
        <v/>
      </c>
      <c r="Q358" s="160" t="str">
        <f t="shared" si="658"/>
        <v/>
      </c>
      <c r="R358" s="160" t="str">
        <f t="shared" si="658"/>
        <v/>
      </c>
      <c r="S358" s="160" t="str">
        <f t="shared" si="658"/>
        <v/>
      </c>
      <c r="T358" s="160" t="str">
        <f t="shared" si="658"/>
        <v/>
      </c>
      <c r="U358" s="160" t="str">
        <f t="shared" si="658"/>
        <v/>
      </c>
      <c r="V358" s="160" t="str">
        <f t="shared" si="658"/>
        <v/>
      </c>
      <c r="W358" s="160" t="str">
        <f t="shared" si="658"/>
        <v/>
      </c>
      <c r="X358" s="160" t="str">
        <f t="shared" si="658"/>
        <v/>
      </c>
      <c r="Y358" s="160" t="str">
        <f t="shared" si="658"/>
        <v/>
      </c>
      <c r="Z358" s="160" t="str">
        <f t="shared" si="658"/>
        <v/>
      </c>
      <c r="AA358" s="160" t="str">
        <f t="shared" si="658"/>
        <v/>
      </c>
      <c r="AB358" s="160" t="str">
        <f t="shared" si="658"/>
        <v/>
      </c>
      <c r="AC358" s="160" t="str">
        <f t="shared" si="658"/>
        <v/>
      </c>
      <c r="AD358" s="160" t="str">
        <f t="shared" si="658"/>
        <v/>
      </c>
      <c r="AE358" s="160" t="str">
        <f t="shared" si="658"/>
        <v/>
      </c>
      <c r="AF358" s="160" t="str">
        <f t="shared" si="658"/>
        <v/>
      </c>
      <c r="AG358" s="160" t="str">
        <f t="shared" si="658"/>
        <v/>
      </c>
      <c r="AH358" s="160" t="str">
        <f t="shared" si="658"/>
        <v/>
      </c>
      <c r="AI358" s="160" t="str">
        <f t="shared" si="658"/>
        <v/>
      </c>
      <c r="AJ358" s="160" t="str">
        <f t="shared" si="658"/>
        <v/>
      </c>
      <c r="AK358" s="160" t="str">
        <f t="shared" si="658"/>
        <v/>
      </c>
      <c r="AL358" s="160" t="str">
        <f t="shared" si="658"/>
        <v/>
      </c>
      <c r="AM358" s="160" t="str">
        <f t="shared" si="658"/>
        <v/>
      </c>
      <c r="AN358" s="160" t="str">
        <f t="shared" si="658"/>
        <v/>
      </c>
      <c r="AO358" s="160" t="str">
        <f t="shared" si="658"/>
        <v/>
      </c>
      <c r="AP358" s="160" t="str">
        <f t="shared" si="658"/>
        <v/>
      </c>
      <c r="AQ358" s="160" t="str">
        <f t="shared" si="658"/>
        <v/>
      </c>
      <c r="AR358" s="160" t="str">
        <f t="shared" si="658"/>
        <v/>
      </c>
      <c r="AS358" s="160" t="str">
        <f t="shared" si="658"/>
        <v/>
      </c>
      <c r="AT358" s="160" t="str">
        <f t="shared" si="658"/>
        <v/>
      </c>
      <c r="AU358" s="160" t="str">
        <f t="shared" si="658"/>
        <v/>
      </c>
      <c r="AV358" s="160" t="str">
        <f t="shared" si="658"/>
        <v/>
      </c>
      <c r="AW358" s="161" t="str">
        <f t="shared" si="658"/>
        <v/>
      </c>
      <c r="AX358" t="s">
        <v>1</v>
      </c>
      <c r="AY358" s="105" t="str">
        <f t="shared" si="612"/>
        <v/>
      </c>
      <c r="AZ358" s="134" t="str">
        <f t="shared" si="592"/>
        <v/>
      </c>
      <c r="BA358" s="73" t="str">
        <f t="shared" si="613"/>
        <v/>
      </c>
      <c r="BB358" s="73" t="str">
        <f t="shared" si="614"/>
        <v/>
      </c>
      <c r="BC358" s="134" t="str">
        <f t="shared" si="615"/>
        <v/>
      </c>
      <c r="BD358" s="134" t="str">
        <f t="shared" si="616"/>
        <v/>
      </c>
      <c r="BE358" s="134" t="str">
        <f t="shared" si="617"/>
        <v/>
      </c>
      <c r="BF358" s="134" t="str">
        <f t="shared" si="643"/>
        <v/>
      </c>
      <c r="BG358" s="134" t="str">
        <f t="shared" si="593"/>
        <v/>
      </c>
      <c r="BH358" s="73" t="str">
        <f t="shared" si="594"/>
        <v/>
      </c>
      <c r="BI358" s="73" t="str">
        <f t="shared" si="639"/>
        <v/>
      </c>
      <c r="BJ358" s="134" t="str">
        <f t="shared" si="618"/>
        <v/>
      </c>
      <c r="BK358" s="73" t="str" cm="1">
        <f t="array" ref="BK358">IF(BJ358="",""&amp;BI358,IF(BJ358="NEMA",BI358,INDEX(klub_naziv,MATCH(INDEX(klubAlias_klubid,BJ358),klub_id,0))))</f>
        <v/>
      </c>
      <c r="BL358" s="73" t="str" cm="1">
        <f t="array" ref="BL358">IFERROR(INDEX(registarNatjecatelji,CE358,4),"")</f>
        <v/>
      </c>
      <c r="BM358" s="179" t="str">
        <f t="shared" si="562"/>
        <v/>
      </c>
      <c r="BN358" s="73" t="str">
        <f t="shared" si="619"/>
        <v/>
      </c>
      <c r="BO358" s="73" t="str">
        <f t="shared" si="632"/>
        <v/>
      </c>
      <c r="BP358" s="134" t="str">
        <f t="shared" si="595"/>
        <v/>
      </c>
      <c r="BQ358" s="73" t="str">
        <f t="shared" si="596"/>
        <v/>
      </c>
      <c r="BR358" s="73" t="str">
        <f t="shared" si="597"/>
        <v/>
      </c>
      <c r="BS358" s="134" t="str">
        <f t="shared" si="598"/>
        <v/>
      </c>
      <c r="BT358" s="74" t="str">
        <f t="shared" si="599"/>
        <v/>
      </c>
      <c r="BU358" s="74" t="str">
        <f t="shared" si="600"/>
        <v/>
      </c>
      <c r="BV358" s="75" t="str">
        <f t="shared" si="601"/>
        <v/>
      </c>
      <c r="BW358" t="s">
        <v>1</v>
      </c>
      <c r="BX358" s="105" t="str">
        <f t="shared" si="602"/>
        <v/>
      </c>
      <c r="BY358" s="106" t="str">
        <f t="shared" si="603"/>
        <v/>
      </c>
      <c r="BZ358" t="s">
        <v>1</v>
      </c>
      <c r="CA358" s="105" t="str">
        <f t="shared" si="604"/>
        <v/>
      </c>
      <c r="CB358" s="106" t="str">
        <f t="shared" si="605"/>
        <v/>
      </c>
      <c r="CC358" t="s">
        <v>1</v>
      </c>
      <c r="CD358" s="105" t="str">
        <f t="shared" si="606"/>
        <v/>
      </c>
      <c r="CE358" s="106" t="str">
        <f t="shared" si="620"/>
        <v/>
      </c>
      <c r="CF358" t="s">
        <v>1</v>
      </c>
      <c r="CG358" s="111" t="str">
        <f t="shared" si="621"/>
        <v/>
      </c>
      <c r="CH358" s="134" t="str" cm="1">
        <f t="array" ref="CH358">IF(CG358="","",INDEX(imePrezime_id,CG358,0))</f>
        <v/>
      </c>
      <c r="CI358" s="106" t="str">
        <f>IF(OR(CD358="",CE358&lt;&gt;"NEMA"),"",IFERROR(INDEX(imeprezimealias_imeprezimeid,MATCH(BA358&amp;" "&amp;BB358,imeprezimealias_alias,0)),""))</f>
        <v/>
      </c>
      <c r="CJ358" t="s">
        <v>1</v>
      </c>
      <c r="CK358" s="29" t="str">
        <f t="shared" si="622"/>
        <v/>
      </c>
      <c r="CL358" t="s">
        <v>1</v>
      </c>
      <c r="CM358" s="90"/>
      <c r="CN358" t="s">
        <v>1</v>
      </c>
      <c r="CO358" s="111" t="str">
        <f>IF(CM358="","",MAX(CO$10:CO357)+1)</f>
        <v/>
      </c>
      <c r="CP358" s="106" t="str">
        <f>IF(CM358="","",INDEX(imePrezime_id,MATCH(IF(IFERROR(SEARCH("–",CM358),0)&lt;&gt;0,CM358,SUBSTITUTE(CM358," "," – ",1)),imePrezime,0)))</f>
        <v/>
      </c>
      <c r="CR358" s="29" t="str">
        <f t="shared" si="623"/>
        <v/>
      </c>
      <c r="CS358" t="s">
        <v>1</v>
      </c>
      <c r="CT358" s="115" t="str">
        <f>IF(AND(CE358="NEMA",CI358=""),MAX(CT$10:CT357)+1,"")</f>
        <v/>
      </c>
      <c r="CU358" t="s">
        <v>1</v>
      </c>
      <c r="CV358" s="120" t="str">
        <f t="shared" si="637"/>
        <v/>
      </c>
      <c r="CW358" t="s">
        <v>1</v>
      </c>
      <c r="CX358" s="105" t="str">
        <f>IF(CT358="","",IF(BO358&lt;&gt;"CRO","","INSERT INTO osoba (id,reg_broj,oib,spol_id,dat_rodjenja) VALUES ("&amp;CT358&amp;",(SELECT max(reg_broj)+1 FROM osoba),Null,'"&amp;CV358&amp;"',Null); INSERT INTO osoba_log (id,reg_broj,oib,spol_id,dat_rodjenja,dnevnik_id) SELECT id,reg_broj,oib,spol_id,dat_rodjenja,"&amp;CT$2&amp;" FROM osoba WHERE id = "&amp;CT358&amp;";"))</f>
        <v/>
      </c>
      <c r="CY358" s="125" t="str">
        <f>IF(CT358="","","INSERT INTO imeprezime (id,osoba_id,rbr,ime,prezime,klub_id,identitet_id,sintaksa_id,info,aktivno,dnevnik_id) VALUES ("&amp;CT358&amp;","&amp;IF(CX358="","Null",CT358)&amp;",1,'"&amp;BA358&amp;"','"&amp;BB358&amp;"',(SELECT id FROM klub WHERE naziv = '"&amp;BI358&amp;"'),Null,1,'',1,"&amp;CT$2&amp;");")</f>
        <v/>
      </c>
      <c r="CZ358" t="s">
        <v>1</v>
      </c>
      <c r="DA358" s="29" t="str">
        <f t="shared" si="624"/>
        <v/>
      </c>
      <c r="DB358" t="s">
        <v>1</v>
      </c>
      <c r="DC358" s="105" t="str">
        <f>IF(OR(BP358="",BP358&lt;&gt;"NEMA"),"",BO358)</f>
        <v/>
      </c>
      <c r="DD358" s="125" t="str">
        <f>IF(DC358="","",MAX(DD$10:DD357)+1)</f>
        <v/>
      </c>
      <c r="DE358" t="s">
        <v>1</v>
      </c>
      <c r="DF358" s="90"/>
      <c r="DG358" t="s">
        <v>1</v>
      </c>
      <c r="DH358" s="29" t="str">
        <f t="shared" si="607"/>
        <v/>
      </c>
      <c r="DI358" t="s">
        <v>1</v>
      </c>
      <c r="DJ358" s="166" t="str">
        <f>IF(BJ358&lt;&gt;"NEMA","",IF(IFERROR(MATCH(BI358,BI$10:BI357,0),0)&lt;&gt;0,"",BI358))</f>
        <v/>
      </c>
      <c r="DK358" t="s">
        <v>1</v>
      </c>
      <c r="DL358" s="90"/>
      <c r="DM358" t="s">
        <v>1</v>
      </c>
      <c r="DN358" s="105" t="str">
        <f t="shared" si="625"/>
        <v/>
      </c>
      <c r="DO358" s="73" t="str">
        <f>IF(DN358="","",MAX(DO$10:DO357)+1)</f>
        <v/>
      </c>
      <c r="DP358" s="73" t="str">
        <f>IF(DN358="","",IF(BP358="","",IF(BP358="NEMA",DD358,BP358)))</f>
        <v/>
      </c>
      <c r="DQ358" s="73" t="str">
        <f t="shared" si="626"/>
        <v/>
      </c>
      <c r="DR358" s="73" t="str">
        <f>IF(DL358="","",MAX(DR$10:DR357)+1)</f>
        <v/>
      </c>
      <c r="DS358" s="177" t="str">
        <f t="shared" si="608"/>
        <v/>
      </c>
      <c r="DT358" s="125" t="str">
        <f t="shared" si="627"/>
        <v/>
      </c>
      <c r="DU358" t="s">
        <v>1</v>
      </c>
      <c r="DV358" s="29" t="str">
        <f t="shared" si="628"/>
        <v/>
      </c>
      <c r="DW358" t="s">
        <v>1</v>
      </c>
      <c r="DX358" s="166" t="str">
        <f>IF(BX358="","",IF(BY358&lt;&gt;"NEMA","ime-pre-klu"&amp;IF(BJ358="","","(ali)")&amp;"-kat",IF(CB358&lt;&gt;"NEMA","ime-pre-klu"&amp;IF(BJ358="","","(ali)"),IF(CE358&lt;&gt;"NEMA","ime-pre",IF(CT358&lt;&gt;"","novo",""))))&amp;IF(AND(BE358="0",BD358&gt;max_minuta*60),"-ot",""))</f>
        <v/>
      </c>
      <c r="DY358" t="s">
        <v>1</v>
      </c>
      <c r="DZ358" s="111"/>
      <c r="EA358" s="134"/>
      <c r="EB358" s="134"/>
      <c r="EC358" s="134"/>
      <c r="ED358" s="134"/>
      <c r="EE358" s="134"/>
      <c r="EF358" s="134"/>
      <c r="EG358" s="134"/>
      <c r="EH358" s="134"/>
      <c r="EI358" s="134"/>
      <c r="EJ358" s="106" t="str">
        <f t="shared" si="609"/>
        <v/>
      </c>
      <c r="EK358" t="s">
        <v>1</v>
      </c>
    </row>
    <row r="359" spans="2:141" x14ac:dyDescent="0.25">
      <c r="B359" s="148"/>
      <c r="C359" t="s">
        <v>1</v>
      </c>
      <c r="D359" s="159" t="str">
        <f t="shared" si="610"/>
        <v/>
      </c>
      <c r="E359" s="160" t="str">
        <f t="shared" ref="E359:AW359" si="659">IF($B359="","",FIND(";",$B359,D359+1))</f>
        <v/>
      </c>
      <c r="F359" s="160" t="str">
        <f t="shared" si="659"/>
        <v/>
      </c>
      <c r="G359" s="160" t="str">
        <f t="shared" si="659"/>
        <v/>
      </c>
      <c r="H359" s="160" t="str">
        <f t="shared" si="659"/>
        <v/>
      </c>
      <c r="I359" s="160" t="str">
        <f t="shared" si="659"/>
        <v/>
      </c>
      <c r="J359" s="160" t="str">
        <f t="shared" si="659"/>
        <v/>
      </c>
      <c r="K359" s="160" t="str">
        <f t="shared" si="659"/>
        <v/>
      </c>
      <c r="L359" s="160" t="str">
        <f t="shared" si="659"/>
        <v/>
      </c>
      <c r="M359" s="160" t="str">
        <f t="shared" si="659"/>
        <v/>
      </c>
      <c r="N359" s="160" t="str">
        <f t="shared" si="659"/>
        <v/>
      </c>
      <c r="O359" s="160" t="str">
        <f t="shared" si="659"/>
        <v/>
      </c>
      <c r="P359" s="160" t="str">
        <f t="shared" si="659"/>
        <v/>
      </c>
      <c r="Q359" s="160" t="str">
        <f t="shared" si="659"/>
        <v/>
      </c>
      <c r="R359" s="160" t="str">
        <f t="shared" si="659"/>
        <v/>
      </c>
      <c r="S359" s="160" t="str">
        <f t="shared" si="659"/>
        <v/>
      </c>
      <c r="T359" s="160" t="str">
        <f t="shared" si="659"/>
        <v/>
      </c>
      <c r="U359" s="160" t="str">
        <f t="shared" si="659"/>
        <v/>
      </c>
      <c r="V359" s="160" t="str">
        <f t="shared" si="659"/>
        <v/>
      </c>
      <c r="W359" s="160" t="str">
        <f t="shared" si="659"/>
        <v/>
      </c>
      <c r="X359" s="160" t="str">
        <f t="shared" si="659"/>
        <v/>
      </c>
      <c r="Y359" s="160" t="str">
        <f t="shared" si="659"/>
        <v/>
      </c>
      <c r="Z359" s="160" t="str">
        <f t="shared" si="659"/>
        <v/>
      </c>
      <c r="AA359" s="160" t="str">
        <f t="shared" si="659"/>
        <v/>
      </c>
      <c r="AB359" s="160" t="str">
        <f t="shared" si="659"/>
        <v/>
      </c>
      <c r="AC359" s="160" t="str">
        <f t="shared" si="659"/>
        <v/>
      </c>
      <c r="AD359" s="160" t="str">
        <f t="shared" si="659"/>
        <v/>
      </c>
      <c r="AE359" s="160" t="str">
        <f t="shared" si="659"/>
        <v/>
      </c>
      <c r="AF359" s="160" t="str">
        <f t="shared" si="659"/>
        <v/>
      </c>
      <c r="AG359" s="160" t="str">
        <f t="shared" si="659"/>
        <v/>
      </c>
      <c r="AH359" s="160" t="str">
        <f t="shared" si="659"/>
        <v/>
      </c>
      <c r="AI359" s="160" t="str">
        <f t="shared" si="659"/>
        <v/>
      </c>
      <c r="AJ359" s="160" t="str">
        <f t="shared" si="659"/>
        <v/>
      </c>
      <c r="AK359" s="160" t="str">
        <f t="shared" si="659"/>
        <v/>
      </c>
      <c r="AL359" s="160" t="str">
        <f t="shared" si="659"/>
        <v/>
      </c>
      <c r="AM359" s="160" t="str">
        <f t="shared" si="659"/>
        <v/>
      </c>
      <c r="AN359" s="160" t="str">
        <f t="shared" si="659"/>
        <v/>
      </c>
      <c r="AO359" s="160" t="str">
        <f t="shared" si="659"/>
        <v/>
      </c>
      <c r="AP359" s="160" t="str">
        <f t="shared" si="659"/>
        <v/>
      </c>
      <c r="AQ359" s="160" t="str">
        <f t="shared" si="659"/>
        <v/>
      </c>
      <c r="AR359" s="160" t="str">
        <f t="shared" si="659"/>
        <v/>
      </c>
      <c r="AS359" s="160" t="str">
        <f t="shared" si="659"/>
        <v/>
      </c>
      <c r="AT359" s="160" t="str">
        <f t="shared" si="659"/>
        <v/>
      </c>
      <c r="AU359" s="160" t="str">
        <f t="shared" si="659"/>
        <v/>
      </c>
      <c r="AV359" s="160" t="str">
        <f t="shared" si="659"/>
        <v/>
      </c>
      <c r="AW359" s="161" t="str">
        <f t="shared" si="659"/>
        <v/>
      </c>
      <c r="AX359" t="s">
        <v>1</v>
      </c>
      <c r="AY359" s="105" t="str">
        <f t="shared" si="612"/>
        <v/>
      </c>
      <c r="AZ359" s="134" t="str">
        <f t="shared" si="592"/>
        <v/>
      </c>
      <c r="BA359" s="73" t="str">
        <f t="shared" si="613"/>
        <v/>
      </c>
      <c r="BB359" s="73" t="str">
        <f t="shared" si="614"/>
        <v/>
      </c>
      <c r="BC359" s="134" t="str">
        <f t="shared" si="615"/>
        <v/>
      </c>
      <c r="BD359" s="134" t="str">
        <f t="shared" si="616"/>
        <v/>
      </c>
      <c r="BE359" s="134" t="str">
        <f t="shared" si="617"/>
        <v/>
      </c>
      <c r="BF359" s="134" t="str">
        <f t="shared" si="643"/>
        <v/>
      </c>
      <c r="BG359" s="134" t="str">
        <f t="shared" si="593"/>
        <v/>
      </c>
      <c r="BH359" s="73" t="str">
        <f t="shared" si="594"/>
        <v/>
      </c>
      <c r="BI359" s="73" t="str">
        <f t="shared" si="639"/>
        <v/>
      </c>
      <c r="BJ359" s="134" t="str">
        <f t="shared" si="618"/>
        <v/>
      </c>
      <c r="BK359" s="73" t="str" cm="1">
        <f t="array" ref="BK359">IF(BJ359="",""&amp;BI359,IF(BJ359="NEMA",BI359,INDEX(klub_naziv,MATCH(INDEX(klubAlias_klubid,BJ359),klub_id,0))))</f>
        <v/>
      </c>
      <c r="BL359" s="73" t="str" cm="1">
        <f t="array" ref="BL359">IFERROR(INDEX(registarNatjecatelji,CE359,4),"")</f>
        <v/>
      </c>
      <c r="BM359" s="179" t="str">
        <f t="shared" si="562"/>
        <v/>
      </c>
      <c r="BN359" s="73" t="str">
        <f t="shared" si="619"/>
        <v/>
      </c>
      <c r="BO359" s="73" t="str">
        <f t="shared" si="632"/>
        <v/>
      </c>
      <c r="BP359" s="134" t="str">
        <f t="shared" si="595"/>
        <v/>
      </c>
      <c r="BQ359" s="73" t="str">
        <f t="shared" si="596"/>
        <v/>
      </c>
      <c r="BR359" s="73" t="str">
        <f t="shared" si="597"/>
        <v/>
      </c>
      <c r="BS359" s="134" t="str">
        <f t="shared" si="598"/>
        <v/>
      </c>
      <c r="BT359" s="74" t="str">
        <f t="shared" si="599"/>
        <v/>
      </c>
      <c r="BU359" s="74" t="str">
        <f t="shared" si="600"/>
        <v/>
      </c>
      <c r="BV359" s="75" t="str">
        <f t="shared" si="601"/>
        <v/>
      </c>
      <c r="BW359" t="s">
        <v>1</v>
      </c>
      <c r="BX359" s="105" t="str">
        <f t="shared" si="602"/>
        <v/>
      </c>
      <c r="BY359" s="106" t="str">
        <f t="shared" si="603"/>
        <v/>
      </c>
      <c r="BZ359" t="s">
        <v>1</v>
      </c>
      <c r="CA359" s="105" t="str">
        <f t="shared" si="604"/>
        <v/>
      </c>
      <c r="CB359" s="106" t="str">
        <f t="shared" si="605"/>
        <v/>
      </c>
      <c r="CC359" t="s">
        <v>1</v>
      </c>
      <c r="CD359" s="105" t="str">
        <f t="shared" si="606"/>
        <v/>
      </c>
      <c r="CE359" s="106" t="str">
        <f t="shared" si="620"/>
        <v/>
      </c>
      <c r="CF359" t="s">
        <v>1</v>
      </c>
      <c r="CG359" s="111" t="str">
        <f t="shared" si="621"/>
        <v/>
      </c>
      <c r="CH359" s="134" t="str" cm="1">
        <f t="array" ref="CH359">IF(CG359="","",INDEX(imePrezime_id,CG359,0))</f>
        <v/>
      </c>
      <c r="CI359" s="106" t="str">
        <f>IF(OR(CD359="",CE359&lt;&gt;"NEMA"),"",IFERROR(INDEX(imeprezimealias_imeprezimeid,MATCH(BA359&amp;" "&amp;BB359,imeprezimealias_alias,0)),""))</f>
        <v/>
      </c>
      <c r="CJ359" t="s">
        <v>1</v>
      </c>
      <c r="CK359" s="29" t="str">
        <f t="shared" si="622"/>
        <v/>
      </c>
      <c r="CL359" t="s">
        <v>1</v>
      </c>
      <c r="CM359" s="90"/>
      <c r="CN359" t="s">
        <v>1</v>
      </c>
      <c r="CO359" s="111" t="str">
        <f>IF(CM359="","",MAX(CO$10:CO358)+1)</f>
        <v/>
      </c>
      <c r="CP359" s="106" t="str">
        <f>IF(CM359="","",INDEX(imePrezime_id,MATCH(IF(IFERROR(SEARCH("–",CM359),0)&lt;&gt;0,CM359,SUBSTITUTE(CM359," "," – ",1)),imePrezime,0)))</f>
        <v/>
      </c>
      <c r="CR359" s="29" t="str">
        <f t="shared" si="623"/>
        <v/>
      </c>
      <c r="CS359" t="s">
        <v>1</v>
      </c>
      <c r="CT359" s="115" t="str">
        <f>IF(AND(CE359="NEMA",CI359=""),MAX(CT$10:CT358)+1,"")</f>
        <v/>
      </c>
      <c r="CU359" t="s">
        <v>1</v>
      </c>
      <c r="CV359" s="120" t="str">
        <f t="shared" si="637"/>
        <v/>
      </c>
      <c r="CW359" t="s">
        <v>1</v>
      </c>
      <c r="CX359" s="105" t="str">
        <f>IF(CT359="","",IF(BO359&lt;&gt;"CRO","","INSERT INTO osoba (id,reg_broj,oib,spol_id,dat_rodjenja) VALUES ("&amp;CT359&amp;",(SELECT max(reg_broj)+1 FROM osoba),Null,'"&amp;CV359&amp;"',Null); INSERT INTO osoba_log (id,reg_broj,oib,spol_id,dat_rodjenja,dnevnik_id) SELECT id,reg_broj,oib,spol_id,dat_rodjenja,"&amp;CT$2&amp;" FROM osoba WHERE id = "&amp;CT359&amp;";"))</f>
        <v/>
      </c>
      <c r="CY359" s="125" t="str">
        <f>IF(CT359="","","INSERT INTO imeprezime (id,osoba_id,rbr,ime,prezime,klub_id,identitet_id,sintaksa_id,info,aktivno,dnevnik_id) VALUES ("&amp;CT359&amp;","&amp;IF(CX359="","Null",CT359)&amp;",1,'"&amp;BA359&amp;"','"&amp;BB359&amp;"',(SELECT id FROM klub WHERE naziv = '"&amp;BI359&amp;"'),Null,1,'',1,"&amp;CT$2&amp;");")</f>
        <v/>
      </c>
      <c r="CZ359" t="s">
        <v>1</v>
      </c>
      <c r="DA359" s="29" t="str">
        <f t="shared" si="624"/>
        <v/>
      </c>
      <c r="DB359" t="s">
        <v>1</v>
      </c>
      <c r="DC359" s="105" t="str">
        <f>IF(OR(BP359="",BP359&lt;&gt;"NEMA"),"",BO359)</f>
        <v/>
      </c>
      <c r="DD359" s="125" t="str">
        <f>IF(DC359="","",MAX(DD$10:DD358)+1)</f>
        <v/>
      </c>
      <c r="DE359" t="s">
        <v>1</v>
      </c>
      <c r="DF359" s="90"/>
      <c r="DG359" t="s">
        <v>1</v>
      </c>
      <c r="DH359" s="29" t="str">
        <f t="shared" si="607"/>
        <v/>
      </c>
      <c r="DI359" t="s">
        <v>1</v>
      </c>
      <c r="DJ359" s="166" t="str">
        <f>IF(BJ359&lt;&gt;"NEMA","",IF(IFERROR(MATCH(BI359,BI$10:BI358,0),0)&lt;&gt;0,"",BI359))</f>
        <v/>
      </c>
      <c r="DK359" t="s">
        <v>1</v>
      </c>
      <c r="DL359" s="90"/>
      <c r="DM359" t="s">
        <v>1</v>
      </c>
      <c r="DN359" s="105" t="str">
        <f t="shared" si="625"/>
        <v/>
      </c>
      <c r="DO359" s="73" t="str">
        <f>IF(DN359="","",MAX(DO$10:DO358)+1)</f>
        <v/>
      </c>
      <c r="DP359" s="73" t="str">
        <f>IF(DN359="","",IF(BP359="","",IF(BP359="NEMA",DD359,BP359)))</f>
        <v/>
      </c>
      <c r="DQ359" s="73" t="str">
        <f t="shared" si="626"/>
        <v/>
      </c>
      <c r="DR359" s="73" t="str">
        <f>IF(DL359="","",MAX(DR$10:DR358)+1)</f>
        <v/>
      </c>
      <c r="DS359" s="177" t="str">
        <f t="shared" si="608"/>
        <v/>
      </c>
      <c r="DT359" s="125" t="str">
        <f t="shared" si="627"/>
        <v/>
      </c>
      <c r="DU359" t="s">
        <v>1</v>
      </c>
      <c r="DV359" s="29" t="str">
        <f t="shared" si="628"/>
        <v/>
      </c>
      <c r="DW359" t="s">
        <v>1</v>
      </c>
      <c r="DX359" s="166" t="str">
        <f>IF(BX359="","",IF(BY359&lt;&gt;"NEMA","ime-pre-klu"&amp;IF(BJ359="","","(ali)")&amp;"-kat",IF(CB359&lt;&gt;"NEMA","ime-pre-klu"&amp;IF(BJ359="","","(ali)"),IF(CE359&lt;&gt;"NEMA","ime-pre",IF(CT359&lt;&gt;"","novo",""))))&amp;IF(AND(BE359="0",BD359&gt;max_minuta*60),"-ot",""))</f>
        <v/>
      </c>
      <c r="DY359" t="s">
        <v>1</v>
      </c>
      <c r="DZ359" s="111"/>
      <c r="EA359" s="134"/>
      <c r="EB359" s="134"/>
      <c r="EC359" s="134"/>
      <c r="ED359" s="134"/>
      <c r="EE359" s="134"/>
      <c r="EF359" s="134"/>
      <c r="EG359" s="134"/>
      <c r="EH359" s="134"/>
      <c r="EI359" s="134"/>
      <c r="EJ359" s="106" t="str">
        <f t="shared" si="609"/>
        <v/>
      </c>
      <c r="EK359" t="s">
        <v>1</v>
      </c>
    </row>
    <row r="360" spans="2:141" x14ac:dyDescent="0.25">
      <c r="B360" s="148"/>
      <c r="C360" t="s">
        <v>1</v>
      </c>
      <c r="D360" s="159" t="str">
        <f t="shared" si="610"/>
        <v/>
      </c>
      <c r="E360" s="160" t="str">
        <f t="shared" ref="E360:AW360" si="660">IF($B360="","",FIND(";",$B360,D360+1))</f>
        <v/>
      </c>
      <c r="F360" s="160" t="str">
        <f t="shared" si="660"/>
        <v/>
      </c>
      <c r="G360" s="160" t="str">
        <f t="shared" si="660"/>
        <v/>
      </c>
      <c r="H360" s="160" t="str">
        <f t="shared" si="660"/>
        <v/>
      </c>
      <c r="I360" s="160" t="str">
        <f t="shared" si="660"/>
        <v/>
      </c>
      <c r="J360" s="160" t="str">
        <f t="shared" si="660"/>
        <v/>
      </c>
      <c r="K360" s="160" t="str">
        <f t="shared" si="660"/>
        <v/>
      </c>
      <c r="L360" s="160" t="str">
        <f t="shared" si="660"/>
        <v/>
      </c>
      <c r="M360" s="160" t="str">
        <f t="shared" si="660"/>
        <v/>
      </c>
      <c r="N360" s="160" t="str">
        <f t="shared" si="660"/>
        <v/>
      </c>
      <c r="O360" s="160" t="str">
        <f t="shared" si="660"/>
        <v/>
      </c>
      <c r="P360" s="160" t="str">
        <f t="shared" si="660"/>
        <v/>
      </c>
      <c r="Q360" s="160" t="str">
        <f t="shared" si="660"/>
        <v/>
      </c>
      <c r="R360" s="160" t="str">
        <f t="shared" si="660"/>
        <v/>
      </c>
      <c r="S360" s="160" t="str">
        <f t="shared" si="660"/>
        <v/>
      </c>
      <c r="T360" s="160" t="str">
        <f t="shared" si="660"/>
        <v/>
      </c>
      <c r="U360" s="160" t="str">
        <f t="shared" si="660"/>
        <v/>
      </c>
      <c r="V360" s="160" t="str">
        <f t="shared" si="660"/>
        <v/>
      </c>
      <c r="W360" s="160" t="str">
        <f t="shared" si="660"/>
        <v/>
      </c>
      <c r="X360" s="160" t="str">
        <f t="shared" si="660"/>
        <v/>
      </c>
      <c r="Y360" s="160" t="str">
        <f t="shared" si="660"/>
        <v/>
      </c>
      <c r="Z360" s="160" t="str">
        <f t="shared" si="660"/>
        <v/>
      </c>
      <c r="AA360" s="160" t="str">
        <f t="shared" si="660"/>
        <v/>
      </c>
      <c r="AB360" s="160" t="str">
        <f t="shared" si="660"/>
        <v/>
      </c>
      <c r="AC360" s="160" t="str">
        <f t="shared" si="660"/>
        <v/>
      </c>
      <c r="AD360" s="160" t="str">
        <f t="shared" si="660"/>
        <v/>
      </c>
      <c r="AE360" s="160" t="str">
        <f t="shared" si="660"/>
        <v/>
      </c>
      <c r="AF360" s="160" t="str">
        <f t="shared" si="660"/>
        <v/>
      </c>
      <c r="AG360" s="160" t="str">
        <f t="shared" si="660"/>
        <v/>
      </c>
      <c r="AH360" s="160" t="str">
        <f t="shared" si="660"/>
        <v/>
      </c>
      <c r="AI360" s="160" t="str">
        <f t="shared" si="660"/>
        <v/>
      </c>
      <c r="AJ360" s="160" t="str">
        <f t="shared" si="660"/>
        <v/>
      </c>
      <c r="AK360" s="160" t="str">
        <f t="shared" si="660"/>
        <v/>
      </c>
      <c r="AL360" s="160" t="str">
        <f t="shared" si="660"/>
        <v/>
      </c>
      <c r="AM360" s="160" t="str">
        <f t="shared" si="660"/>
        <v/>
      </c>
      <c r="AN360" s="160" t="str">
        <f t="shared" si="660"/>
        <v/>
      </c>
      <c r="AO360" s="160" t="str">
        <f t="shared" si="660"/>
        <v/>
      </c>
      <c r="AP360" s="160" t="str">
        <f t="shared" si="660"/>
        <v/>
      </c>
      <c r="AQ360" s="160" t="str">
        <f t="shared" si="660"/>
        <v/>
      </c>
      <c r="AR360" s="160" t="str">
        <f t="shared" si="660"/>
        <v/>
      </c>
      <c r="AS360" s="160" t="str">
        <f t="shared" si="660"/>
        <v/>
      </c>
      <c r="AT360" s="160" t="str">
        <f t="shared" si="660"/>
        <v/>
      </c>
      <c r="AU360" s="160" t="str">
        <f t="shared" si="660"/>
        <v/>
      </c>
      <c r="AV360" s="160" t="str">
        <f t="shared" si="660"/>
        <v/>
      </c>
      <c r="AW360" s="161" t="str">
        <f t="shared" si="660"/>
        <v/>
      </c>
      <c r="AX360" t="s">
        <v>1</v>
      </c>
      <c r="AY360" s="105" t="str">
        <f t="shared" si="612"/>
        <v/>
      </c>
      <c r="AZ360" s="134" t="str">
        <f t="shared" si="592"/>
        <v/>
      </c>
      <c r="BA360" s="73" t="str">
        <f t="shared" si="613"/>
        <v/>
      </c>
      <c r="BB360" s="73" t="str">
        <f t="shared" si="614"/>
        <v/>
      </c>
      <c r="BC360" s="134" t="str">
        <f t="shared" si="615"/>
        <v/>
      </c>
      <c r="BD360" s="134" t="str">
        <f t="shared" si="616"/>
        <v/>
      </c>
      <c r="BE360" s="134" t="str">
        <f t="shared" si="617"/>
        <v/>
      </c>
      <c r="BF360" s="134" t="str">
        <f t="shared" si="643"/>
        <v/>
      </c>
      <c r="BG360" s="134" t="str">
        <f t="shared" si="593"/>
        <v/>
      </c>
      <c r="BH360" s="73" t="str">
        <f t="shared" si="594"/>
        <v/>
      </c>
      <c r="BI360" s="73" t="str">
        <f t="shared" si="639"/>
        <v/>
      </c>
      <c r="BJ360" s="134" t="str">
        <f t="shared" si="618"/>
        <v/>
      </c>
      <c r="BK360" s="73" t="str" cm="1">
        <f t="array" ref="BK360">IF(BJ360="",""&amp;BI360,IF(BJ360="NEMA",BI360,INDEX(klub_naziv,MATCH(INDEX(klubAlias_klubid,BJ360),klub_id,0))))</f>
        <v/>
      </c>
      <c r="BL360" s="73" t="str" cm="1">
        <f t="array" ref="BL360">IFERROR(INDEX(registarNatjecatelji,CE360,4),"")</f>
        <v/>
      </c>
      <c r="BM360" s="179" t="str">
        <f t="shared" si="562"/>
        <v/>
      </c>
      <c r="BN360" s="73" t="str">
        <f t="shared" si="619"/>
        <v/>
      </c>
      <c r="BO360" s="73" t="str">
        <f t="shared" si="632"/>
        <v/>
      </c>
      <c r="BP360" s="134" t="str">
        <f t="shared" si="595"/>
        <v/>
      </c>
      <c r="BQ360" s="73" t="str">
        <f t="shared" si="596"/>
        <v/>
      </c>
      <c r="BR360" s="73" t="str">
        <f t="shared" si="597"/>
        <v/>
      </c>
      <c r="BS360" s="134" t="str">
        <f t="shared" si="598"/>
        <v/>
      </c>
      <c r="BT360" s="74" t="str">
        <f t="shared" si="599"/>
        <v/>
      </c>
      <c r="BU360" s="74" t="str">
        <f t="shared" si="600"/>
        <v/>
      </c>
      <c r="BV360" s="75" t="str">
        <f t="shared" si="601"/>
        <v/>
      </c>
      <c r="BW360" t="s">
        <v>1</v>
      </c>
      <c r="BX360" s="105" t="str">
        <f t="shared" si="602"/>
        <v/>
      </c>
      <c r="BY360" s="106" t="str">
        <f t="shared" si="603"/>
        <v/>
      </c>
      <c r="BZ360" t="s">
        <v>1</v>
      </c>
      <c r="CA360" s="105" t="str">
        <f t="shared" si="604"/>
        <v/>
      </c>
      <c r="CB360" s="106" t="str">
        <f t="shared" si="605"/>
        <v/>
      </c>
      <c r="CC360" t="s">
        <v>1</v>
      </c>
      <c r="CD360" s="105" t="str">
        <f t="shared" si="606"/>
        <v/>
      </c>
      <c r="CE360" s="106" t="str">
        <f t="shared" si="620"/>
        <v/>
      </c>
      <c r="CF360" t="s">
        <v>1</v>
      </c>
      <c r="CG360" s="111" t="str">
        <f t="shared" si="621"/>
        <v/>
      </c>
      <c r="CH360" s="134" t="str" cm="1">
        <f t="array" ref="CH360">IF(CG360="","",INDEX(imePrezime_id,CG360,0))</f>
        <v/>
      </c>
      <c r="CI360" s="106" t="str">
        <f>IF(OR(CD360="",CE360&lt;&gt;"NEMA"),"",IFERROR(INDEX(imeprezimealias_imeprezimeid,MATCH(BA360&amp;" "&amp;BB360,imeprezimealias_alias,0)),""))</f>
        <v/>
      </c>
      <c r="CJ360" t="s">
        <v>1</v>
      </c>
      <c r="CK360" s="29" t="str">
        <f t="shared" si="622"/>
        <v/>
      </c>
      <c r="CL360" t="s">
        <v>1</v>
      </c>
      <c r="CM360" s="90"/>
      <c r="CN360" t="s">
        <v>1</v>
      </c>
      <c r="CO360" s="111" t="str">
        <f>IF(CM360="","",MAX(CO$10:CO359)+1)</f>
        <v/>
      </c>
      <c r="CP360" s="106" t="str">
        <f>IF(CM360="","",INDEX(imePrezime_id,MATCH(IF(IFERROR(SEARCH("–",CM360),0)&lt;&gt;0,CM360,SUBSTITUTE(CM360," "," – ",1)),imePrezime,0)))</f>
        <v/>
      </c>
      <c r="CR360" s="29" t="str">
        <f t="shared" si="623"/>
        <v/>
      </c>
      <c r="CS360" t="s">
        <v>1</v>
      </c>
      <c r="CT360" s="115" t="str">
        <f>IF(AND(CE360="NEMA",CI360=""),MAX(CT$10:CT359)+1,"")</f>
        <v/>
      </c>
      <c r="CU360" t="s">
        <v>1</v>
      </c>
      <c r="CV360" s="120" t="str">
        <f t="shared" si="637"/>
        <v/>
      </c>
      <c r="CW360" t="s">
        <v>1</v>
      </c>
      <c r="CX360" s="105" t="str">
        <f>IF(CT360="","",IF(BO360&lt;&gt;"CRO","","INSERT INTO osoba (id,reg_broj,oib,spol_id,dat_rodjenja) VALUES ("&amp;CT360&amp;",(SELECT max(reg_broj)+1 FROM osoba),Null,'"&amp;CV360&amp;"',Null); INSERT INTO osoba_log (id,reg_broj,oib,spol_id,dat_rodjenja,dnevnik_id) SELECT id,reg_broj,oib,spol_id,dat_rodjenja,"&amp;CT$2&amp;" FROM osoba WHERE id = "&amp;CT360&amp;";"))</f>
        <v/>
      </c>
      <c r="CY360" s="125" t="str">
        <f>IF(CT360="","","INSERT INTO imeprezime (id,osoba_id,rbr,ime,prezime,klub_id,identitet_id,sintaksa_id,info,aktivno,dnevnik_id) VALUES ("&amp;CT360&amp;","&amp;IF(CX360="","Null",CT360)&amp;",1,'"&amp;BA360&amp;"','"&amp;BB360&amp;"',(SELECT id FROM klub WHERE naziv = '"&amp;BI360&amp;"'),Null,1,'',1,"&amp;CT$2&amp;");")</f>
        <v/>
      </c>
      <c r="CZ360" t="s">
        <v>1</v>
      </c>
      <c r="DA360" s="29" t="str">
        <f t="shared" si="624"/>
        <v/>
      </c>
      <c r="DB360" t="s">
        <v>1</v>
      </c>
      <c r="DC360" s="105" t="str">
        <f>IF(OR(BP360="",BP360&lt;&gt;"NEMA"),"",BO360)</f>
        <v/>
      </c>
      <c r="DD360" s="125" t="str">
        <f>IF(DC360="","",MAX(DD$10:DD359)+1)</f>
        <v/>
      </c>
      <c r="DE360" t="s">
        <v>1</v>
      </c>
      <c r="DF360" s="90"/>
      <c r="DG360" t="s">
        <v>1</v>
      </c>
      <c r="DH360" s="29" t="str">
        <f t="shared" si="607"/>
        <v/>
      </c>
      <c r="DI360" t="s">
        <v>1</v>
      </c>
      <c r="DJ360" s="166" t="str">
        <f>IF(BJ360&lt;&gt;"NEMA","",IF(IFERROR(MATCH(BI360,BI$10:BI359,0),0)&lt;&gt;0,"",BI360))</f>
        <v/>
      </c>
      <c r="DK360" t="s">
        <v>1</v>
      </c>
      <c r="DL360" s="90"/>
      <c r="DM360" t="s">
        <v>1</v>
      </c>
      <c r="DN360" s="105" t="str">
        <f t="shared" si="625"/>
        <v/>
      </c>
      <c r="DO360" s="73" t="str">
        <f>IF(DN360="","",MAX(DO$10:DO359)+1)</f>
        <v/>
      </c>
      <c r="DP360" s="73" t="str">
        <f>IF(DN360="","",IF(BP360="","",IF(BP360="NEMA",DD360,BP360)))</f>
        <v/>
      </c>
      <c r="DQ360" s="73" t="str">
        <f t="shared" si="626"/>
        <v/>
      </c>
      <c r="DR360" s="73" t="str">
        <f>IF(DL360="","",MAX(DR$10:DR359)+1)</f>
        <v/>
      </c>
      <c r="DS360" s="177" t="str">
        <f t="shared" si="608"/>
        <v/>
      </c>
      <c r="DT360" s="125" t="str">
        <f t="shared" si="627"/>
        <v/>
      </c>
      <c r="DU360" t="s">
        <v>1</v>
      </c>
      <c r="DV360" s="29" t="str">
        <f t="shared" si="628"/>
        <v/>
      </c>
      <c r="DW360" t="s">
        <v>1</v>
      </c>
      <c r="DX360" s="166" t="str">
        <f>IF(BX360="","",IF(BY360&lt;&gt;"NEMA","ime-pre-klu"&amp;IF(BJ360="","","(ali)")&amp;"-kat",IF(CB360&lt;&gt;"NEMA","ime-pre-klu"&amp;IF(BJ360="","","(ali)"),IF(CE360&lt;&gt;"NEMA","ime-pre",IF(CT360&lt;&gt;"","novo",""))))&amp;IF(AND(BE360="0",BD360&gt;max_minuta*60),"-ot",""))</f>
        <v/>
      </c>
      <c r="DY360" t="s">
        <v>1</v>
      </c>
      <c r="DZ360" s="111"/>
      <c r="EA360" s="134"/>
      <c r="EB360" s="134"/>
      <c r="EC360" s="134"/>
      <c r="ED360" s="134"/>
      <c r="EE360" s="134"/>
      <c r="EF360" s="134"/>
      <c r="EG360" s="134"/>
      <c r="EH360" s="134"/>
      <c r="EI360" s="134"/>
      <c r="EJ360" s="106" t="str">
        <f t="shared" si="609"/>
        <v/>
      </c>
      <c r="EK360" t="s">
        <v>1</v>
      </c>
    </row>
    <row r="361" spans="2:141" x14ac:dyDescent="0.25">
      <c r="B361" s="148"/>
      <c r="C361" t="s">
        <v>1</v>
      </c>
      <c r="D361" s="159" t="str">
        <f t="shared" si="610"/>
        <v/>
      </c>
      <c r="E361" s="160" t="str">
        <f t="shared" ref="E361:AW361" si="661">IF($B361="","",FIND(";",$B361,D361+1))</f>
        <v/>
      </c>
      <c r="F361" s="160" t="str">
        <f t="shared" si="661"/>
        <v/>
      </c>
      <c r="G361" s="160" t="str">
        <f t="shared" si="661"/>
        <v/>
      </c>
      <c r="H361" s="160" t="str">
        <f t="shared" si="661"/>
        <v/>
      </c>
      <c r="I361" s="160" t="str">
        <f t="shared" si="661"/>
        <v/>
      </c>
      <c r="J361" s="160" t="str">
        <f t="shared" si="661"/>
        <v/>
      </c>
      <c r="K361" s="160" t="str">
        <f t="shared" si="661"/>
        <v/>
      </c>
      <c r="L361" s="160" t="str">
        <f t="shared" si="661"/>
        <v/>
      </c>
      <c r="M361" s="160" t="str">
        <f t="shared" si="661"/>
        <v/>
      </c>
      <c r="N361" s="160" t="str">
        <f t="shared" si="661"/>
        <v/>
      </c>
      <c r="O361" s="160" t="str">
        <f t="shared" si="661"/>
        <v/>
      </c>
      <c r="P361" s="160" t="str">
        <f t="shared" si="661"/>
        <v/>
      </c>
      <c r="Q361" s="160" t="str">
        <f t="shared" si="661"/>
        <v/>
      </c>
      <c r="R361" s="160" t="str">
        <f t="shared" si="661"/>
        <v/>
      </c>
      <c r="S361" s="160" t="str">
        <f t="shared" si="661"/>
        <v/>
      </c>
      <c r="T361" s="160" t="str">
        <f t="shared" si="661"/>
        <v/>
      </c>
      <c r="U361" s="160" t="str">
        <f t="shared" si="661"/>
        <v/>
      </c>
      <c r="V361" s="160" t="str">
        <f t="shared" si="661"/>
        <v/>
      </c>
      <c r="W361" s="160" t="str">
        <f t="shared" si="661"/>
        <v/>
      </c>
      <c r="X361" s="160" t="str">
        <f t="shared" si="661"/>
        <v/>
      </c>
      <c r="Y361" s="160" t="str">
        <f t="shared" si="661"/>
        <v/>
      </c>
      <c r="Z361" s="160" t="str">
        <f t="shared" si="661"/>
        <v/>
      </c>
      <c r="AA361" s="160" t="str">
        <f t="shared" si="661"/>
        <v/>
      </c>
      <c r="AB361" s="160" t="str">
        <f t="shared" si="661"/>
        <v/>
      </c>
      <c r="AC361" s="160" t="str">
        <f t="shared" si="661"/>
        <v/>
      </c>
      <c r="AD361" s="160" t="str">
        <f t="shared" si="661"/>
        <v/>
      </c>
      <c r="AE361" s="160" t="str">
        <f t="shared" si="661"/>
        <v/>
      </c>
      <c r="AF361" s="160" t="str">
        <f t="shared" si="661"/>
        <v/>
      </c>
      <c r="AG361" s="160" t="str">
        <f t="shared" si="661"/>
        <v/>
      </c>
      <c r="AH361" s="160" t="str">
        <f t="shared" si="661"/>
        <v/>
      </c>
      <c r="AI361" s="160" t="str">
        <f t="shared" si="661"/>
        <v/>
      </c>
      <c r="AJ361" s="160" t="str">
        <f t="shared" si="661"/>
        <v/>
      </c>
      <c r="AK361" s="160" t="str">
        <f t="shared" si="661"/>
        <v/>
      </c>
      <c r="AL361" s="160" t="str">
        <f t="shared" si="661"/>
        <v/>
      </c>
      <c r="AM361" s="160" t="str">
        <f t="shared" si="661"/>
        <v/>
      </c>
      <c r="AN361" s="160" t="str">
        <f t="shared" si="661"/>
        <v/>
      </c>
      <c r="AO361" s="160" t="str">
        <f t="shared" si="661"/>
        <v/>
      </c>
      <c r="AP361" s="160" t="str">
        <f t="shared" si="661"/>
        <v/>
      </c>
      <c r="AQ361" s="160" t="str">
        <f t="shared" si="661"/>
        <v/>
      </c>
      <c r="AR361" s="160" t="str">
        <f t="shared" si="661"/>
        <v/>
      </c>
      <c r="AS361" s="160" t="str">
        <f t="shared" si="661"/>
        <v/>
      </c>
      <c r="AT361" s="160" t="str">
        <f t="shared" si="661"/>
        <v/>
      </c>
      <c r="AU361" s="160" t="str">
        <f t="shared" si="661"/>
        <v/>
      </c>
      <c r="AV361" s="160" t="str">
        <f t="shared" si="661"/>
        <v/>
      </c>
      <c r="AW361" s="161" t="str">
        <f t="shared" si="661"/>
        <v/>
      </c>
      <c r="AX361" t="s">
        <v>1</v>
      </c>
      <c r="AY361" s="105" t="str">
        <f t="shared" si="612"/>
        <v/>
      </c>
      <c r="AZ361" s="134" t="str">
        <f t="shared" si="592"/>
        <v/>
      </c>
      <c r="BA361" s="73" t="str">
        <f t="shared" si="613"/>
        <v/>
      </c>
      <c r="BB361" s="73" t="str">
        <f t="shared" si="614"/>
        <v/>
      </c>
      <c r="BC361" s="134" t="str">
        <f t="shared" si="615"/>
        <v/>
      </c>
      <c r="BD361" s="134" t="str">
        <f t="shared" si="616"/>
        <v/>
      </c>
      <c r="BE361" s="134" t="str">
        <f t="shared" si="617"/>
        <v/>
      </c>
      <c r="BF361" s="134" t="str">
        <f t="shared" si="643"/>
        <v/>
      </c>
      <c r="BG361" s="134" t="str">
        <f t="shared" si="593"/>
        <v/>
      </c>
      <c r="BH361" s="73" t="str">
        <f t="shared" si="594"/>
        <v/>
      </c>
      <c r="BI361" s="73" t="str">
        <f t="shared" si="639"/>
        <v/>
      </c>
      <c r="BJ361" s="134" t="str">
        <f t="shared" si="618"/>
        <v/>
      </c>
      <c r="BK361" s="73" t="str" cm="1">
        <f t="array" ref="BK361">IF(BJ361="",""&amp;BI361,IF(BJ361="NEMA",BI361,INDEX(klub_naziv,MATCH(INDEX(klubAlias_klubid,BJ361),klub_id,0))))</f>
        <v/>
      </c>
      <c r="BL361" s="73" t="str" cm="1">
        <f t="array" ref="BL361">IFERROR(INDEX(registarNatjecatelji,CE361,4),"")</f>
        <v/>
      </c>
      <c r="BM361" s="179" t="str">
        <f t="shared" si="562"/>
        <v/>
      </c>
      <c r="BN361" s="73" t="str">
        <f t="shared" si="619"/>
        <v/>
      </c>
      <c r="BO361" s="73" t="str">
        <f t="shared" si="632"/>
        <v/>
      </c>
      <c r="BP361" s="134" t="str">
        <f t="shared" si="595"/>
        <v/>
      </c>
      <c r="BQ361" s="73" t="str">
        <f t="shared" si="596"/>
        <v/>
      </c>
      <c r="BR361" s="73" t="str">
        <f t="shared" si="597"/>
        <v/>
      </c>
      <c r="BS361" s="134" t="str">
        <f t="shared" si="598"/>
        <v/>
      </c>
      <c r="BT361" s="74" t="str">
        <f t="shared" si="599"/>
        <v/>
      </c>
      <c r="BU361" s="74" t="str">
        <f t="shared" si="600"/>
        <v/>
      </c>
      <c r="BV361" s="75" t="str">
        <f t="shared" si="601"/>
        <v/>
      </c>
      <c r="BW361" t="s">
        <v>1</v>
      </c>
      <c r="BX361" s="105" t="str">
        <f t="shared" si="602"/>
        <v/>
      </c>
      <c r="BY361" s="106" t="str">
        <f t="shared" si="603"/>
        <v/>
      </c>
      <c r="BZ361" t="s">
        <v>1</v>
      </c>
      <c r="CA361" s="105" t="str">
        <f t="shared" si="604"/>
        <v/>
      </c>
      <c r="CB361" s="106" t="str">
        <f t="shared" si="605"/>
        <v/>
      </c>
      <c r="CC361" t="s">
        <v>1</v>
      </c>
      <c r="CD361" s="105" t="str">
        <f t="shared" si="606"/>
        <v/>
      </c>
      <c r="CE361" s="106" t="str">
        <f t="shared" si="620"/>
        <v/>
      </c>
      <c r="CF361" t="s">
        <v>1</v>
      </c>
      <c r="CG361" s="111" t="str">
        <f t="shared" si="621"/>
        <v/>
      </c>
      <c r="CH361" s="134" t="str" cm="1">
        <f t="array" ref="CH361">IF(CG361="","",INDEX(imePrezime_id,CG361,0))</f>
        <v/>
      </c>
      <c r="CI361" s="106" t="str">
        <f>IF(OR(CD361="",CE361&lt;&gt;"NEMA"),"",IFERROR(INDEX(imeprezimealias_imeprezimeid,MATCH(BA361&amp;" "&amp;BB361,imeprezimealias_alias,0)),""))</f>
        <v/>
      </c>
      <c r="CJ361" t="s">
        <v>1</v>
      </c>
      <c r="CK361" s="29" t="str">
        <f t="shared" si="622"/>
        <v/>
      </c>
      <c r="CL361" t="s">
        <v>1</v>
      </c>
      <c r="CM361" s="90"/>
      <c r="CN361" t="s">
        <v>1</v>
      </c>
      <c r="CO361" s="111" t="str">
        <f>IF(CM361="","",MAX(CO$10:CO360)+1)</f>
        <v/>
      </c>
      <c r="CP361" s="106" t="str">
        <f>IF(CM361="","",INDEX(imePrezime_id,MATCH(IF(IFERROR(SEARCH("–",CM361),0)&lt;&gt;0,CM361,SUBSTITUTE(CM361," "," – ",1)),imePrezime,0)))</f>
        <v/>
      </c>
      <c r="CR361" s="29" t="str">
        <f t="shared" si="623"/>
        <v/>
      </c>
      <c r="CS361" t="s">
        <v>1</v>
      </c>
      <c r="CT361" s="115" t="str">
        <f>IF(AND(CE361="NEMA",CI361=""),MAX(CT$10:CT360)+1,"")</f>
        <v/>
      </c>
      <c r="CU361" t="s">
        <v>1</v>
      </c>
      <c r="CV361" s="120" t="str">
        <f t="shared" si="637"/>
        <v/>
      </c>
      <c r="CW361" t="s">
        <v>1</v>
      </c>
      <c r="CX361" s="105" t="str">
        <f>IF(CT361="","",IF(BO361&lt;&gt;"CRO","","INSERT INTO osoba (id,reg_broj,oib,spol_id,dat_rodjenja) VALUES ("&amp;CT361&amp;",(SELECT max(reg_broj)+1 FROM osoba),Null,'"&amp;CV361&amp;"',Null); INSERT INTO osoba_log (id,reg_broj,oib,spol_id,dat_rodjenja,dnevnik_id) SELECT id,reg_broj,oib,spol_id,dat_rodjenja,"&amp;CT$2&amp;" FROM osoba WHERE id = "&amp;CT361&amp;";"))</f>
        <v/>
      </c>
      <c r="CY361" s="125" t="str">
        <f>IF(CT361="","","INSERT INTO imeprezime (id,osoba_id,rbr,ime,prezime,klub_id,identitet_id,sintaksa_id,info,aktivno,dnevnik_id) VALUES ("&amp;CT361&amp;","&amp;IF(CX361="","Null",CT361)&amp;",1,'"&amp;BA361&amp;"','"&amp;BB361&amp;"',(SELECT id FROM klub WHERE naziv = '"&amp;BI361&amp;"'),Null,1,'',1,"&amp;CT$2&amp;");")</f>
        <v/>
      </c>
      <c r="CZ361" t="s">
        <v>1</v>
      </c>
      <c r="DA361" s="29" t="str">
        <f t="shared" si="624"/>
        <v/>
      </c>
      <c r="DB361" t="s">
        <v>1</v>
      </c>
      <c r="DC361" s="105" t="str">
        <f>IF(OR(BP361="",BP361&lt;&gt;"NEMA"),"",BO361)</f>
        <v/>
      </c>
      <c r="DD361" s="125" t="str">
        <f>IF(DC361="","",MAX(DD$10:DD360)+1)</f>
        <v/>
      </c>
      <c r="DE361" t="s">
        <v>1</v>
      </c>
      <c r="DF361" s="90"/>
      <c r="DG361" t="s">
        <v>1</v>
      </c>
      <c r="DH361" s="29" t="str">
        <f t="shared" si="607"/>
        <v/>
      </c>
      <c r="DI361" t="s">
        <v>1</v>
      </c>
      <c r="DJ361" s="166" t="str">
        <f>IF(BJ361&lt;&gt;"NEMA","",IF(IFERROR(MATCH(BI361,BI$10:BI360,0),0)&lt;&gt;0,"",BI361))</f>
        <v/>
      </c>
      <c r="DK361" t="s">
        <v>1</v>
      </c>
      <c r="DL361" s="90"/>
      <c r="DM361" t="s">
        <v>1</v>
      </c>
      <c r="DN361" s="105" t="str">
        <f t="shared" si="625"/>
        <v/>
      </c>
      <c r="DO361" s="73" t="str">
        <f>IF(DN361="","",MAX(DO$10:DO360)+1)</f>
        <v/>
      </c>
      <c r="DP361" s="73" t="str">
        <f>IF(DN361="","",IF(BP361="","",IF(BP361="NEMA",DD361,BP361)))</f>
        <v/>
      </c>
      <c r="DQ361" s="73" t="str">
        <f t="shared" si="626"/>
        <v/>
      </c>
      <c r="DR361" s="73" t="str">
        <f>IF(DL361="","",MAX(DR$10:DR360)+1)</f>
        <v/>
      </c>
      <c r="DS361" s="177" t="str">
        <f t="shared" si="608"/>
        <v/>
      </c>
      <c r="DT361" s="125" t="str">
        <f t="shared" si="627"/>
        <v/>
      </c>
      <c r="DU361" t="s">
        <v>1</v>
      </c>
      <c r="DV361" s="29" t="str">
        <f t="shared" si="628"/>
        <v/>
      </c>
      <c r="DW361" t="s">
        <v>1</v>
      </c>
      <c r="DX361" s="166" t="str">
        <f>IF(BX361="","",IF(BY361&lt;&gt;"NEMA","ime-pre-klu"&amp;IF(BJ361="","","(ali)")&amp;"-kat",IF(CB361&lt;&gt;"NEMA","ime-pre-klu"&amp;IF(BJ361="","","(ali)"),IF(CE361&lt;&gt;"NEMA","ime-pre",IF(CT361&lt;&gt;"","novo",""))))&amp;IF(AND(BE361="0",BD361&gt;max_minuta*60),"-ot",""))</f>
        <v/>
      </c>
      <c r="DY361" t="s">
        <v>1</v>
      </c>
      <c r="DZ361" s="111"/>
      <c r="EA361" s="134"/>
      <c r="EB361" s="134"/>
      <c r="EC361" s="134"/>
      <c r="ED361" s="134"/>
      <c r="EE361" s="134"/>
      <c r="EF361" s="134"/>
      <c r="EG361" s="134"/>
      <c r="EH361" s="134"/>
      <c r="EI361" s="134"/>
      <c r="EJ361" s="106" t="str">
        <f t="shared" si="609"/>
        <v/>
      </c>
      <c r="EK361" t="s">
        <v>1</v>
      </c>
    </row>
    <row r="362" spans="2:141" x14ac:dyDescent="0.25">
      <c r="B362" s="148"/>
      <c r="C362" t="s">
        <v>1</v>
      </c>
      <c r="D362" s="159" t="str">
        <f t="shared" si="610"/>
        <v/>
      </c>
      <c r="E362" s="160" t="str">
        <f t="shared" ref="E362:AW362" si="662">IF($B362="","",FIND(";",$B362,D362+1))</f>
        <v/>
      </c>
      <c r="F362" s="160" t="str">
        <f t="shared" si="662"/>
        <v/>
      </c>
      <c r="G362" s="160" t="str">
        <f t="shared" si="662"/>
        <v/>
      </c>
      <c r="H362" s="160" t="str">
        <f t="shared" si="662"/>
        <v/>
      </c>
      <c r="I362" s="160" t="str">
        <f t="shared" si="662"/>
        <v/>
      </c>
      <c r="J362" s="160" t="str">
        <f t="shared" si="662"/>
        <v/>
      </c>
      <c r="K362" s="160" t="str">
        <f t="shared" si="662"/>
        <v/>
      </c>
      <c r="L362" s="160" t="str">
        <f t="shared" si="662"/>
        <v/>
      </c>
      <c r="M362" s="160" t="str">
        <f t="shared" si="662"/>
        <v/>
      </c>
      <c r="N362" s="160" t="str">
        <f t="shared" si="662"/>
        <v/>
      </c>
      <c r="O362" s="160" t="str">
        <f t="shared" si="662"/>
        <v/>
      </c>
      <c r="P362" s="160" t="str">
        <f t="shared" si="662"/>
        <v/>
      </c>
      <c r="Q362" s="160" t="str">
        <f t="shared" si="662"/>
        <v/>
      </c>
      <c r="R362" s="160" t="str">
        <f t="shared" si="662"/>
        <v/>
      </c>
      <c r="S362" s="160" t="str">
        <f t="shared" si="662"/>
        <v/>
      </c>
      <c r="T362" s="160" t="str">
        <f t="shared" si="662"/>
        <v/>
      </c>
      <c r="U362" s="160" t="str">
        <f t="shared" si="662"/>
        <v/>
      </c>
      <c r="V362" s="160" t="str">
        <f t="shared" si="662"/>
        <v/>
      </c>
      <c r="W362" s="160" t="str">
        <f t="shared" si="662"/>
        <v/>
      </c>
      <c r="X362" s="160" t="str">
        <f t="shared" si="662"/>
        <v/>
      </c>
      <c r="Y362" s="160" t="str">
        <f t="shared" si="662"/>
        <v/>
      </c>
      <c r="Z362" s="160" t="str">
        <f t="shared" si="662"/>
        <v/>
      </c>
      <c r="AA362" s="160" t="str">
        <f t="shared" si="662"/>
        <v/>
      </c>
      <c r="AB362" s="160" t="str">
        <f t="shared" si="662"/>
        <v/>
      </c>
      <c r="AC362" s="160" t="str">
        <f t="shared" si="662"/>
        <v/>
      </c>
      <c r="AD362" s="160" t="str">
        <f t="shared" si="662"/>
        <v/>
      </c>
      <c r="AE362" s="160" t="str">
        <f t="shared" si="662"/>
        <v/>
      </c>
      <c r="AF362" s="160" t="str">
        <f t="shared" si="662"/>
        <v/>
      </c>
      <c r="AG362" s="160" t="str">
        <f t="shared" si="662"/>
        <v/>
      </c>
      <c r="AH362" s="160" t="str">
        <f t="shared" si="662"/>
        <v/>
      </c>
      <c r="AI362" s="160" t="str">
        <f t="shared" si="662"/>
        <v/>
      </c>
      <c r="AJ362" s="160" t="str">
        <f t="shared" si="662"/>
        <v/>
      </c>
      <c r="AK362" s="160" t="str">
        <f t="shared" si="662"/>
        <v/>
      </c>
      <c r="AL362" s="160" t="str">
        <f t="shared" si="662"/>
        <v/>
      </c>
      <c r="AM362" s="160" t="str">
        <f t="shared" si="662"/>
        <v/>
      </c>
      <c r="AN362" s="160" t="str">
        <f t="shared" si="662"/>
        <v/>
      </c>
      <c r="AO362" s="160" t="str">
        <f t="shared" si="662"/>
        <v/>
      </c>
      <c r="AP362" s="160" t="str">
        <f t="shared" si="662"/>
        <v/>
      </c>
      <c r="AQ362" s="160" t="str">
        <f t="shared" si="662"/>
        <v/>
      </c>
      <c r="AR362" s="160" t="str">
        <f t="shared" si="662"/>
        <v/>
      </c>
      <c r="AS362" s="160" t="str">
        <f t="shared" si="662"/>
        <v/>
      </c>
      <c r="AT362" s="160" t="str">
        <f t="shared" si="662"/>
        <v/>
      </c>
      <c r="AU362" s="160" t="str">
        <f t="shared" si="662"/>
        <v/>
      </c>
      <c r="AV362" s="160" t="str">
        <f t="shared" si="662"/>
        <v/>
      </c>
      <c r="AW362" s="161" t="str">
        <f t="shared" si="662"/>
        <v/>
      </c>
      <c r="AX362" t="s">
        <v>1</v>
      </c>
      <c r="AY362" s="105" t="str">
        <f t="shared" si="612"/>
        <v/>
      </c>
      <c r="AZ362" s="134" t="str">
        <f t="shared" si="592"/>
        <v/>
      </c>
      <c r="BA362" s="73" t="str">
        <f t="shared" si="613"/>
        <v/>
      </c>
      <c r="BB362" s="73" t="str">
        <f t="shared" si="614"/>
        <v/>
      </c>
      <c r="BC362" s="134" t="str">
        <f t="shared" si="615"/>
        <v/>
      </c>
      <c r="BD362" s="134" t="str">
        <f t="shared" si="616"/>
        <v/>
      </c>
      <c r="BE362" s="134" t="str">
        <f t="shared" si="617"/>
        <v/>
      </c>
      <c r="BF362" s="134" t="str">
        <f t="shared" si="643"/>
        <v/>
      </c>
      <c r="BG362" s="134" t="str">
        <f t="shared" si="593"/>
        <v/>
      </c>
      <c r="BH362" s="73" t="str">
        <f t="shared" si="594"/>
        <v/>
      </c>
      <c r="BI362" s="73" t="str">
        <f t="shared" si="639"/>
        <v/>
      </c>
      <c r="BJ362" s="134" t="str">
        <f t="shared" si="618"/>
        <v/>
      </c>
      <c r="BK362" s="73" t="str" cm="1">
        <f t="array" ref="BK362">IF(BJ362="",""&amp;BI362,IF(BJ362="NEMA",BI362,INDEX(klub_naziv,MATCH(INDEX(klubAlias_klubid,BJ362),klub_id,0))))</f>
        <v/>
      </c>
      <c r="BL362" s="73" t="str" cm="1">
        <f t="array" ref="BL362">IFERROR(INDEX(registarNatjecatelji,CE362,4),"")</f>
        <v/>
      </c>
      <c r="BM362" s="179" t="str">
        <f t="shared" si="562"/>
        <v/>
      </c>
      <c r="BN362" s="73" t="str">
        <f t="shared" si="619"/>
        <v/>
      </c>
      <c r="BO362" s="73" t="str">
        <f t="shared" si="632"/>
        <v/>
      </c>
      <c r="BP362" s="134" t="str">
        <f t="shared" si="595"/>
        <v/>
      </c>
      <c r="BQ362" s="73" t="str">
        <f t="shared" si="596"/>
        <v/>
      </c>
      <c r="BR362" s="73" t="str">
        <f t="shared" si="597"/>
        <v/>
      </c>
      <c r="BS362" s="134" t="str">
        <f t="shared" si="598"/>
        <v/>
      </c>
      <c r="BT362" s="74" t="str">
        <f t="shared" si="599"/>
        <v/>
      </c>
      <c r="BU362" s="74" t="str">
        <f t="shared" si="600"/>
        <v/>
      </c>
      <c r="BV362" s="75" t="str">
        <f t="shared" si="601"/>
        <v/>
      </c>
      <c r="BW362" t="s">
        <v>1</v>
      </c>
      <c r="BX362" s="105" t="str">
        <f t="shared" si="602"/>
        <v/>
      </c>
      <c r="BY362" s="106" t="str">
        <f t="shared" si="603"/>
        <v/>
      </c>
      <c r="BZ362" t="s">
        <v>1</v>
      </c>
      <c r="CA362" s="105" t="str">
        <f t="shared" si="604"/>
        <v/>
      </c>
      <c r="CB362" s="106" t="str">
        <f t="shared" si="605"/>
        <v/>
      </c>
      <c r="CC362" t="s">
        <v>1</v>
      </c>
      <c r="CD362" s="105" t="str">
        <f t="shared" si="606"/>
        <v/>
      </c>
      <c r="CE362" s="106" t="str">
        <f t="shared" si="620"/>
        <v/>
      </c>
      <c r="CF362" t="s">
        <v>1</v>
      </c>
      <c r="CG362" s="111" t="str">
        <f t="shared" si="621"/>
        <v/>
      </c>
      <c r="CH362" s="134" t="str" cm="1">
        <f t="array" ref="CH362">IF(CG362="","",INDEX(imePrezime_id,CG362,0))</f>
        <v/>
      </c>
      <c r="CI362" s="106" t="str">
        <f>IF(OR(CD362="",CE362&lt;&gt;"NEMA"),"",IFERROR(INDEX(imeprezimealias_imeprezimeid,MATCH(BA362&amp;" "&amp;BB362,imeprezimealias_alias,0)),""))</f>
        <v/>
      </c>
      <c r="CJ362" t="s">
        <v>1</v>
      </c>
      <c r="CK362" s="29" t="str">
        <f t="shared" si="622"/>
        <v/>
      </c>
      <c r="CL362" t="s">
        <v>1</v>
      </c>
      <c r="CM362" s="90"/>
      <c r="CN362" t="s">
        <v>1</v>
      </c>
      <c r="CO362" s="111" t="str">
        <f>IF(CM362="","",MAX(CO$10:CO361)+1)</f>
        <v/>
      </c>
      <c r="CP362" s="106" t="str">
        <f>IF(CM362="","",INDEX(imePrezime_id,MATCH(IF(IFERROR(SEARCH("–",CM362),0)&lt;&gt;0,CM362,SUBSTITUTE(CM362," "," – ",1)),imePrezime,0)))</f>
        <v/>
      </c>
      <c r="CR362" s="29" t="str">
        <f t="shared" si="623"/>
        <v/>
      </c>
      <c r="CS362" t="s">
        <v>1</v>
      </c>
      <c r="CT362" s="115" t="str">
        <f>IF(AND(CE362="NEMA",CI362=""),MAX(CT$10:CT361)+1,"")</f>
        <v/>
      </c>
      <c r="CU362" t="s">
        <v>1</v>
      </c>
      <c r="CV362" s="120" t="str">
        <f t="shared" si="637"/>
        <v/>
      </c>
      <c r="CW362" t="s">
        <v>1</v>
      </c>
      <c r="CX362" s="105" t="str">
        <f>IF(CT362="","",IF(BO362&lt;&gt;"CRO","","INSERT INTO osoba (id,reg_broj,oib,spol_id,dat_rodjenja) VALUES ("&amp;CT362&amp;",(SELECT max(reg_broj)+1 FROM osoba),Null,'"&amp;CV362&amp;"',Null); INSERT INTO osoba_log (id,reg_broj,oib,spol_id,dat_rodjenja,dnevnik_id) SELECT id,reg_broj,oib,spol_id,dat_rodjenja,"&amp;CT$2&amp;" FROM osoba WHERE id = "&amp;CT362&amp;";"))</f>
        <v/>
      </c>
      <c r="CY362" s="125" t="str">
        <f>IF(CT362="","","INSERT INTO imeprezime (id,osoba_id,rbr,ime,prezime,klub_id,identitet_id,sintaksa_id,info,aktivno,dnevnik_id) VALUES ("&amp;CT362&amp;","&amp;IF(CX362="","Null",CT362)&amp;",1,'"&amp;BA362&amp;"','"&amp;BB362&amp;"',(SELECT id FROM klub WHERE naziv = '"&amp;BI362&amp;"'),Null,1,'',1,"&amp;CT$2&amp;");")</f>
        <v/>
      </c>
      <c r="CZ362" t="s">
        <v>1</v>
      </c>
      <c r="DA362" s="29" t="str">
        <f t="shared" si="624"/>
        <v/>
      </c>
      <c r="DB362" t="s">
        <v>1</v>
      </c>
      <c r="DC362" s="105" t="str">
        <f>IF(OR(BP362="",BP362&lt;&gt;"NEMA"),"",BO362)</f>
        <v/>
      </c>
      <c r="DD362" s="125" t="str">
        <f>IF(DC362="","",MAX(DD$10:DD361)+1)</f>
        <v/>
      </c>
      <c r="DE362" t="s">
        <v>1</v>
      </c>
      <c r="DF362" s="90"/>
      <c r="DG362" t="s">
        <v>1</v>
      </c>
      <c r="DH362" s="29" t="str">
        <f t="shared" si="607"/>
        <v/>
      </c>
      <c r="DI362" t="s">
        <v>1</v>
      </c>
      <c r="DJ362" s="166" t="str">
        <f>IF(BJ362&lt;&gt;"NEMA","",IF(IFERROR(MATCH(BI362,BI$10:BI361,0),0)&lt;&gt;0,"",BI362))</f>
        <v/>
      </c>
      <c r="DK362" t="s">
        <v>1</v>
      </c>
      <c r="DL362" s="90"/>
      <c r="DM362" t="s">
        <v>1</v>
      </c>
      <c r="DN362" s="105" t="str">
        <f t="shared" si="625"/>
        <v/>
      </c>
      <c r="DO362" s="73" t="str">
        <f>IF(DN362="","",MAX(DO$10:DO361)+1)</f>
        <v/>
      </c>
      <c r="DP362" s="73" t="str">
        <f>IF(DN362="","",IF(BP362="","",IF(BP362="NEMA",DD362,BP362)))</f>
        <v/>
      </c>
      <c r="DQ362" s="73" t="str">
        <f t="shared" si="626"/>
        <v/>
      </c>
      <c r="DR362" s="73" t="str">
        <f>IF(DL362="","",MAX(DR$10:DR361)+1)</f>
        <v/>
      </c>
      <c r="DS362" s="177" t="str">
        <f t="shared" si="608"/>
        <v/>
      </c>
      <c r="DT362" s="125" t="str">
        <f t="shared" si="627"/>
        <v/>
      </c>
      <c r="DU362" t="s">
        <v>1</v>
      </c>
      <c r="DV362" s="29" t="str">
        <f t="shared" si="628"/>
        <v/>
      </c>
      <c r="DW362" t="s">
        <v>1</v>
      </c>
      <c r="DX362" s="166" t="str">
        <f>IF(BX362="","",IF(BY362&lt;&gt;"NEMA","ime-pre-klu"&amp;IF(BJ362="","","(ali)")&amp;"-kat",IF(CB362&lt;&gt;"NEMA","ime-pre-klu"&amp;IF(BJ362="","","(ali)"),IF(CE362&lt;&gt;"NEMA","ime-pre",IF(CT362&lt;&gt;"","novo",""))))&amp;IF(AND(BE362="0",BD362&gt;max_minuta*60),"-ot",""))</f>
        <v/>
      </c>
      <c r="DY362" t="s">
        <v>1</v>
      </c>
      <c r="DZ362" s="111"/>
      <c r="EA362" s="134"/>
      <c r="EB362" s="134"/>
      <c r="EC362" s="134"/>
      <c r="ED362" s="134"/>
      <c r="EE362" s="134"/>
      <c r="EF362" s="134"/>
      <c r="EG362" s="134"/>
      <c r="EH362" s="134"/>
      <c r="EI362" s="134"/>
      <c r="EJ362" s="106" t="str">
        <f t="shared" si="609"/>
        <v/>
      </c>
      <c r="EK362" t="s">
        <v>1</v>
      </c>
    </row>
    <row r="363" spans="2:141" x14ac:dyDescent="0.25">
      <c r="B363" s="148"/>
      <c r="C363" t="s">
        <v>1</v>
      </c>
      <c r="D363" s="159" t="str">
        <f t="shared" si="610"/>
        <v/>
      </c>
      <c r="E363" s="160" t="str">
        <f t="shared" ref="E363:AW363" si="663">IF($B363="","",FIND(";",$B363,D363+1))</f>
        <v/>
      </c>
      <c r="F363" s="160" t="str">
        <f t="shared" si="663"/>
        <v/>
      </c>
      <c r="G363" s="160" t="str">
        <f t="shared" si="663"/>
        <v/>
      </c>
      <c r="H363" s="160" t="str">
        <f t="shared" si="663"/>
        <v/>
      </c>
      <c r="I363" s="160" t="str">
        <f t="shared" si="663"/>
        <v/>
      </c>
      <c r="J363" s="160" t="str">
        <f t="shared" si="663"/>
        <v/>
      </c>
      <c r="K363" s="160" t="str">
        <f t="shared" si="663"/>
        <v/>
      </c>
      <c r="L363" s="160" t="str">
        <f t="shared" si="663"/>
        <v/>
      </c>
      <c r="M363" s="160" t="str">
        <f t="shared" si="663"/>
        <v/>
      </c>
      <c r="N363" s="160" t="str">
        <f t="shared" si="663"/>
        <v/>
      </c>
      <c r="O363" s="160" t="str">
        <f t="shared" si="663"/>
        <v/>
      </c>
      <c r="P363" s="160" t="str">
        <f t="shared" si="663"/>
        <v/>
      </c>
      <c r="Q363" s="160" t="str">
        <f t="shared" si="663"/>
        <v/>
      </c>
      <c r="R363" s="160" t="str">
        <f t="shared" si="663"/>
        <v/>
      </c>
      <c r="S363" s="160" t="str">
        <f t="shared" si="663"/>
        <v/>
      </c>
      <c r="T363" s="160" t="str">
        <f t="shared" si="663"/>
        <v/>
      </c>
      <c r="U363" s="160" t="str">
        <f t="shared" si="663"/>
        <v/>
      </c>
      <c r="V363" s="160" t="str">
        <f t="shared" si="663"/>
        <v/>
      </c>
      <c r="W363" s="160" t="str">
        <f t="shared" si="663"/>
        <v/>
      </c>
      <c r="X363" s="160" t="str">
        <f t="shared" si="663"/>
        <v/>
      </c>
      <c r="Y363" s="160" t="str">
        <f t="shared" si="663"/>
        <v/>
      </c>
      <c r="Z363" s="160" t="str">
        <f t="shared" si="663"/>
        <v/>
      </c>
      <c r="AA363" s="160" t="str">
        <f t="shared" si="663"/>
        <v/>
      </c>
      <c r="AB363" s="160" t="str">
        <f t="shared" si="663"/>
        <v/>
      </c>
      <c r="AC363" s="160" t="str">
        <f t="shared" si="663"/>
        <v/>
      </c>
      <c r="AD363" s="160" t="str">
        <f t="shared" si="663"/>
        <v/>
      </c>
      <c r="AE363" s="160" t="str">
        <f t="shared" si="663"/>
        <v/>
      </c>
      <c r="AF363" s="160" t="str">
        <f t="shared" si="663"/>
        <v/>
      </c>
      <c r="AG363" s="160" t="str">
        <f t="shared" si="663"/>
        <v/>
      </c>
      <c r="AH363" s="160" t="str">
        <f t="shared" si="663"/>
        <v/>
      </c>
      <c r="AI363" s="160" t="str">
        <f t="shared" si="663"/>
        <v/>
      </c>
      <c r="AJ363" s="160" t="str">
        <f t="shared" si="663"/>
        <v/>
      </c>
      <c r="AK363" s="160" t="str">
        <f t="shared" si="663"/>
        <v/>
      </c>
      <c r="AL363" s="160" t="str">
        <f t="shared" si="663"/>
        <v/>
      </c>
      <c r="AM363" s="160" t="str">
        <f t="shared" si="663"/>
        <v/>
      </c>
      <c r="AN363" s="160" t="str">
        <f t="shared" si="663"/>
        <v/>
      </c>
      <c r="AO363" s="160" t="str">
        <f t="shared" si="663"/>
        <v/>
      </c>
      <c r="AP363" s="160" t="str">
        <f t="shared" si="663"/>
        <v/>
      </c>
      <c r="AQ363" s="160" t="str">
        <f t="shared" si="663"/>
        <v/>
      </c>
      <c r="AR363" s="160" t="str">
        <f t="shared" si="663"/>
        <v/>
      </c>
      <c r="AS363" s="160" t="str">
        <f t="shared" si="663"/>
        <v/>
      </c>
      <c r="AT363" s="160" t="str">
        <f t="shared" si="663"/>
        <v/>
      </c>
      <c r="AU363" s="160" t="str">
        <f t="shared" si="663"/>
        <v/>
      </c>
      <c r="AV363" s="160" t="str">
        <f t="shared" si="663"/>
        <v/>
      </c>
      <c r="AW363" s="161" t="str">
        <f t="shared" si="663"/>
        <v/>
      </c>
      <c r="AX363" t="s">
        <v>1</v>
      </c>
      <c r="AY363" s="105" t="str">
        <f t="shared" si="612"/>
        <v/>
      </c>
      <c r="AZ363" s="134" t="str">
        <f t="shared" si="592"/>
        <v/>
      </c>
      <c r="BA363" s="73" t="str">
        <f t="shared" si="613"/>
        <v/>
      </c>
      <c r="BB363" s="73" t="str">
        <f t="shared" si="614"/>
        <v/>
      </c>
      <c r="BC363" s="134" t="str">
        <f t="shared" si="615"/>
        <v/>
      </c>
      <c r="BD363" s="134" t="str">
        <f t="shared" si="616"/>
        <v/>
      </c>
      <c r="BE363" s="134" t="str">
        <f t="shared" si="617"/>
        <v/>
      </c>
      <c r="BF363" s="134" t="str">
        <f t="shared" si="643"/>
        <v/>
      </c>
      <c r="BG363" s="134" t="str">
        <f t="shared" si="593"/>
        <v/>
      </c>
      <c r="BH363" s="73" t="str">
        <f t="shared" si="594"/>
        <v/>
      </c>
      <c r="BI363" s="73" t="str">
        <f t="shared" si="639"/>
        <v/>
      </c>
      <c r="BJ363" s="134" t="str">
        <f t="shared" si="618"/>
        <v/>
      </c>
      <c r="BK363" s="73" t="str" cm="1">
        <f t="array" ref="BK363">IF(BJ363="",""&amp;BI363,IF(BJ363="NEMA",BI363,INDEX(klub_naziv,MATCH(INDEX(klubAlias_klubid,BJ363),klub_id,0))))</f>
        <v/>
      </c>
      <c r="BL363" s="73" t="str" cm="1">
        <f t="array" ref="BL363">IFERROR(INDEX(registarNatjecatelji,CE363,4),"")</f>
        <v/>
      </c>
      <c r="BM363" s="179" t="str">
        <f t="shared" si="562"/>
        <v/>
      </c>
      <c r="BN363" s="73" t="str">
        <f t="shared" si="619"/>
        <v/>
      </c>
      <c r="BO363" s="73" t="str">
        <f t="shared" si="632"/>
        <v/>
      </c>
      <c r="BP363" s="134" t="str">
        <f t="shared" si="595"/>
        <v/>
      </c>
      <c r="BQ363" s="73" t="str">
        <f t="shared" si="596"/>
        <v/>
      </c>
      <c r="BR363" s="73" t="str">
        <f t="shared" si="597"/>
        <v/>
      </c>
      <c r="BS363" s="134" t="str">
        <f t="shared" si="598"/>
        <v/>
      </c>
      <c r="BT363" s="74" t="str">
        <f t="shared" si="599"/>
        <v/>
      </c>
      <c r="BU363" s="74" t="str">
        <f t="shared" si="600"/>
        <v/>
      </c>
      <c r="BV363" s="75" t="str">
        <f t="shared" si="601"/>
        <v/>
      </c>
      <c r="BW363" t="s">
        <v>1</v>
      </c>
      <c r="BX363" s="105" t="str">
        <f t="shared" si="602"/>
        <v/>
      </c>
      <c r="BY363" s="106" t="str">
        <f t="shared" si="603"/>
        <v/>
      </c>
      <c r="BZ363" t="s">
        <v>1</v>
      </c>
      <c r="CA363" s="105" t="str">
        <f t="shared" si="604"/>
        <v/>
      </c>
      <c r="CB363" s="106" t="str">
        <f t="shared" si="605"/>
        <v/>
      </c>
      <c r="CC363" t="s">
        <v>1</v>
      </c>
      <c r="CD363" s="105" t="str">
        <f t="shared" si="606"/>
        <v/>
      </c>
      <c r="CE363" s="106" t="str">
        <f t="shared" si="620"/>
        <v/>
      </c>
      <c r="CF363" t="s">
        <v>1</v>
      </c>
      <c r="CG363" s="111" t="str">
        <f t="shared" si="621"/>
        <v/>
      </c>
      <c r="CH363" s="134" t="str" cm="1">
        <f t="array" ref="CH363">IF(CG363="","",INDEX(imePrezime_id,CG363,0))</f>
        <v/>
      </c>
      <c r="CI363" s="106" t="str">
        <f>IF(OR(CD363="",CE363&lt;&gt;"NEMA"),"",IFERROR(INDEX(imeprezimealias_imeprezimeid,MATCH(BA363&amp;" "&amp;BB363,imeprezimealias_alias,0)),""))</f>
        <v/>
      </c>
      <c r="CJ363" t="s">
        <v>1</v>
      </c>
      <c r="CK363" s="29" t="str">
        <f t="shared" si="622"/>
        <v/>
      </c>
      <c r="CL363" t="s">
        <v>1</v>
      </c>
      <c r="CM363" s="90"/>
      <c r="CN363" t="s">
        <v>1</v>
      </c>
      <c r="CO363" s="111" t="str">
        <f>IF(CM363="","",MAX(CO$10:CO362)+1)</f>
        <v/>
      </c>
      <c r="CP363" s="106" t="str">
        <f>IF(CM363="","",INDEX(imePrezime_id,MATCH(IF(IFERROR(SEARCH("–",CM363),0)&lt;&gt;0,CM363,SUBSTITUTE(CM363," "," – ",1)),imePrezime,0)))</f>
        <v/>
      </c>
      <c r="CR363" s="29" t="str">
        <f t="shared" si="623"/>
        <v/>
      </c>
      <c r="CS363" t="s">
        <v>1</v>
      </c>
      <c r="CT363" s="115" t="str">
        <f>IF(AND(CE363="NEMA",CI363=""),MAX(CT$10:CT362)+1,"")</f>
        <v/>
      </c>
      <c r="CU363" t="s">
        <v>1</v>
      </c>
      <c r="CV363" s="120" t="str">
        <f t="shared" si="637"/>
        <v/>
      </c>
      <c r="CW363" t="s">
        <v>1</v>
      </c>
      <c r="CX363" s="105" t="str">
        <f>IF(CT363="","",IF(BO363&lt;&gt;"CRO","","INSERT INTO osoba (id,reg_broj,oib,spol_id,dat_rodjenja) VALUES ("&amp;CT363&amp;",(SELECT max(reg_broj)+1 FROM osoba),Null,'"&amp;CV363&amp;"',Null); INSERT INTO osoba_log (id,reg_broj,oib,spol_id,dat_rodjenja,dnevnik_id) SELECT id,reg_broj,oib,spol_id,dat_rodjenja,"&amp;CT$2&amp;" FROM osoba WHERE id = "&amp;CT363&amp;";"))</f>
        <v/>
      </c>
      <c r="CY363" s="125" t="str">
        <f>IF(CT363="","","INSERT INTO imeprezime (id,osoba_id,rbr,ime,prezime,klub_id,identitet_id,sintaksa_id,info,aktivno,dnevnik_id) VALUES ("&amp;CT363&amp;","&amp;IF(CX363="","Null",CT363)&amp;",1,'"&amp;BA363&amp;"','"&amp;BB363&amp;"',(SELECT id FROM klub WHERE naziv = '"&amp;BI363&amp;"'),Null,1,'',1,"&amp;CT$2&amp;");")</f>
        <v/>
      </c>
      <c r="CZ363" t="s">
        <v>1</v>
      </c>
      <c r="DA363" s="29" t="str">
        <f t="shared" si="624"/>
        <v/>
      </c>
      <c r="DB363" t="s">
        <v>1</v>
      </c>
      <c r="DC363" s="105" t="str">
        <f>IF(OR(BP363="",BP363&lt;&gt;"NEMA"),"",BO363)</f>
        <v/>
      </c>
      <c r="DD363" s="125" t="str">
        <f>IF(DC363="","",MAX(DD$10:DD362)+1)</f>
        <v/>
      </c>
      <c r="DE363" t="s">
        <v>1</v>
      </c>
      <c r="DF363" s="90"/>
      <c r="DG363" t="s">
        <v>1</v>
      </c>
      <c r="DH363" s="29" t="str">
        <f t="shared" si="607"/>
        <v/>
      </c>
      <c r="DI363" t="s">
        <v>1</v>
      </c>
      <c r="DJ363" s="166" t="str">
        <f>IF(BJ363&lt;&gt;"NEMA","",IF(IFERROR(MATCH(BI363,BI$10:BI362,0),0)&lt;&gt;0,"",BI363))</f>
        <v/>
      </c>
      <c r="DK363" t="s">
        <v>1</v>
      </c>
      <c r="DL363" s="90"/>
      <c r="DM363" t="s">
        <v>1</v>
      </c>
      <c r="DN363" s="105" t="str">
        <f t="shared" si="625"/>
        <v/>
      </c>
      <c r="DO363" s="73" t="str">
        <f>IF(DN363="","",MAX(DO$10:DO362)+1)</f>
        <v/>
      </c>
      <c r="DP363" s="73" t="str">
        <f>IF(DN363="","",IF(BP363="","",IF(BP363="NEMA",DD363,BP363)))</f>
        <v/>
      </c>
      <c r="DQ363" s="73" t="str">
        <f t="shared" si="626"/>
        <v/>
      </c>
      <c r="DR363" s="73" t="str">
        <f>IF(DL363="","",MAX(DR$10:DR362)+1)</f>
        <v/>
      </c>
      <c r="DS363" s="177" t="str">
        <f t="shared" si="608"/>
        <v/>
      </c>
      <c r="DT363" s="125" t="str">
        <f t="shared" si="627"/>
        <v/>
      </c>
      <c r="DU363" t="s">
        <v>1</v>
      </c>
      <c r="DV363" s="29" t="str">
        <f t="shared" si="628"/>
        <v/>
      </c>
      <c r="DW363" t="s">
        <v>1</v>
      </c>
      <c r="DX363" s="166" t="str">
        <f>IF(BX363="","",IF(BY363&lt;&gt;"NEMA","ime-pre-klu"&amp;IF(BJ363="","","(ali)")&amp;"-kat",IF(CB363&lt;&gt;"NEMA","ime-pre-klu"&amp;IF(BJ363="","","(ali)"),IF(CE363&lt;&gt;"NEMA","ime-pre",IF(CT363&lt;&gt;"","novo",""))))&amp;IF(AND(BE363="0",BD363&gt;max_minuta*60),"-ot",""))</f>
        <v/>
      </c>
      <c r="DY363" t="s">
        <v>1</v>
      </c>
      <c r="DZ363" s="111"/>
      <c r="EA363" s="134"/>
      <c r="EB363" s="134"/>
      <c r="EC363" s="134"/>
      <c r="ED363" s="134"/>
      <c r="EE363" s="134"/>
      <c r="EF363" s="134"/>
      <c r="EG363" s="134"/>
      <c r="EH363" s="134"/>
      <c r="EI363" s="134"/>
      <c r="EJ363" s="106" t="str">
        <f t="shared" si="609"/>
        <v/>
      </c>
      <c r="EK363" t="s">
        <v>1</v>
      </c>
    </row>
    <row r="364" spans="2:141" x14ac:dyDescent="0.25">
      <c r="B364" s="148"/>
      <c r="C364" t="s">
        <v>1</v>
      </c>
      <c r="D364" s="159" t="str">
        <f t="shared" si="610"/>
        <v/>
      </c>
      <c r="E364" s="160" t="str">
        <f t="shared" ref="E364:AW364" si="664">IF($B364="","",FIND(";",$B364,D364+1))</f>
        <v/>
      </c>
      <c r="F364" s="160" t="str">
        <f t="shared" si="664"/>
        <v/>
      </c>
      <c r="G364" s="160" t="str">
        <f t="shared" si="664"/>
        <v/>
      </c>
      <c r="H364" s="160" t="str">
        <f t="shared" si="664"/>
        <v/>
      </c>
      <c r="I364" s="160" t="str">
        <f t="shared" si="664"/>
        <v/>
      </c>
      <c r="J364" s="160" t="str">
        <f t="shared" si="664"/>
        <v/>
      </c>
      <c r="K364" s="160" t="str">
        <f t="shared" si="664"/>
        <v/>
      </c>
      <c r="L364" s="160" t="str">
        <f t="shared" si="664"/>
        <v/>
      </c>
      <c r="M364" s="160" t="str">
        <f t="shared" si="664"/>
        <v/>
      </c>
      <c r="N364" s="160" t="str">
        <f t="shared" si="664"/>
        <v/>
      </c>
      <c r="O364" s="160" t="str">
        <f t="shared" si="664"/>
        <v/>
      </c>
      <c r="P364" s="160" t="str">
        <f t="shared" si="664"/>
        <v/>
      </c>
      <c r="Q364" s="160" t="str">
        <f t="shared" si="664"/>
        <v/>
      </c>
      <c r="R364" s="160" t="str">
        <f t="shared" si="664"/>
        <v/>
      </c>
      <c r="S364" s="160" t="str">
        <f t="shared" si="664"/>
        <v/>
      </c>
      <c r="T364" s="160" t="str">
        <f t="shared" si="664"/>
        <v/>
      </c>
      <c r="U364" s="160" t="str">
        <f t="shared" si="664"/>
        <v/>
      </c>
      <c r="V364" s="160" t="str">
        <f t="shared" si="664"/>
        <v/>
      </c>
      <c r="W364" s="160" t="str">
        <f t="shared" si="664"/>
        <v/>
      </c>
      <c r="X364" s="160" t="str">
        <f t="shared" si="664"/>
        <v/>
      </c>
      <c r="Y364" s="160" t="str">
        <f t="shared" si="664"/>
        <v/>
      </c>
      <c r="Z364" s="160" t="str">
        <f t="shared" si="664"/>
        <v/>
      </c>
      <c r="AA364" s="160" t="str">
        <f t="shared" si="664"/>
        <v/>
      </c>
      <c r="AB364" s="160" t="str">
        <f t="shared" si="664"/>
        <v/>
      </c>
      <c r="AC364" s="160" t="str">
        <f t="shared" si="664"/>
        <v/>
      </c>
      <c r="AD364" s="160" t="str">
        <f t="shared" si="664"/>
        <v/>
      </c>
      <c r="AE364" s="160" t="str">
        <f t="shared" si="664"/>
        <v/>
      </c>
      <c r="AF364" s="160" t="str">
        <f t="shared" si="664"/>
        <v/>
      </c>
      <c r="AG364" s="160" t="str">
        <f t="shared" si="664"/>
        <v/>
      </c>
      <c r="AH364" s="160" t="str">
        <f t="shared" si="664"/>
        <v/>
      </c>
      <c r="AI364" s="160" t="str">
        <f t="shared" si="664"/>
        <v/>
      </c>
      <c r="AJ364" s="160" t="str">
        <f t="shared" si="664"/>
        <v/>
      </c>
      <c r="AK364" s="160" t="str">
        <f t="shared" si="664"/>
        <v/>
      </c>
      <c r="AL364" s="160" t="str">
        <f t="shared" si="664"/>
        <v/>
      </c>
      <c r="AM364" s="160" t="str">
        <f t="shared" si="664"/>
        <v/>
      </c>
      <c r="AN364" s="160" t="str">
        <f t="shared" si="664"/>
        <v/>
      </c>
      <c r="AO364" s="160" t="str">
        <f t="shared" si="664"/>
        <v/>
      </c>
      <c r="AP364" s="160" t="str">
        <f t="shared" si="664"/>
        <v/>
      </c>
      <c r="AQ364" s="160" t="str">
        <f t="shared" si="664"/>
        <v/>
      </c>
      <c r="AR364" s="160" t="str">
        <f t="shared" si="664"/>
        <v/>
      </c>
      <c r="AS364" s="160" t="str">
        <f t="shared" si="664"/>
        <v/>
      </c>
      <c r="AT364" s="160" t="str">
        <f t="shared" si="664"/>
        <v/>
      </c>
      <c r="AU364" s="160" t="str">
        <f t="shared" si="664"/>
        <v/>
      </c>
      <c r="AV364" s="160" t="str">
        <f t="shared" si="664"/>
        <v/>
      </c>
      <c r="AW364" s="161" t="str">
        <f t="shared" si="664"/>
        <v/>
      </c>
      <c r="AX364" t="s">
        <v>1</v>
      </c>
      <c r="AY364" s="105" t="str">
        <f t="shared" si="612"/>
        <v/>
      </c>
      <c r="AZ364" s="134" t="str">
        <f t="shared" si="592"/>
        <v/>
      </c>
      <c r="BA364" s="73" t="str">
        <f t="shared" si="613"/>
        <v/>
      </c>
      <c r="BB364" s="73" t="str">
        <f t="shared" si="614"/>
        <v/>
      </c>
      <c r="BC364" s="134" t="str">
        <f t="shared" si="615"/>
        <v/>
      </c>
      <c r="BD364" s="134" t="str">
        <f t="shared" si="616"/>
        <v/>
      </c>
      <c r="BE364" s="134" t="str">
        <f t="shared" si="617"/>
        <v/>
      </c>
      <c r="BF364" s="134" t="str">
        <f t="shared" si="643"/>
        <v/>
      </c>
      <c r="BG364" s="134" t="str">
        <f t="shared" si="593"/>
        <v/>
      </c>
      <c r="BH364" s="73" t="str">
        <f t="shared" si="594"/>
        <v/>
      </c>
      <c r="BI364" s="73" t="str">
        <f t="shared" si="639"/>
        <v/>
      </c>
      <c r="BJ364" s="134" t="str">
        <f t="shared" si="618"/>
        <v/>
      </c>
      <c r="BK364" s="73" t="str" cm="1">
        <f t="array" ref="BK364">IF(BJ364="",""&amp;BI364,IF(BJ364="NEMA",BI364,INDEX(klub_naziv,MATCH(INDEX(klubAlias_klubid,BJ364),klub_id,0))))</f>
        <v/>
      </c>
      <c r="BL364" s="73" t="str" cm="1">
        <f t="array" ref="BL364">IFERROR(INDEX(registarNatjecatelji,CE364,4),"")</f>
        <v/>
      </c>
      <c r="BM364" s="179" t="str">
        <f t="shared" si="562"/>
        <v/>
      </c>
      <c r="BN364" s="73" t="str">
        <f t="shared" si="619"/>
        <v/>
      </c>
      <c r="BO364" s="73" t="str">
        <f t="shared" si="632"/>
        <v/>
      </c>
      <c r="BP364" s="134" t="str">
        <f t="shared" si="595"/>
        <v/>
      </c>
      <c r="BQ364" s="73" t="str">
        <f t="shared" si="596"/>
        <v/>
      </c>
      <c r="BR364" s="73" t="str">
        <f t="shared" si="597"/>
        <v/>
      </c>
      <c r="BS364" s="134" t="str">
        <f t="shared" si="598"/>
        <v/>
      </c>
      <c r="BT364" s="74" t="str">
        <f t="shared" si="599"/>
        <v/>
      </c>
      <c r="BU364" s="74" t="str">
        <f t="shared" si="600"/>
        <v/>
      </c>
      <c r="BV364" s="75" t="str">
        <f t="shared" si="601"/>
        <v/>
      </c>
      <c r="BW364" t="s">
        <v>1</v>
      </c>
      <c r="BX364" s="105" t="str">
        <f t="shared" si="602"/>
        <v/>
      </c>
      <c r="BY364" s="106" t="str">
        <f t="shared" si="603"/>
        <v/>
      </c>
      <c r="BZ364" t="s">
        <v>1</v>
      </c>
      <c r="CA364" s="105" t="str">
        <f t="shared" si="604"/>
        <v/>
      </c>
      <c r="CB364" s="106" t="str">
        <f t="shared" si="605"/>
        <v/>
      </c>
      <c r="CC364" t="s">
        <v>1</v>
      </c>
      <c r="CD364" s="105" t="str">
        <f t="shared" si="606"/>
        <v/>
      </c>
      <c r="CE364" s="106" t="str">
        <f t="shared" si="620"/>
        <v/>
      </c>
      <c r="CF364" t="s">
        <v>1</v>
      </c>
      <c r="CG364" s="111" t="str">
        <f t="shared" si="621"/>
        <v/>
      </c>
      <c r="CH364" s="134" t="str" cm="1">
        <f t="array" ref="CH364">IF(CG364="","",INDEX(imePrezime_id,CG364,0))</f>
        <v/>
      </c>
      <c r="CI364" s="106" t="str">
        <f>IF(OR(CD364="",CE364&lt;&gt;"NEMA"),"",IFERROR(INDEX(imeprezimealias_imeprezimeid,MATCH(BA364&amp;" "&amp;BB364,imeprezimealias_alias,0)),""))</f>
        <v/>
      </c>
      <c r="CJ364" t="s">
        <v>1</v>
      </c>
      <c r="CK364" s="29" t="str">
        <f t="shared" si="622"/>
        <v/>
      </c>
      <c r="CL364" t="s">
        <v>1</v>
      </c>
      <c r="CM364" s="90"/>
      <c r="CN364" t="s">
        <v>1</v>
      </c>
      <c r="CO364" s="111" t="str">
        <f>IF(CM364="","",MAX(CO$10:CO363)+1)</f>
        <v/>
      </c>
      <c r="CP364" s="106" t="str">
        <f>IF(CM364="","",INDEX(imePrezime_id,MATCH(IF(IFERROR(SEARCH("–",CM364),0)&lt;&gt;0,CM364,SUBSTITUTE(CM364," "," – ",1)),imePrezime,0)))</f>
        <v/>
      </c>
      <c r="CR364" s="29" t="str">
        <f t="shared" si="623"/>
        <v/>
      </c>
      <c r="CS364" t="s">
        <v>1</v>
      </c>
      <c r="CT364" s="115" t="str">
        <f>IF(AND(CE364="NEMA",CI364=""),MAX(CT$10:CT363)+1,"")</f>
        <v/>
      </c>
      <c r="CU364" t="s">
        <v>1</v>
      </c>
      <c r="CV364" s="120" t="str">
        <f t="shared" si="637"/>
        <v/>
      </c>
      <c r="CW364" t="s">
        <v>1</v>
      </c>
      <c r="CX364" s="105" t="str">
        <f>IF(CT364="","",IF(BO364&lt;&gt;"CRO","","INSERT INTO osoba (id,reg_broj,oib,spol_id,dat_rodjenja) VALUES ("&amp;CT364&amp;",(SELECT max(reg_broj)+1 FROM osoba),Null,'"&amp;CV364&amp;"',Null); INSERT INTO osoba_log (id,reg_broj,oib,spol_id,dat_rodjenja,dnevnik_id) SELECT id,reg_broj,oib,spol_id,dat_rodjenja,"&amp;CT$2&amp;" FROM osoba WHERE id = "&amp;CT364&amp;";"))</f>
        <v/>
      </c>
      <c r="CY364" s="125" t="str">
        <f>IF(CT364="","","INSERT INTO imeprezime (id,osoba_id,rbr,ime,prezime,klub_id,identitet_id,sintaksa_id,info,aktivno,dnevnik_id) VALUES ("&amp;CT364&amp;","&amp;IF(CX364="","Null",CT364)&amp;",1,'"&amp;BA364&amp;"','"&amp;BB364&amp;"',(SELECT id FROM klub WHERE naziv = '"&amp;BI364&amp;"'),Null,1,'',1,"&amp;CT$2&amp;");")</f>
        <v/>
      </c>
      <c r="CZ364" t="s">
        <v>1</v>
      </c>
      <c r="DA364" s="29" t="str">
        <f t="shared" si="624"/>
        <v/>
      </c>
      <c r="DB364" t="s">
        <v>1</v>
      </c>
      <c r="DC364" s="105" t="str">
        <f>IF(OR(BP364="",BP364&lt;&gt;"NEMA"),"",BO364)</f>
        <v/>
      </c>
      <c r="DD364" s="125" t="str">
        <f>IF(DC364="","",MAX(DD$10:DD363)+1)</f>
        <v/>
      </c>
      <c r="DE364" t="s">
        <v>1</v>
      </c>
      <c r="DF364" s="90"/>
      <c r="DG364" t="s">
        <v>1</v>
      </c>
      <c r="DH364" s="29" t="str">
        <f t="shared" si="607"/>
        <v/>
      </c>
      <c r="DI364" t="s">
        <v>1</v>
      </c>
      <c r="DJ364" s="166" t="str">
        <f>IF(BJ364&lt;&gt;"NEMA","",IF(IFERROR(MATCH(BI364,BI$10:BI363,0),0)&lt;&gt;0,"",BI364))</f>
        <v/>
      </c>
      <c r="DK364" t="s">
        <v>1</v>
      </c>
      <c r="DL364" s="90"/>
      <c r="DM364" t="s">
        <v>1</v>
      </c>
      <c r="DN364" s="105" t="str">
        <f t="shared" si="625"/>
        <v/>
      </c>
      <c r="DO364" s="73" t="str">
        <f>IF(DN364="","",MAX(DO$10:DO363)+1)</f>
        <v/>
      </c>
      <c r="DP364" s="73" t="str">
        <f>IF(DN364="","",IF(BP364="","",IF(BP364="NEMA",DD364,BP364)))</f>
        <v/>
      </c>
      <c r="DQ364" s="73" t="str">
        <f t="shared" si="626"/>
        <v/>
      </c>
      <c r="DR364" s="73" t="str">
        <f>IF(DL364="","",MAX(DR$10:DR363)+1)</f>
        <v/>
      </c>
      <c r="DS364" s="177" t="str">
        <f t="shared" si="608"/>
        <v/>
      </c>
      <c r="DT364" s="125" t="str">
        <f t="shared" si="627"/>
        <v/>
      </c>
      <c r="DU364" t="s">
        <v>1</v>
      </c>
      <c r="DV364" s="29" t="str">
        <f t="shared" si="628"/>
        <v/>
      </c>
      <c r="DW364" t="s">
        <v>1</v>
      </c>
      <c r="DX364" s="166" t="str">
        <f>IF(BX364="","",IF(BY364&lt;&gt;"NEMA","ime-pre-klu"&amp;IF(BJ364="","","(ali)")&amp;"-kat",IF(CB364&lt;&gt;"NEMA","ime-pre-klu"&amp;IF(BJ364="","","(ali)"),IF(CE364&lt;&gt;"NEMA","ime-pre",IF(CT364&lt;&gt;"","novo",""))))&amp;IF(AND(BE364="0",BD364&gt;max_minuta*60),"-ot",""))</f>
        <v/>
      </c>
      <c r="DY364" t="s">
        <v>1</v>
      </c>
      <c r="DZ364" s="111"/>
      <c r="EA364" s="134"/>
      <c r="EB364" s="134"/>
      <c r="EC364" s="134"/>
      <c r="ED364" s="134"/>
      <c r="EE364" s="134"/>
      <c r="EF364" s="134"/>
      <c r="EG364" s="134"/>
      <c r="EH364" s="134"/>
      <c r="EI364" s="134"/>
      <c r="EJ364" s="106" t="str">
        <f t="shared" si="609"/>
        <v/>
      </c>
      <c r="EK364" t="s">
        <v>1</v>
      </c>
    </row>
    <row r="365" spans="2:141" x14ac:dyDescent="0.25">
      <c r="B365" s="148"/>
      <c r="C365" t="s">
        <v>1</v>
      </c>
      <c r="D365" s="159" t="str">
        <f t="shared" si="610"/>
        <v/>
      </c>
      <c r="E365" s="160" t="str">
        <f t="shared" ref="E365:AW365" si="665">IF($B365="","",FIND(";",$B365,D365+1))</f>
        <v/>
      </c>
      <c r="F365" s="160" t="str">
        <f t="shared" si="665"/>
        <v/>
      </c>
      <c r="G365" s="160" t="str">
        <f t="shared" si="665"/>
        <v/>
      </c>
      <c r="H365" s="160" t="str">
        <f t="shared" si="665"/>
        <v/>
      </c>
      <c r="I365" s="160" t="str">
        <f t="shared" si="665"/>
        <v/>
      </c>
      <c r="J365" s="160" t="str">
        <f t="shared" si="665"/>
        <v/>
      </c>
      <c r="K365" s="160" t="str">
        <f t="shared" si="665"/>
        <v/>
      </c>
      <c r="L365" s="160" t="str">
        <f t="shared" si="665"/>
        <v/>
      </c>
      <c r="M365" s="160" t="str">
        <f t="shared" si="665"/>
        <v/>
      </c>
      <c r="N365" s="160" t="str">
        <f t="shared" si="665"/>
        <v/>
      </c>
      <c r="O365" s="160" t="str">
        <f t="shared" si="665"/>
        <v/>
      </c>
      <c r="P365" s="160" t="str">
        <f t="shared" si="665"/>
        <v/>
      </c>
      <c r="Q365" s="160" t="str">
        <f t="shared" si="665"/>
        <v/>
      </c>
      <c r="R365" s="160" t="str">
        <f t="shared" si="665"/>
        <v/>
      </c>
      <c r="S365" s="160" t="str">
        <f t="shared" si="665"/>
        <v/>
      </c>
      <c r="T365" s="160" t="str">
        <f t="shared" si="665"/>
        <v/>
      </c>
      <c r="U365" s="160" t="str">
        <f t="shared" si="665"/>
        <v/>
      </c>
      <c r="V365" s="160" t="str">
        <f t="shared" si="665"/>
        <v/>
      </c>
      <c r="W365" s="160" t="str">
        <f t="shared" si="665"/>
        <v/>
      </c>
      <c r="X365" s="160" t="str">
        <f t="shared" si="665"/>
        <v/>
      </c>
      <c r="Y365" s="160" t="str">
        <f t="shared" si="665"/>
        <v/>
      </c>
      <c r="Z365" s="160" t="str">
        <f t="shared" si="665"/>
        <v/>
      </c>
      <c r="AA365" s="160" t="str">
        <f t="shared" si="665"/>
        <v/>
      </c>
      <c r="AB365" s="160" t="str">
        <f t="shared" si="665"/>
        <v/>
      </c>
      <c r="AC365" s="160" t="str">
        <f t="shared" si="665"/>
        <v/>
      </c>
      <c r="AD365" s="160" t="str">
        <f t="shared" si="665"/>
        <v/>
      </c>
      <c r="AE365" s="160" t="str">
        <f t="shared" si="665"/>
        <v/>
      </c>
      <c r="AF365" s="160" t="str">
        <f t="shared" si="665"/>
        <v/>
      </c>
      <c r="AG365" s="160" t="str">
        <f t="shared" si="665"/>
        <v/>
      </c>
      <c r="AH365" s="160" t="str">
        <f t="shared" si="665"/>
        <v/>
      </c>
      <c r="AI365" s="160" t="str">
        <f t="shared" si="665"/>
        <v/>
      </c>
      <c r="AJ365" s="160" t="str">
        <f t="shared" si="665"/>
        <v/>
      </c>
      <c r="AK365" s="160" t="str">
        <f t="shared" si="665"/>
        <v/>
      </c>
      <c r="AL365" s="160" t="str">
        <f t="shared" si="665"/>
        <v/>
      </c>
      <c r="AM365" s="160" t="str">
        <f t="shared" si="665"/>
        <v/>
      </c>
      <c r="AN365" s="160" t="str">
        <f t="shared" si="665"/>
        <v/>
      </c>
      <c r="AO365" s="160" t="str">
        <f t="shared" si="665"/>
        <v/>
      </c>
      <c r="AP365" s="160" t="str">
        <f t="shared" si="665"/>
        <v/>
      </c>
      <c r="AQ365" s="160" t="str">
        <f t="shared" si="665"/>
        <v/>
      </c>
      <c r="AR365" s="160" t="str">
        <f t="shared" si="665"/>
        <v/>
      </c>
      <c r="AS365" s="160" t="str">
        <f t="shared" si="665"/>
        <v/>
      </c>
      <c r="AT365" s="160" t="str">
        <f t="shared" si="665"/>
        <v/>
      </c>
      <c r="AU365" s="160" t="str">
        <f t="shared" si="665"/>
        <v/>
      </c>
      <c r="AV365" s="160" t="str">
        <f t="shared" si="665"/>
        <v/>
      </c>
      <c r="AW365" s="161" t="str">
        <f t="shared" si="665"/>
        <v/>
      </c>
      <c r="AX365" t="s">
        <v>1</v>
      </c>
      <c r="AY365" s="105" t="str">
        <f t="shared" si="612"/>
        <v/>
      </c>
      <c r="AZ365" s="134" t="str">
        <f t="shared" si="592"/>
        <v/>
      </c>
      <c r="BA365" s="73" t="str">
        <f t="shared" si="613"/>
        <v/>
      </c>
      <c r="BB365" s="73" t="str">
        <f t="shared" si="614"/>
        <v/>
      </c>
      <c r="BC365" s="134" t="str">
        <f t="shared" si="615"/>
        <v/>
      </c>
      <c r="BD365" s="134" t="str">
        <f t="shared" si="616"/>
        <v/>
      </c>
      <c r="BE365" s="134" t="str">
        <f t="shared" si="617"/>
        <v/>
      </c>
      <c r="BF365" s="134" t="str">
        <f t="shared" si="643"/>
        <v/>
      </c>
      <c r="BG365" s="134" t="str">
        <f t="shared" si="593"/>
        <v/>
      </c>
      <c r="BH365" s="73" t="str">
        <f t="shared" si="594"/>
        <v/>
      </c>
      <c r="BI365" s="73" t="str">
        <f t="shared" si="639"/>
        <v/>
      </c>
      <c r="BJ365" s="134" t="str">
        <f t="shared" si="618"/>
        <v/>
      </c>
      <c r="BK365" s="73" t="str" cm="1">
        <f t="array" ref="BK365">IF(BJ365="",""&amp;BI365,IF(BJ365="NEMA",BI365,INDEX(klub_naziv,MATCH(INDEX(klubAlias_klubid,BJ365),klub_id,0))))</f>
        <v/>
      </c>
      <c r="BL365" s="73" t="str" cm="1">
        <f t="array" ref="BL365">IFERROR(INDEX(registarNatjecatelji,CE365,4),"")</f>
        <v/>
      </c>
      <c r="BM365" s="179" t="str">
        <f t="shared" si="562"/>
        <v/>
      </c>
      <c r="BN365" s="73" t="str">
        <f t="shared" si="619"/>
        <v/>
      </c>
      <c r="BO365" s="73" t="str">
        <f t="shared" si="632"/>
        <v/>
      </c>
      <c r="BP365" s="134" t="str">
        <f t="shared" si="595"/>
        <v/>
      </c>
      <c r="BQ365" s="73" t="str">
        <f t="shared" si="596"/>
        <v/>
      </c>
      <c r="BR365" s="73" t="str">
        <f t="shared" si="597"/>
        <v/>
      </c>
      <c r="BS365" s="134" t="str">
        <f t="shared" si="598"/>
        <v/>
      </c>
      <c r="BT365" s="74" t="str">
        <f t="shared" si="599"/>
        <v/>
      </c>
      <c r="BU365" s="74" t="str">
        <f t="shared" si="600"/>
        <v/>
      </c>
      <c r="BV365" s="75" t="str">
        <f t="shared" si="601"/>
        <v/>
      </c>
      <c r="BW365" t="s">
        <v>1</v>
      </c>
      <c r="BX365" s="105" t="str">
        <f t="shared" si="602"/>
        <v/>
      </c>
      <c r="BY365" s="106" t="str">
        <f t="shared" si="603"/>
        <v/>
      </c>
      <c r="BZ365" t="s">
        <v>1</v>
      </c>
      <c r="CA365" s="105" t="str">
        <f t="shared" si="604"/>
        <v/>
      </c>
      <c r="CB365" s="106" t="str">
        <f t="shared" si="605"/>
        <v/>
      </c>
      <c r="CC365" t="s">
        <v>1</v>
      </c>
      <c r="CD365" s="105" t="str">
        <f t="shared" si="606"/>
        <v/>
      </c>
      <c r="CE365" s="106" t="str">
        <f t="shared" si="620"/>
        <v/>
      </c>
      <c r="CF365" t="s">
        <v>1</v>
      </c>
      <c r="CG365" s="111" t="str">
        <f t="shared" si="621"/>
        <v/>
      </c>
      <c r="CH365" s="134" t="str" cm="1">
        <f t="array" ref="CH365">IF(CG365="","",INDEX(imePrezime_id,CG365,0))</f>
        <v/>
      </c>
      <c r="CI365" s="106" t="str">
        <f>IF(OR(CD365="",CE365&lt;&gt;"NEMA"),"",IFERROR(INDEX(imeprezimealias_imeprezimeid,MATCH(BA365&amp;" "&amp;BB365,imeprezimealias_alias,0)),""))</f>
        <v/>
      </c>
      <c r="CJ365" t="s">
        <v>1</v>
      </c>
      <c r="CK365" s="29" t="str">
        <f t="shared" si="622"/>
        <v/>
      </c>
      <c r="CL365" t="s">
        <v>1</v>
      </c>
      <c r="CM365" s="90"/>
      <c r="CN365" t="s">
        <v>1</v>
      </c>
      <c r="CO365" s="111" t="str">
        <f>IF(CM365="","",MAX(CO$10:CO364)+1)</f>
        <v/>
      </c>
      <c r="CP365" s="106" t="str">
        <f>IF(CM365="","",INDEX(imePrezime_id,MATCH(IF(IFERROR(SEARCH("–",CM365),0)&lt;&gt;0,CM365,SUBSTITUTE(CM365," "," – ",1)),imePrezime,0)))</f>
        <v/>
      </c>
      <c r="CR365" s="29" t="str">
        <f t="shared" si="623"/>
        <v/>
      </c>
      <c r="CS365" t="s">
        <v>1</v>
      </c>
      <c r="CT365" s="115" t="str">
        <f>IF(AND(CE365="NEMA",CI365=""),MAX(CT$10:CT364)+1,"")</f>
        <v/>
      </c>
      <c r="CU365" t="s">
        <v>1</v>
      </c>
      <c r="CV365" s="120" t="str">
        <f t="shared" si="637"/>
        <v/>
      </c>
      <c r="CW365" t="s">
        <v>1</v>
      </c>
      <c r="CX365" s="105" t="str">
        <f>IF(CT365="","",IF(BO365&lt;&gt;"CRO","","INSERT INTO osoba (id,reg_broj,oib,spol_id,dat_rodjenja) VALUES ("&amp;CT365&amp;",(SELECT max(reg_broj)+1 FROM osoba),Null,'"&amp;CV365&amp;"',Null); INSERT INTO osoba_log (id,reg_broj,oib,spol_id,dat_rodjenja,dnevnik_id) SELECT id,reg_broj,oib,spol_id,dat_rodjenja,"&amp;CT$2&amp;" FROM osoba WHERE id = "&amp;CT365&amp;";"))</f>
        <v/>
      </c>
      <c r="CY365" s="125" t="str">
        <f>IF(CT365="","","INSERT INTO imeprezime (id,osoba_id,rbr,ime,prezime,klub_id,identitet_id,sintaksa_id,info,aktivno,dnevnik_id) VALUES ("&amp;CT365&amp;","&amp;IF(CX365="","Null",CT365)&amp;",1,'"&amp;BA365&amp;"','"&amp;BB365&amp;"',(SELECT id FROM klub WHERE naziv = '"&amp;BI365&amp;"'),Null,1,'',1,"&amp;CT$2&amp;");")</f>
        <v/>
      </c>
      <c r="CZ365" t="s">
        <v>1</v>
      </c>
      <c r="DA365" s="29" t="str">
        <f t="shared" si="624"/>
        <v/>
      </c>
      <c r="DB365" t="s">
        <v>1</v>
      </c>
      <c r="DC365" s="105" t="str">
        <f>IF(OR(BP365="",BP365&lt;&gt;"NEMA"),"",BO365)</f>
        <v/>
      </c>
      <c r="DD365" s="125" t="str">
        <f>IF(DC365="","",MAX(DD$10:DD364)+1)</f>
        <v/>
      </c>
      <c r="DE365" t="s">
        <v>1</v>
      </c>
      <c r="DF365" s="90"/>
      <c r="DG365" t="s">
        <v>1</v>
      </c>
      <c r="DH365" s="29" t="str">
        <f t="shared" si="607"/>
        <v/>
      </c>
      <c r="DI365" t="s">
        <v>1</v>
      </c>
      <c r="DJ365" s="166" t="str">
        <f>IF(BJ365&lt;&gt;"NEMA","",IF(IFERROR(MATCH(BI365,BI$10:BI364,0),0)&lt;&gt;0,"",BI365))</f>
        <v/>
      </c>
      <c r="DK365" t="s">
        <v>1</v>
      </c>
      <c r="DL365" s="90"/>
      <c r="DM365" t="s">
        <v>1</v>
      </c>
      <c r="DN365" s="105" t="str">
        <f t="shared" si="625"/>
        <v/>
      </c>
      <c r="DO365" s="73" t="str">
        <f>IF(DN365="","",MAX(DO$10:DO364)+1)</f>
        <v/>
      </c>
      <c r="DP365" s="73" t="str">
        <f>IF(DN365="","",IF(BP365="","",IF(BP365="NEMA",DD365,BP365)))</f>
        <v/>
      </c>
      <c r="DQ365" s="73" t="str">
        <f t="shared" si="626"/>
        <v/>
      </c>
      <c r="DR365" s="73" t="str">
        <f>IF(DL365="","",MAX(DR$10:DR364)+1)</f>
        <v/>
      </c>
      <c r="DS365" s="177" t="str">
        <f t="shared" si="608"/>
        <v/>
      </c>
      <c r="DT365" s="125" t="str">
        <f t="shared" si="627"/>
        <v/>
      </c>
      <c r="DU365" t="s">
        <v>1</v>
      </c>
      <c r="DV365" s="29" t="str">
        <f t="shared" si="628"/>
        <v/>
      </c>
      <c r="DW365" t="s">
        <v>1</v>
      </c>
      <c r="DX365" s="166" t="str">
        <f>IF(BX365="","",IF(BY365&lt;&gt;"NEMA","ime-pre-klu"&amp;IF(BJ365="","","(ali)")&amp;"-kat",IF(CB365&lt;&gt;"NEMA","ime-pre-klu"&amp;IF(BJ365="","","(ali)"),IF(CE365&lt;&gt;"NEMA","ime-pre",IF(CT365&lt;&gt;"","novo",""))))&amp;IF(AND(BE365="0",BD365&gt;max_minuta*60),"-ot",""))</f>
        <v/>
      </c>
      <c r="DY365" t="s">
        <v>1</v>
      </c>
      <c r="DZ365" s="111"/>
      <c r="EA365" s="134"/>
      <c r="EB365" s="134"/>
      <c r="EC365" s="134"/>
      <c r="ED365" s="134"/>
      <c r="EE365" s="134"/>
      <c r="EF365" s="134"/>
      <c r="EG365" s="134"/>
      <c r="EH365" s="134"/>
      <c r="EI365" s="134"/>
      <c r="EJ365" s="106" t="str">
        <f t="shared" si="609"/>
        <v/>
      </c>
      <c r="EK365" t="s">
        <v>1</v>
      </c>
    </row>
    <row r="366" spans="2:141" x14ac:dyDescent="0.25">
      <c r="B366" s="148"/>
      <c r="C366" t="s">
        <v>1</v>
      </c>
      <c r="D366" s="159" t="str">
        <f t="shared" si="610"/>
        <v/>
      </c>
      <c r="E366" s="160" t="str">
        <f t="shared" ref="E366:AW366" si="666">IF($B366="","",FIND(";",$B366,D366+1))</f>
        <v/>
      </c>
      <c r="F366" s="160" t="str">
        <f t="shared" si="666"/>
        <v/>
      </c>
      <c r="G366" s="160" t="str">
        <f t="shared" si="666"/>
        <v/>
      </c>
      <c r="H366" s="160" t="str">
        <f t="shared" si="666"/>
        <v/>
      </c>
      <c r="I366" s="160" t="str">
        <f t="shared" si="666"/>
        <v/>
      </c>
      <c r="J366" s="160" t="str">
        <f t="shared" si="666"/>
        <v/>
      </c>
      <c r="K366" s="160" t="str">
        <f t="shared" si="666"/>
        <v/>
      </c>
      <c r="L366" s="160" t="str">
        <f t="shared" si="666"/>
        <v/>
      </c>
      <c r="M366" s="160" t="str">
        <f t="shared" si="666"/>
        <v/>
      </c>
      <c r="N366" s="160" t="str">
        <f t="shared" si="666"/>
        <v/>
      </c>
      <c r="O366" s="160" t="str">
        <f t="shared" si="666"/>
        <v/>
      </c>
      <c r="P366" s="160" t="str">
        <f t="shared" si="666"/>
        <v/>
      </c>
      <c r="Q366" s="160" t="str">
        <f t="shared" si="666"/>
        <v/>
      </c>
      <c r="R366" s="160" t="str">
        <f t="shared" si="666"/>
        <v/>
      </c>
      <c r="S366" s="160" t="str">
        <f t="shared" si="666"/>
        <v/>
      </c>
      <c r="T366" s="160" t="str">
        <f t="shared" si="666"/>
        <v/>
      </c>
      <c r="U366" s="160" t="str">
        <f t="shared" si="666"/>
        <v/>
      </c>
      <c r="V366" s="160" t="str">
        <f t="shared" si="666"/>
        <v/>
      </c>
      <c r="W366" s="160" t="str">
        <f t="shared" si="666"/>
        <v/>
      </c>
      <c r="X366" s="160" t="str">
        <f t="shared" si="666"/>
        <v/>
      </c>
      <c r="Y366" s="160" t="str">
        <f t="shared" si="666"/>
        <v/>
      </c>
      <c r="Z366" s="160" t="str">
        <f t="shared" si="666"/>
        <v/>
      </c>
      <c r="AA366" s="160" t="str">
        <f t="shared" si="666"/>
        <v/>
      </c>
      <c r="AB366" s="160" t="str">
        <f t="shared" si="666"/>
        <v/>
      </c>
      <c r="AC366" s="160" t="str">
        <f t="shared" si="666"/>
        <v/>
      </c>
      <c r="AD366" s="160" t="str">
        <f t="shared" si="666"/>
        <v/>
      </c>
      <c r="AE366" s="160" t="str">
        <f t="shared" si="666"/>
        <v/>
      </c>
      <c r="AF366" s="160" t="str">
        <f t="shared" si="666"/>
        <v/>
      </c>
      <c r="AG366" s="160" t="str">
        <f t="shared" si="666"/>
        <v/>
      </c>
      <c r="AH366" s="160" t="str">
        <f t="shared" si="666"/>
        <v/>
      </c>
      <c r="AI366" s="160" t="str">
        <f t="shared" si="666"/>
        <v/>
      </c>
      <c r="AJ366" s="160" t="str">
        <f t="shared" si="666"/>
        <v/>
      </c>
      <c r="AK366" s="160" t="str">
        <f t="shared" si="666"/>
        <v/>
      </c>
      <c r="AL366" s="160" t="str">
        <f t="shared" si="666"/>
        <v/>
      </c>
      <c r="AM366" s="160" t="str">
        <f t="shared" si="666"/>
        <v/>
      </c>
      <c r="AN366" s="160" t="str">
        <f t="shared" si="666"/>
        <v/>
      </c>
      <c r="AO366" s="160" t="str">
        <f t="shared" si="666"/>
        <v/>
      </c>
      <c r="AP366" s="160" t="str">
        <f t="shared" si="666"/>
        <v/>
      </c>
      <c r="AQ366" s="160" t="str">
        <f t="shared" si="666"/>
        <v/>
      </c>
      <c r="AR366" s="160" t="str">
        <f t="shared" si="666"/>
        <v/>
      </c>
      <c r="AS366" s="160" t="str">
        <f t="shared" si="666"/>
        <v/>
      </c>
      <c r="AT366" s="160" t="str">
        <f t="shared" si="666"/>
        <v/>
      </c>
      <c r="AU366" s="160" t="str">
        <f t="shared" si="666"/>
        <v/>
      </c>
      <c r="AV366" s="160" t="str">
        <f t="shared" si="666"/>
        <v/>
      </c>
      <c r="AW366" s="161" t="str">
        <f t="shared" si="666"/>
        <v/>
      </c>
      <c r="AX366" t="s">
        <v>1</v>
      </c>
      <c r="AY366" s="105" t="str">
        <f t="shared" si="612"/>
        <v/>
      </c>
      <c r="AZ366" s="134" t="str">
        <f t="shared" si="592"/>
        <v/>
      </c>
      <c r="BA366" s="73" t="str">
        <f t="shared" si="613"/>
        <v/>
      </c>
      <c r="BB366" s="73" t="str">
        <f t="shared" si="614"/>
        <v/>
      </c>
      <c r="BC366" s="134" t="str">
        <f t="shared" si="615"/>
        <v/>
      </c>
      <c r="BD366" s="134" t="str">
        <f t="shared" si="616"/>
        <v/>
      </c>
      <c r="BE366" s="134" t="str">
        <f t="shared" si="617"/>
        <v/>
      </c>
      <c r="BF366" s="134" t="str">
        <f t="shared" si="643"/>
        <v/>
      </c>
      <c r="BG366" s="134" t="str">
        <f t="shared" si="593"/>
        <v/>
      </c>
      <c r="BH366" s="73" t="str">
        <f t="shared" si="594"/>
        <v/>
      </c>
      <c r="BI366" s="73" t="str">
        <f t="shared" si="639"/>
        <v/>
      </c>
      <c r="BJ366" s="134" t="str">
        <f t="shared" si="618"/>
        <v/>
      </c>
      <c r="BK366" s="73" t="str" cm="1">
        <f t="array" ref="BK366">IF(BJ366="",""&amp;BI366,IF(BJ366="NEMA",BI366,INDEX(klub_naziv,MATCH(INDEX(klubAlias_klubid,BJ366),klub_id,0))))</f>
        <v/>
      </c>
      <c r="BL366" s="73" t="str" cm="1">
        <f t="array" ref="BL366">IFERROR(INDEX(registarNatjecatelji,CE366,4),"")</f>
        <v/>
      </c>
      <c r="BM366" s="179" t="str">
        <f t="shared" ref="BM366:BM410" si="667">IF(BK366=BL366,"",1)</f>
        <v/>
      </c>
      <c r="BN366" s="73" t="str">
        <f t="shared" si="619"/>
        <v/>
      </c>
      <c r="BO366" s="73" t="str">
        <f t="shared" si="632"/>
        <v/>
      </c>
      <c r="BP366" s="134" t="str">
        <f t="shared" si="595"/>
        <v/>
      </c>
      <c r="BQ366" s="73" t="str">
        <f t="shared" si="596"/>
        <v/>
      </c>
      <c r="BR366" s="73" t="str">
        <f t="shared" si="597"/>
        <v/>
      </c>
      <c r="BS366" s="134" t="str">
        <f t="shared" si="598"/>
        <v/>
      </c>
      <c r="BT366" s="74" t="str">
        <f t="shared" si="599"/>
        <v/>
      </c>
      <c r="BU366" s="74" t="str">
        <f t="shared" si="600"/>
        <v/>
      </c>
      <c r="BV366" s="75" t="str">
        <f t="shared" si="601"/>
        <v/>
      </c>
      <c r="BW366" t="s">
        <v>1</v>
      </c>
      <c r="BX366" s="105" t="str">
        <f t="shared" si="602"/>
        <v/>
      </c>
      <c r="BY366" s="106" t="str">
        <f t="shared" si="603"/>
        <v/>
      </c>
      <c r="BZ366" t="s">
        <v>1</v>
      </c>
      <c r="CA366" s="105" t="str">
        <f t="shared" si="604"/>
        <v/>
      </c>
      <c r="CB366" s="106" t="str">
        <f t="shared" si="605"/>
        <v/>
      </c>
      <c r="CC366" t="s">
        <v>1</v>
      </c>
      <c r="CD366" s="105" t="str">
        <f t="shared" si="606"/>
        <v/>
      </c>
      <c r="CE366" s="106" t="str">
        <f t="shared" si="620"/>
        <v/>
      </c>
      <c r="CF366" t="s">
        <v>1</v>
      </c>
      <c r="CG366" s="111" t="str">
        <f t="shared" si="621"/>
        <v/>
      </c>
      <c r="CH366" s="134" t="str" cm="1">
        <f t="array" ref="CH366">IF(CG366="","",INDEX(imePrezime_id,CG366,0))</f>
        <v/>
      </c>
      <c r="CI366" s="106" t="str">
        <f>IF(OR(CD366="",CE366&lt;&gt;"NEMA"),"",IFERROR(INDEX(imeprezimealias_imeprezimeid,MATCH(BA366&amp;" "&amp;BB366,imeprezimealias_alias,0)),""))</f>
        <v/>
      </c>
      <c r="CJ366" t="s">
        <v>1</v>
      </c>
      <c r="CK366" s="29" t="str">
        <f t="shared" si="622"/>
        <v/>
      </c>
      <c r="CL366" t="s">
        <v>1</v>
      </c>
      <c r="CM366" s="90"/>
      <c r="CN366" t="s">
        <v>1</v>
      </c>
      <c r="CO366" s="111" t="str">
        <f>IF(CM366="","",MAX(CO$10:CO365)+1)</f>
        <v/>
      </c>
      <c r="CP366" s="106" t="str">
        <f>IF(CM366="","",INDEX(imePrezime_id,MATCH(IF(IFERROR(SEARCH("–",CM366),0)&lt;&gt;0,CM366,SUBSTITUTE(CM366," "," – ",1)),imePrezime,0)))</f>
        <v/>
      </c>
      <c r="CR366" s="29" t="str">
        <f t="shared" si="623"/>
        <v/>
      </c>
      <c r="CS366" t="s">
        <v>1</v>
      </c>
      <c r="CT366" s="115" t="str">
        <f>IF(AND(CE366="NEMA",CI366=""),MAX(CT$10:CT365)+1,"")</f>
        <v/>
      </c>
      <c r="CU366" t="s">
        <v>1</v>
      </c>
      <c r="CV366" s="120" t="str">
        <f t="shared" si="637"/>
        <v/>
      </c>
      <c r="CW366" t="s">
        <v>1</v>
      </c>
      <c r="CX366" s="105" t="str">
        <f>IF(CT366="","",IF(BO366&lt;&gt;"CRO","","INSERT INTO osoba (id,reg_broj,oib,spol_id,dat_rodjenja) VALUES ("&amp;CT366&amp;",(SELECT max(reg_broj)+1 FROM osoba),Null,'"&amp;CV366&amp;"',Null); INSERT INTO osoba_log (id,reg_broj,oib,spol_id,dat_rodjenja,dnevnik_id) SELECT id,reg_broj,oib,spol_id,dat_rodjenja,"&amp;CT$2&amp;" FROM osoba WHERE id = "&amp;CT366&amp;";"))</f>
        <v/>
      </c>
      <c r="CY366" s="125" t="str">
        <f>IF(CT366="","","INSERT INTO imeprezime (id,osoba_id,rbr,ime,prezime,klub_id,identitet_id,sintaksa_id,info,aktivno,dnevnik_id) VALUES ("&amp;CT366&amp;","&amp;IF(CX366="","Null",CT366)&amp;",1,'"&amp;BA366&amp;"','"&amp;BB366&amp;"',(SELECT id FROM klub WHERE naziv = '"&amp;BI366&amp;"'),Null,1,'',1,"&amp;CT$2&amp;");")</f>
        <v/>
      </c>
      <c r="CZ366" t="s">
        <v>1</v>
      </c>
      <c r="DA366" s="29" t="str">
        <f t="shared" si="624"/>
        <v/>
      </c>
      <c r="DB366" t="s">
        <v>1</v>
      </c>
      <c r="DC366" s="105" t="str">
        <f>IF(OR(BP366="",BP366&lt;&gt;"NEMA"),"",BO366)</f>
        <v/>
      </c>
      <c r="DD366" s="125" t="str">
        <f>IF(DC366="","",MAX(DD$10:DD365)+1)</f>
        <v/>
      </c>
      <c r="DE366" t="s">
        <v>1</v>
      </c>
      <c r="DF366" s="90"/>
      <c r="DG366" t="s">
        <v>1</v>
      </c>
      <c r="DH366" s="29" t="str">
        <f t="shared" si="607"/>
        <v/>
      </c>
      <c r="DI366" t="s">
        <v>1</v>
      </c>
      <c r="DJ366" s="166" t="str">
        <f>IF(BJ366&lt;&gt;"NEMA","",IF(IFERROR(MATCH(BI366,BI$10:BI365,0),0)&lt;&gt;0,"",BI366))</f>
        <v/>
      </c>
      <c r="DK366" t="s">
        <v>1</v>
      </c>
      <c r="DL366" s="90"/>
      <c r="DM366" t="s">
        <v>1</v>
      </c>
      <c r="DN366" s="105" t="str">
        <f t="shared" si="625"/>
        <v/>
      </c>
      <c r="DO366" s="73" t="str">
        <f>IF(DN366="","",MAX(DO$10:DO365)+1)</f>
        <v/>
      </c>
      <c r="DP366" s="73" t="str">
        <f>IF(DN366="","",IF(BP366="","",IF(BP366="NEMA",DD366,BP366)))</f>
        <v/>
      </c>
      <c r="DQ366" s="73" t="str">
        <f t="shared" si="626"/>
        <v/>
      </c>
      <c r="DR366" s="73" t="str">
        <f>IF(DL366="","",MAX(DR$10:DR365)+1)</f>
        <v/>
      </c>
      <c r="DS366" s="177" t="str">
        <f t="shared" si="608"/>
        <v/>
      </c>
      <c r="DT366" s="125" t="str">
        <f t="shared" si="627"/>
        <v/>
      </c>
      <c r="DU366" t="s">
        <v>1</v>
      </c>
      <c r="DV366" s="29" t="str">
        <f t="shared" si="628"/>
        <v/>
      </c>
      <c r="DW366" t="s">
        <v>1</v>
      </c>
      <c r="DX366" s="166" t="str">
        <f>IF(BX366="","",IF(BY366&lt;&gt;"NEMA","ime-pre-klu"&amp;IF(BJ366="","","(ali)")&amp;"-kat",IF(CB366&lt;&gt;"NEMA","ime-pre-klu"&amp;IF(BJ366="","","(ali)"),IF(CE366&lt;&gt;"NEMA","ime-pre",IF(CT366&lt;&gt;"","novo",""))))&amp;IF(AND(BE366="0",BD366&gt;max_minuta*60),"-ot",""))</f>
        <v/>
      </c>
      <c r="DY366" t="s">
        <v>1</v>
      </c>
      <c r="DZ366" s="111"/>
      <c r="EA366" s="134"/>
      <c r="EB366" s="134"/>
      <c r="EC366" s="134"/>
      <c r="ED366" s="134"/>
      <c r="EE366" s="134"/>
      <c r="EF366" s="134"/>
      <c r="EG366" s="134"/>
      <c r="EH366" s="134"/>
      <c r="EI366" s="134"/>
      <c r="EJ366" s="106" t="str">
        <f t="shared" si="609"/>
        <v/>
      </c>
      <c r="EK366" t="s">
        <v>1</v>
      </c>
    </row>
    <row r="367" spans="2:141" x14ac:dyDescent="0.25">
      <c r="B367" s="148"/>
      <c r="C367" t="s">
        <v>1</v>
      </c>
      <c r="D367" s="159" t="str">
        <f t="shared" si="610"/>
        <v/>
      </c>
      <c r="E367" s="160" t="str">
        <f t="shared" ref="E367:AW367" si="668">IF($B367="","",FIND(";",$B367,D367+1))</f>
        <v/>
      </c>
      <c r="F367" s="160" t="str">
        <f t="shared" si="668"/>
        <v/>
      </c>
      <c r="G367" s="160" t="str">
        <f t="shared" si="668"/>
        <v/>
      </c>
      <c r="H367" s="160" t="str">
        <f t="shared" si="668"/>
        <v/>
      </c>
      <c r="I367" s="160" t="str">
        <f t="shared" si="668"/>
        <v/>
      </c>
      <c r="J367" s="160" t="str">
        <f t="shared" si="668"/>
        <v/>
      </c>
      <c r="K367" s="160" t="str">
        <f t="shared" si="668"/>
        <v/>
      </c>
      <c r="L367" s="160" t="str">
        <f t="shared" si="668"/>
        <v/>
      </c>
      <c r="M367" s="160" t="str">
        <f t="shared" si="668"/>
        <v/>
      </c>
      <c r="N367" s="160" t="str">
        <f t="shared" si="668"/>
        <v/>
      </c>
      <c r="O367" s="160" t="str">
        <f t="shared" si="668"/>
        <v/>
      </c>
      <c r="P367" s="160" t="str">
        <f t="shared" si="668"/>
        <v/>
      </c>
      <c r="Q367" s="160" t="str">
        <f t="shared" si="668"/>
        <v/>
      </c>
      <c r="R367" s="160" t="str">
        <f t="shared" si="668"/>
        <v/>
      </c>
      <c r="S367" s="160" t="str">
        <f t="shared" si="668"/>
        <v/>
      </c>
      <c r="T367" s="160" t="str">
        <f t="shared" si="668"/>
        <v/>
      </c>
      <c r="U367" s="160" t="str">
        <f t="shared" si="668"/>
        <v/>
      </c>
      <c r="V367" s="160" t="str">
        <f t="shared" si="668"/>
        <v/>
      </c>
      <c r="W367" s="160" t="str">
        <f t="shared" si="668"/>
        <v/>
      </c>
      <c r="X367" s="160" t="str">
        <f t="shared" si="668"/>
        <v/>
      </c>
      <c r="Y367" s="160" t="str">
        <f t="shared" si="668"/>
        <v/>
      </c>
      <c r="Z367" s="160" t="str">
        <f t="shared" si="668"/>
        <v/>
      </c>
      <c r="AA367" s="160" t="str">
        <f t="shared" si="668"/>
        <v/>
      </c>
      <c r="AB367" s="160" t="str">
        <f t="shared" si="668"/>
        <v/>
      </c>
      <c r="AC367" s="160" t="str">
        <f t="shared" si="668"/>
        <v/>
      </c>
      <c r="AD367" s="160" t="str">
        <f t="shared" si="668"/>
        <v/>
      </c>
      <c r="AE367" s="160" t="str">
        <f t="shared" si="668"/>
        <v/>
      </c>
      <c r="AF367" s="160" t="str">
        <f t="shared" si="668"/>
        <v/>
      </c>
      <c r="AG367" s="160" t="str">
        <f t="shared" si="668"/>
        <v/>
      </c>
      <c r="AH367" s="160" t="str">
        <f t="shared" si="668"/>
        <v/>
      </c>
      <c r="AI367" s="160" t="str">
        <f t="shared" si="668"/>
        <v/>
      </c>
      <c r="AJ367" s="160" t="str">
        <f t="shared" si="668"/>
        <v/>
      </c>
      <c r="AK367" s="160" t="str">
        <f t="shared" si="668"/>
        <v/>
      </c>
      <c r="AL367" s="160" t="str">
        <f t="shared" si="668"/>
        <v/>
      </c>
      <c r="AM367" s="160" t="str">
        <f t="shared" si="668"/>
        <v/>
      </c>
      <c r="AN367" s="160" t="str">
        <f t="shared" si="668"/>
        <v/>
      </c>
      <c r="AO367" s="160" t="str">
        <f t="shared" si="668"/>
        <v/>
      </c>
      <c r="AP367" s="160" t="str">
        <f t="shared" si="668"/>
        <v/>
      </c>
      <c r="AQ367" s="160" t="str">
        <f t="shared" si="668"/>
        <v/>
      </c>
      <c r="AR367" s="160" t="str">
        <f t="shared" si="668"/>
        <v/>
      </c>
      <c r="AS367" s="160" t="str">
        <f t="shared" si="668"/>
        <v/>
      </c>
      <c r="AT367" s="160" t="str">
        <f t="shared" si="668"/>
        <v/>
      </c>
      <c r="AU367" s="160" t="str">
        <f t="shared" si="668"/>
        <v/>
      </c>
      <c r="AV367" s="160" t="str">
        <f t="shared" si="668"/>
        <v/>
      </c>
      <c r="AW367" s="161" t="str">
        <f t="shared" si="668"/>
        <v/>
      </c>
      <c r="AX367" t="s">
        <v>1</v>
      </c>
      <c r="AY367" s="105" t="str">
        <f t="shared" si="612"/>
        <v/>
      </c>
      <c r="AZ367" s="134" t="str">
        <f t="shared" si="592"/>
        <v/>
      </c>
      <c r="BA367" s="73" t="str">
        <f t="shared" si="613"/>
        <v/>
      </c>
      <c r="BB367" s="73" t="str">
        <f t="shared" si="614"/>
        <v/>
      </c>
      <c r="BC367" s="134" t="str">
        <f t="shared" si="615"/>
        <v/>
      </c>
      <c r="BD367" s="134" t="str">
        <f t="shared" si="616"/>
        <v/>
      </c>
      <c r="BE367" s="134" t="str">
        <f t="shared" si="617"/>
        <v/>
      </c>
      <c r="BF367" s="134" t="str">
        <f t="shared" si="643"/>
        <v/>
      </c>
      <c r="BG367" s="134" t="str">
        <f t="shared" si="593"/>
        <v/>
      </c>
      <c r="BH367" s="73" t="str">
        <f t="shared" si="594"/>
        <v/>
      </c>
      <c r="BI367" s="73" t="str">
        <f t="shared" si="639"/>
        <v/>
      </c>
      <c r="BJ367" s="134" t="str">
        <f t="shared" si="618"/>
        <v/>
      </c>
      <c r="BK367" s="73" t="str" cm="1">
        <f t="array" ref="BK367">IF(BJ367="",""&amp;BI367,IF(BJ367="NEMA",BI367,INDEX(klub_naziv,MATCH(INDEX(klubAlias_klubid,BJ367),klub_id,0))))</f>
        <v/>
      </c>
      <c r="BL367" s="73" t="str" cm="1">
        <f t="array" ref="BL367">IFERROR(INDEX(registarNatjecatelji,CE367,4),"")</f>
        <v/>
      </c>
      <c r="BM367" s="179" t="str">
        <f t="shared" si="667"/>
        <v/>
      </c>
      <c r="BN367" s="73" t="str">
        <f t="shared" si="619"/>
        <v/>
      </c>
      <c r="BO367" s="73" t="str">
        <f t="shared" si="632"/>
        <v/>
      </c>
      <c r="BP367" s="134" t="str">
        <f t="shared" si="595"/>
        <v/>
      </c>
      <c r="BQ367" s="73" t="str">
        <f t="shared" si="596"/>
        <v/>
      </c>
      <c r="BR367" s="73" t="str">
        <f t="shared" si="597"/>
        <v/>
      </c>
      <c r="BS367" s="134" t="str">
        <f t="shared" si="598"/>
        <v/>
      </c>
      <c r="BT367" s="74" t="str">
        <f t="shared" si="599"/>
        <v/>
      </c>
      <c r="BU367" s="74" t="str">
        <f t="shared" si="600"/>
        <v/>
      </c>
      <c r="BV367" s="75" t="str">
        <f t="shared" si="601"/>
        <v/>
      </c>
      <c r="BW367" t="s">
        <v>1</v>
      </c>
      <c r="BX367" s="105" t="str">
        <f t="shared" si="602"/>
        <v/>
      </c>
      <c r="BY367" s="106" t="str">
        <f t="shared" si="603"/>
        <v/>
      </c>
      <c r="BZ367" t="s">
        <v>1</v>
      </c>
      <c r="CA367" s="105" t="str">
        <f t="shared" si="604"/>
        <v/>
      </c>
      <c r="CB367" s="106" t="str">
        <f t="shared" si="605"/>
        <v/>
      </c>
      <c r="CC367" t="s">
        <v>1</v>
      </c>
      <c r="CD367" s="105" t="str">
        <f t="shared" si="606"/>
        <v/>
      </c>
      <c r="CE367" s="106" t="str">
        <f t="shared" si="620"/>
        <v/>
      </c>
      <c r="CF367" t="s">
        <v>1</v>
      </c>
      <c r="CG367" s="111" t="str">
        <f t="shared" si="621"/>
        <v/>
      </c>
      <c r="CH367" s="134" t="str" cm="1">
        <f t="array" ref="CH367">IF(CG367="","",INDEX(imePrezime_id,CG367,0))</f>
        <v/>
      </c>
      <c r="CI367" s="106" t="str">
        <f>IF(OR(CD367="",CE367&lt;&gt;"NEMA"),"",IFERROR(INDEX(imeprezimealias_imeprezimeid,MATCH(BA367&amp;" "&amp;BB367,imeprezimealias_alias,0)),""))</f>
        <v/>
      </c>
      <c r="CJ367" t="s">
        <v>1</v>
      </c>
      <c r="CK367" s="29" t="str">
        <f t="shared" si="622"/>
        <v/>
      </c>
      <c r="CL367" t="s">
        <v>1</v>
      </c>
      <c r="CM367" s="90"/>
      <c r="CN367" t="s">
        <v>1</v>
      </c>
      <c r="CO367" s="111" t="str">
        <f>IF(CM367="","",MAX(CO$10:CO366)+1)</f>
        <v/>
      </c>
      <c r="CP367" s="106" t="str">
        <f>IF(CM367="","",INDEX(imePrezime_id,MATCH(IF(IFERROR(SEARCH("–",CM367),0)&lt;&gt;0,CM367,SUBSTITUTE(CM367," "," – ",1)),imePrezime,0)))</f>
        <v/>
      </c>
      <c r="CR367" s="29" t="str">
        <f t="shared" si="623"/>
        <v/>
      </c>
      <c r="CS367" t="s">
        <v>1</v>
      </c>
      <c r="CT367" s="115" t="str">
        <f>IF(AND(CE367="NEMA",CI367=""),MAX(CT$10:CT366)+1,"")</f>
        <v/>
      </c>
      <c r="CU367" t="s">
        <v>1</v>
      </c>
      <c r="CV367" s="120" t="str">
        <f t="shared" si="637"/>
        <v/>
      </c>
      <c r="CW367" t="s">
        <v>1</v>
      </c>
      <c r="CX367" s="105" t="str">
        <f>IF(CT367="","",IF(BO367&lt;&gt;"CRO","","INSERT INTO osoba (id,reg_broj,oib,spol_id,dat_rodjenja) VALUES ("&amp;CT367&amp;",(SELECT max(reg_broj)+1 FROM osoba),Null,'"&amp;CV367&amp;"',Null); INSERT INTO osoba_log (id,reg_broj,oib,spol_id,dat_rodjenja,dnevnik_id) SELECT id,reg_broj,oib,spol_id,dat_rodjenja,"&amp;CT$2&amp;" FROM osoba WHERE id = "&amp;CT367&amp;";"))</f>
        <v/>
      </c>
      <c r="CY367" s="125" t="str">
        <f>IF(CT367="","","INSERT INTO imeprezime (id,osoba_id,rbr,ime,prezime,klub_id,identitet_id,sintaksa_id,info,aktivno,dnevnik_id) VALUES ("&amp;CT367&amp;","&amp;IF(CX367="","Null",CT367)&amp;",1,'"&amp;BA367&amp;"','"&amp;BB367&amp;"',(SELECT id FROM klub WHERE naziv = '"&amp;BI367&amp;"'),Null,1,'',1,"&amp;CT$2&amp;");")</f>
        <v/>
      </c>
      <c r="CZ367" t="s">
        <v>1</v>
      </c>
      <c r="DA367" s="29" t="str">
        <f t="shared" si="624"/>
        <v/>
      </c>
      <c r="DB367" t="s">
        <v>1</v>
      </c>
      <c r="DC367" s="105" t="str">
        <f>IF(OR(BP367="",BP367&lt;&gt;"NEMA"),"",BO367)</f>
        <v/>
      </c>
      <c r="DD367" s="125" t="str">
        <f>IF(DC367="","",MAX(DD$10:DD366)+1)</f>
        <v/>
      </c>
      <c r="DE367" t="s">
        <v>1</v>
      </c>
      <c r="DF367" s="90"/>
      <c r="DG367" t="s">
        <v>1</v>
      </c>
      <c r="DH367" s="29" t="str">
        <f t="shared" si="607"/>
        <v/>
      </c>
      <c r="DI367" t="s">
        <v>1</v>
      </c>
      <c r="DJ367" s="166" t="str">
        <f>IF(BJ367&lt;&gt;"NEMA","",IF(IFERROR(MATCH(BI367,BI$10:BI366,0),0)&lt;&gt;0,"",BI367))</f>
        <v/>
      </c>
      <c r="DK367" t="s">
        <v>1</v>
      </c>
      <c r="DL367" s="90"/>
      <c r="DM367" t="s">
        <v>1</v>
      </c>
      <c r="DN367" s="105" t="str">
        <f t="shared" si="625"/>
        <v/>
      </c>
      <c r="DO367" s="73" t="str">
        <f>IF(DN367="","",MAX(DO$10:DO366)+1)</f>
        <v/>
      </c>
      <c r="DP367" s="73" t="str">
        <f>IF(DN367="","",IF(BP367="","",IF(BP367="NEMA",DD367,BP367)))</f>
        <v/>
      </c>
      <c r="DQ367" s="73" t="str">
        <f t="shared" si="626"/>
        <v/>
      </c>
      <c r="DR367" s="73" t="str">
        <f>IF(DL367="","",MAX(DR$10:DR366)+1)</f>
        <v/>
      </c>
      <c r="DS367" s="177" t="str">
        <f t="shared" si="608"/>
        <v/>
      </c>
      <c r="DT367" s="125" t="str">
        <f t="shared" si="627"/>
        <v/>
      </c>
      <c r="DU367" t="s">
        <v>1</v>
      </c>
      <c r="DV367" s="29" t="str">
        <f t="shared" si="628"/>
        <v/>
      </c>
      <c r="DW367" t="s">
        <v>1</v>
      </c>
      <c r="DX367" s="166" t="str">
        <f>IF(BX367="","",IF(BY367&lt;&gt;"NEMA","ime-pre-klu"&amp;IF(BJ367="","","(ali)")&amp;"-kat",IF(CB367&lt;&gt;"NEMA","ime-pre-klu"&amp;IF(BJ367="","","(ali)"),IF(CE367&lt;&gt;"NEMA","ime-pre",IF(CT367&lt;&gt;"","novo",""))))&amp;IF(AND(BE367="0",BD367&gt;max_minuta*60),"-ot",""))</f>
        <v/>
      </c>
      <c r="DY367" t="s">
        <v>1</v>
      </c>
      <c r="DZ367" s="111"/>
      <c r="EA367" s="134"/>
      <c r="EB367" s="134"/>
      <c r="EC367" s="134"/>
      <c r="ED367" s="134"/>
      <c r="EE367" s="134"/>
      <c r="EF367" s="134"/>
      <c r="EG367" s="134"/>
      <c r="EH367" s="134"/>
      <c r="EI367" s="134"/>
      <c r="EJ367" s="106" t="str">
        <f t="shared" si="609"/>
        <v/>
      </c>
      <c r="EK367" t="s">
        <v>1</v>
      </c>
    </row>
    <row r="368" spans="2:141" x14ac:dyDescent="0.25">
      <c r="B368" s="148"/>
      <c r="C368" t="s">
        <v>1</v>
      </c>
      <c r="D368" s="159" t="str">
        <f t="shared" si="610"/>
        <v/>
      </c>
      <c r="E368" s="160" t="str">
        <f t="shared" ref="E368:AW368" si="669">IF($B368="","",FIND(";",$B368,D368+1))</f>
        <v/>
      </c>
      <c r="F368" s="160" t="str">
        <f t="shared" si="669"/>
        <v/>
      </c>
      <c r="G368" s="160" t="str">
        <f t="shared" si="669"/>
        <v/>
      </c>
      <c r="H368" s="160" t="str">
        <f t="shared" si="669"/>
        <v/>
      </c>
      <c r="I368" s="160" t="str">
        <f t="shared" si="669"/>
        <v/>
      </c>
      <c r="J368" s="160" t="str">
        <f t="shared" si="669"/>
        <v/>
      </c>
      <c r="K368" s="160" t="str">
        <f t="shared" si="669"/>
        <v/>
      </c>
      <c r="L368" s="160" t="str">
        <f t="shared" si="669"/>
        <v/>
      </c>
      <c r="M368" s="160" t="str">
        <f t="shared" si="669"/>
        <v/>
      </c>
      <c r="N368" s="160" t="str">
        <f t="shared" si="669"/>
        <v/>
      </c>
      <c r="O368" s="160" t="str">
        <f t="shared" si="669"/>
        <v/>
      </c>
      <c r="P368" s="160" t="str">
        <f t="shared" si="669"/>
        <v/>
      </c>
      <c r="Q368" s="160" t="str">
        <f t="shared" si="669"/>
        <v/>
      </c>
      <c r="R368" s="160" t="str">
        <f t="shared" si="669"/>
        <v/>
      </c>
      <c r="S368" s="160" t="str">
        <f t="shared" si="669"/>
        <v/>
      </c>
      <c r="T368" s="160" t="str">
        <f t="shared" si="669"/>
        <v/>
      </c>
      <c r="U368" s="160" t="str">
        <f t="shared" si="669"/>
        <v/>
      </c>
      <c r="V368" s="160" t="str">
        <f t="shared" si="669"/>
        <v/>
      </c>
      <c r="W368" s="160" t="str">
        <f t="shared" si="669"/>
        <v/>
      </c>
      <c r="X368" s="160" t="str">
        <f t="shared" si="669"/>
        <v/>
      </c>
      <c r="Y368" s="160" t="str">
        <f t="shared" si="669"/>
        <v/>
      </c>
      <c r="Z368" s="160" t="str">
        <f t="shared" si="669"/>
        <v/>
      </c>
      <c r="AA368" s="160" t="str">
        <f t="shared" si="669"/>
        <v/>
      </c>
      <c r="AB368" s="160" t="str">
        <f t="shared" si="669"/>
        <v/>
      </c>
      <c r="AC368" s="160" t="str">
        <f t="shared" si="669"/>
        <v/>
      </c>
      <c r="AD368" s="160" t="str">
        <f t="shared" si="669"/>
        <v/>
      </c>
      <c r="AE368" s="160" t="str">
        <f t="shared" si="669"/>
        <v/>
      </c>
      <c r="AF368" s="160" t="str">
        <f t="shared" si="669"/>
        <v/>
      </c>
      <c r="AG368" s="160" t="str">
        <f t="shared" si="669"/>
        <v/>
      </c>
      <c r="AH368" s="160" t="str">
        <f t="shared" si="669"/>
        <v/>
      </c>
      <c r="AI368" s="160" t="str">
        <f t="shared" si="669"/>
        <v/>
      </c>
      <c r="AJ368" s="160" t="str">
        <f t="shared" si="669"/>
        <v/>
      </c>
      <c r="AK368" s="160" t="str">
        <f t="shared" si="669"/>
        <v/>
      </c>
      <c r="AL368" s="160" t="str">
        <f t="shared" si="669"/>
        <v/>
      </c>
      <c r="AM368" s="160" t="str">
        <f t="shared" si="669"/>
        <v/>
      </c>
      <c r="AN368" s="160" t="str">
        <f t="shared" si="669"/>
        <v/>
      </c>
      <c r="AO368" s="160" t="str">
        <f t="shared" si="669"/>
        <v/>
      </c>
      <c r="AP368" s="160" t="str">
        <f t="shared" si="669"/>
        <v/>
      </c>
      <c r="AQ368" s="160" t="str">
        <f t="shared" si="669"/>
        <v/>
      </c>
      <c r="AR368" s="160" t="str">
        <f t="shared" si="669"/>
        <v/>
      </c>
      <c r="AS368" s="160" t="str">
        <f t="shared" si="669"/>
        <v/>
      </c>
      <c r="AT368" s="160" t="str">
        <f t="shared" si="669"/>
        <v/>
      </c>
      <c r="AU368" s="160" t="str">
        <f t="shared" si="669"/>
        <v/>
      </c>
      <c r="AV368" s="160" t="str">
        <f t="shared" si="669"/>
        <v/>
      </c>
      <c r="AW368" s="161" t="str">
        <f t="shared" si="669"/>
        <v/>
      </c>
      <c r="AX368" t="s">
        <v>1</v>
      </c>
      <c r="AY368" s="105" t="str">
        <f t="shared" si="612"/>
        <v/>
      </c>
      <c r="AZ368" s="134" t="str">
        <f t="shared" si="592"/>
        <v/>
      </c>
      <c r="BA368" s="73" t="str">
        <f t="shared" si="613"/>
        <v/>
      </c>
      <c r="BB368" s="73" t="str">
        <f t="shared" si="614"/>
        <v/>
      </c>
      <c r="BC368" s="134" t="str">
        <f t="shared" si="615"/>
        <v/>
      </c>
      <c r="BD368" s="134" t="str">
        <f t="shared" si="616"/>
        <v/>
      </c>
      <c r="BE368" s="134" t="str">
        <f t="shared" si="617"/>
        <v/>
      </c>
      <c r="BF368" s="134" t="str">
        <f t="shared" si="643"/>
        <v/>
      </c>
      <c r="BG368" s="134" t="str">
        <f t="shared" si="593"/>
        <v/>
      </c>
      <c r="BH368" s="73" t="str">
        <f t="shared" si="594"/>
        <v/>
      </c>
      <c r="BI368" s="73" t="str">
        <f t="shared" si="639"/>
        <v/>
      </c>
      <c r="BJ368" s="134" t="str">
        <f t="shared" si="618"/>
        <v/>
      </c>
      <c r="BK368" s="73" t="str" cm="1">
        <f t="array" ref="BK368">IF(BJ368="",""&amp;BI368,IF(BJ368="NEMA",BI368,INDEX(klub_naziv,MATCH(INDEX(klubAlias_klubid,BJ368),klub_id,0))))</f>
        <v/>
      </c>
      <c r="BL368" s="73" t="str" cm="1">
        <f t="array" ref="BL368">IFERROR(INDEX(registarNatjecatelji,CE368,4),"")</f>
        <v/>
      </c>
      <c r="BM368" s="179" t="str">
        <f t="shared" si="667"/>
        <v/>
      </c>
      <c r="BN368" s="73" t="str">
        <f t="shared" si="619"/>
        <v/>
      </c>
      <c r="BO368" s="73" t="str">
        <f t="shared" si="632"/>
        <v/>
      </c>
      <c r="BP368" s="134" t="str">
        <f t="shared" si="595"/>
        <v/>
      </c>
      <c r="BQ368" s="73" t="str">
        <f t="shared" si="596"/>
        <v/>
      </c>
      <c r="BR368" s="73" t="str">
        <f t="shared" si="597"/>
        <v/>
      </c>
      <c r="BS368" s="134" t="str">
        <f t="shared" si="598"/>
        <v/>
      </c>
      <c r="BT368" s="74" t="str">
        <f t="shared" si="599"/>
        <v/>
      </c>
      <c r="BU368" s="74" t="str">
        <f t="shared" si="600"/>
        <v/>
      </c>
      <c r="BV368" s="75" t="str">
        <f t="shared" si="601"/>
        <v/>
      </c>
      <c r="BW368" t="s">
        <v>1</v>
      </c>
      <c r="BX368" s="105" t="str">
        <f t="shared" si="602"/>
        <v/>
      </c>
      <c r="BY368" s="106" t="str">
        <f t="shared" si="603"/>
        <v/>
      </c>
      <c r="BZ368" t="s">
        <v>1</v>
      </c>
      <c r="CA368" s="105" t="str">
        <f t="shared" si="604"/>
        <v/>
      </c>
      <c r="CB368" s="106" t="str">
        <f t="shared" si="605"/>
        <v/>
      </c>
      <c r="CC368" t="s">
        <v>1</v>
      </c>
      <c r="CD368" s="105" t="str">
        <f t="shared" si="606"/>
        <v/>
      </c>
      <c r="CE368" s="106" t="str">
        <f t="shared" si="620"/>
        <v/>
      </c>
      <c r="CF368" t="s">
        <v>1</v>
      </c>
      <c r="CG368" s="111" t="str">
        <f t="shared" si="621"/>
        <v/>
      </c>
      <c r="CH368" s="134" t="str" cm="1">
        <f t="array" ref="CH368">IF(CG368="","",INDEX(imePrezime_id,CG368,0))</f>
        <v/>
      </c>
      <c r="CI368" s="106" t="str">
        <f>IF(OR(CD368="",CE368&lt;&gt;"NEMA"),"",IFERROR(INDEX(imeprezimealias_imeprezimeid,MATCH(BA368&amp;" "&amp;BB368,imeprezimealias_alias,0)),""))</f>
        <v/>
      </c>
      <c r="CJ368" t="s">
        <v>1</v>
      </c>
      <c r="CK368" s="29" t="str">
        <f t="shared" si="622"/>
        <v/>
      </c>
      <c r="CL368" t="s">
        <v>1</v>
      </c>
      <c r="CM368" s="90"/>
      <c r="CN368" t="s">
        <v>1</v>
      </c>
      <c r="CO368" s="111" t="str">
        <f>IF(CM368="","",MAX(CO$10:CO367)+1)</f>
        <v/>
      </c>
      <c r="CP368" s="106" t="str">
        <f>IF(CM368="","",INDEX(imePrezime_id,MATCH(IF(IFERROR(SEARCH("–",CM368),0)&lt;&gt;0,CM368,SUBSTITUTE(CM368," "," – ",1)),imePrezime,0)))</f>
        <v/>
      </c>
      <c r="CR368" s="29" t="str">
        <f t="shared" si="623"/>
        <v/>
      </c>
      <c r="CS368" t="s">
        <v>1</v>
      </c>
      <c r="CT368" s="115" t="str">
        <f>IF(AND(CE368="NEMA",CI368=""),MAX(CT$10:CT367)+1,"")</f>
        <v/>
      </c>
      <c r="CU368" t="s">
        <v>1</v>
      </c>
      <c r="CV368" s="120" t="str">
        <f t="shared" si="637"/>
        <v/>
      </c>
      <c r="CW368" t="s">
        <v>1</v>
      </c>
      <c r="CX368" s="105" t="str">
        <f>IF(CT368="","",IF(BO368&lt;&gt;"CRO","","INSERT INTO osoba (id,reg_broj,oib,spol_id,dat_rodjenja) VALUES ("&amp;CT368&amp;",(SELECT max(reg_broj)+1 FROM osoba),Null,'"&amp;CV368&amp;"',Null); INSERT INTO osoba_log (id,reg_broj,oib,spol_id,dat_rodjenja,dnevnik_id) SELECT id,reg_broj,oib,spol_id,dat_rodjenja,"&amp;CT$2&amp;" FROM osoba WHERE id = "&amp;CT368&amp;";"))</f>
        <v/>
      </c>
      <c r="CY368" s="125" t="str">
        <f>IF(CT368="","","INSERT INTO imeprezime (id,osoba_id,rbr,ime,prezime,klub_id,identitet_id,sintaksa_id,info,aktivno,dnevnik_id) VALUES ("&amp;CT368&amp;","&amp;IF(CX368="","Null",CT368)&amp;",1,'"&amp;BA368&amp;"','"&amp;BB368&amp;"',(SELECT id FROM klub WHERE naziv = '"&amp;BI368&amp;"'),Null,1,'',1,"&amp;CT$2&amp;");")</f>
        <v/>
      </c>
      <c r="CZ368" t="s">
        <v>1</v>
      </c>
      <c r="DA368" s="29" t="str">
        <f t="shared" si="624"/>
        <v/>
      </c>
      <c r="DB368" t="s">
        <v>1</v>
      </c>
      <c r="DC368" s="105" t="str">
        <f>IF(OR(BP368="",BP368&lt;&gt;"NEMA"),"",BO368)</f>
        <v/>
      </c>
      <c r="DD368" s="125" t="str">
        <f>IF(DC368="","",MAX(DD$10:DD367)+1)</f>
        <v/>
      </c>
      <c r="DE368" t="s">
        <v>1</v>
      </c>
      <c r="DF368" s="90"/>
      <c r="DG368" t="s">
        <v>1</v>
      </c>
      <c r="DH368" s="29" t="str">
        <f t="shared" si="607"/>
        <v/>
      </c>
      <c r="DI368" t="s">
        <v>1</v>
      </c>
      <c r="DJ368" s="166" t="str">
        <f>IF(BJ368&lt;&gt;"NEMA","",IF(IFERROR(MATCH(BI368,BI$10:BI367,0),0)&lt;&gt;0,"",BI368))</f>
        <v/>
      </c>
      <c r="DK368" t="s">
        <v>1</v>
      </c>
      <c r="DL368" s="90"/>
      <c r="DM368" t="s">
        <v>1</v>
      </c>
      <c r="DN368" s="105" t="str">
        <f t="shared" si="625"/>
        <v/>
      </c>
      <c r="DO368" s="73" t="str">
        <f>IF(DN368="","",MAX(DO$10:DO367)+1)</f>
        <v/>
      </c>
      <c r="DP368" s="73" t="str">
        <f>IF(DN368="","",IF(BP368="","",IF(BP368="NEMA",DD368,BP368)))</f>
        <v/>
      </c>
      <c r="DQ368" s="73" t="str">
        <f t="shared" si="626"/>
        <v/>
      </c>
      <c r="DR368" s="73" t="str">
        <f>IF(DL368="","",MAX(DR$10:DR367)+1)</f>
        <v/>
      </c>
      <c r="DS368" s="177" t="str">
        <f t="shared" si="608"/>
        <v/>
      </c>
      <c r="DT368" s="125" t="str">
        <f t="shared" si="627"/>
        <v/>
      </c>
      <c r="DU368" t="s">
        <v>1</v>
      </c>
      <c r="DV368" s="29" t="str">
        <f t="shared" si="628"/>
        <v/>
      </c>
      <c r="DW368" t="s">
        <v>1</v>
      </c>
      <c r="DX368" s="166" t="str">
        <f>IF(BX368="","",IF(BY368&lt;&gt;"NEMA","ime-pre-klu"&amp;IF(BJ368="","","(ali)")&amp;"-kat",IF(CB368&lt;&gt;"NEMA","ime-pre-klu"&amp;IF(BJ368="","","(ali)"),IF(CE368&lt;&gt;"NEMA","ime-pre",IF(CT368&lt;&gt;"","novo",""))))&amp;IF(AND(BE368="0",BD368&gt;max_minuta*60),"-ot",""))</f>
        <v/>
      </c>
      <c r="DY368" t="s">
        <v>1</v>
      </c>
      <c r="DZ368" s="111"/>
      <c r="EA368" s="134"/>
      <c r="EB368" s="134"/>
      <c r="EC368" s="134"/>
      <c r="ED368" s="134"/>
      <c r="EE368" s="134"/>
      <c r="EF368" s="134"/>
      <c r="EG368" s="134"/>
      <c r="EH368" s="134"/>
      <c r="EI368" s="134"/>
      <c r="EJ368" s="106" t="str">
        <f t="shared" si="609"/>
        <v/>
      </c>
      <c r="EK368" t="s">
        <v>1</v>
      </c>
    </row>
    <row r="369" spans="2:141" x14ac:dyDescent="0.25">
      <c r="B369" s="148"/>
      <c r="C369" t="s">
        <v>1</v>
      </c>
      <c r="D369" s="159" t="str">
        <f t="shared" si="610"/>
        <v/>
      </c>
      <c r="E369" s="160" t="str">
        <f t="shared" ref="E369:AW369" si="670">IF($B369="","",FIND(";",$B369,D369+1))</f>
        <v/>
      </c>
      <c r="F369" s="160" t="str">
        <f t="shared" si="670"/>
        <v/>
      </c>
      <c r="G369" s="160" t="str">
        <f t="shared" si="670"/>
        <v/>
      </c>
      <c r="H369" s="160" t="str">
        <f t="shared" si="670"/>
        <v/>
      </c>
      <c r="I369" s="160" t="str">
        <f t="shared" si="670"/>
        <v/>
      </c>
      <c r="J369" s="160" t="str">
        <f t="shared" si="670"/>
        <v/>
      </c>
      <c r="K369" s="160" t="str">
        <f t="shared" si="670"/>
        <v/>
      </c>
      <c r="L369" s="160" t="str">
        <f t="shared" si="670"/>
        <v/>
      </c>
      <c r="M369" s="160" t="str">
        <f t="shared" si="670"/>
        <v/>
      </c>
      <c r="N369" s="160" t="str">
        <f t="shared" si="670"/>
        <v/>
      </c>
      <c r="O369" s="160" t="str">
        <f t="shared" si="670"/>
        <v/>
      </c>
      <c r="P369" s="160" t="str">
        <f t="shared" si="670"/>
        <v/>
      </c>
      <c r="Q369" s="160" t="str">
        <f t="shared" si="670"/>
        <v/>
      </c>
      <c r="R369" s="160" t="str">
        <f t="shared" si="670"/>
        <v/>
      </c>
      <c r="S369" s="160" t="str">
        <f t="shared" si="670"/>
        <v/>
      </c>
      <c r="T369" s="160" t="str">
        <f t="shared" si="670"/>
        <v/>
      </c>
      <c r="U369" s="160" t="str">
        <f t="shared" si="670"/>
        <v/>
      </c>
      <c r="V369" s="160" t="str">
        <f t="shared" si="670"/>
        <v/>
      </c>
      <c r="W369" s="160" t="str">
        <f t="shared" si="670"/>
        <v/>
      </c>
      <c r="X369" s="160" t="str">
        <f t="shared" si="670"/>
        <v/>
      </c>
      <c r="Y369" s="160" t="str">
        <f t="shared" si="670"/>
        <v/>
      </c>
      <c r="Z369" s="160" t="str">
        <f t="shared" si="670"/>
        <v/>
      </c>
      <c r="AA369" s="160" t="str">
        <f t="shared" si="670"/>
        <v/>
      </c>
      <c r="AB369" s="160" t="str">
        <f t="shared" si="670"/>
        <v/>
      </c>
      <c r="AC369" s="160" t="str">
        <f t="shared" si="670"/>
        <v/>
      </c>
      <c r="AD369" s="160" t="str">
        <f t="shared" si="670"/>
        <v/>
      </c>
      <c r="AE369" s="160" t="str">
        <f t="shared" si="670"/>
        <v/>
      </c>
      <c r="AF369" s="160" t="str">
        <f t="shared" si="670"/>
        <v/>
      </c>
      <c r="AG369" s="160" t="str">
        <f t="shared" si="670"/>
        <v/>
      </c>
      <c r="AH369" s="160" t="str">
        <f t="shared" si="670"/>
        <v/>
      </c>
      <c r="AI369" s="160" t="str">
        <f t="shared" si="670"/>
        <v/>
      </c>
      <c r="AJ369" s="160" t="str">
        <f t="shared" si="670"/>
        <v/>
      </c>
      <c r="AK369" s="160" t="str">
        <f t="shared" si="670"/>
        <v/>
      </c>
      <c r="AL369" s="160" t="str">
        <f t="shared" si="670"/>
        <v/>
      </c>
      <c r="AM369" s="160" t="str">
        <f t="shared" si="670"/>
        <v/>
      </c>
      <c r="AN369" s="160" t="str">
        <f t="shared" si="670"/>
        <v/>
      </c>
      <c r="AO369" s="160" t="str">
        <f t="shared" si="670"/>
        <v/>
      </c>
      <c r="AP369" s="160" t="str">
        <f t="shared" si="670"/>
        <v/>
      </c>
      <c r="AQ369" s="160" t="str">
        <f t="shared" si="670"/>
        <v/>
      </c>
      <c r="AR369" s="160" t="str">
        <f t="shared" si="670"/>
        <v/>
      </c>
      <c r="AS369" s="160" t="str">
        <f t="shared" si="670"/>
        <v/>
      </c>
      <c r="AT369" s="160" t="str">
        <f t="shared" si="670"/>
        <v/>
      </c>
      <c r="AU369" s="160" t="str">
        <f t="shared" si="670"/>
        <v/>
      </c>
      <c r="AV369" s="160" t="str">
        <f t="shared" si="670"/>
        <v/>
      </c>
      <c r="AW369" s="161" t="str">
        <f t="shared" si="670"/>
        <v/>
      </c>
      <c r="AX369" t="s">
        <v>1</v>
      </c>
      <c r="AY369" s="105" t="str">
        <f t="shared" si="612"/>
        <v/>
      </c>
      <c r="AZ369" s="134" t="str">
        <f t="shared" si="592"/>
        <v/>
      </c>
      <c r="BA369" s="73" t="str">
        <f t="shared" si="613"/>
        <v/>
      </c>
      <c r="BB369" s="73" t="str">
        <f t="shared" si="614"/>
        <v/>
      </c>
      <c r="BC369" s="134" t="str">
        <f t="shared" si="615"/>
        <v/>
      </c>
      <c r="BD369" s="134" t="str">
        <f t="shared" si="616"/>
        <v/>
      </c>
      <c r="BE369" s="134" t="str">
        <f t="shared" si="617"/>
        <v/>
      </c>
      <c r="BF369" s="134" t="str">
        <f t="shared" si="643"/>
        <v/>
      </c>
      <c r="BG369" s="134" t="str">
        <f t="shared" si="593"/>
        <v/>
      </c>
      <c r="BH369" s="73" t="str">
        <f t="shared" si="594"/>
        <v/>
      </c>
      <c r="BI369" s="73" t="str">
        <f t="shared" si="639"/>
        <v/>
      </c>
      <c r="BJ369" s="134" t="str">
        <f t="shared" si="618"/>
        <v/>
      </c>
      <c r="BK369" s="73" t="str" cm="1">
        <f t="array" ref="BK369">IF(BJ369="",""&amp;BI369,IF(BJ369="NEMA",BI369,INDEX(klub_naziv,MATCH(INDEX(klubAlias_klubid,BJ369),klub_id,0))))</f>
        <v/>
      </c>
      <c r="BL369" s="73" t="str" cm="1">
        <f t="array" ref="BL369">IFERROR(INDEX(registarNatjecatelji,CE369,4),"")</f>
        <v/>
      </c>
      <c r="BM369" s="179" t="str">
        <f t="shared" si="667"/>
        <v/>
      </c>
      <c r="BN369" s="73" t="str">
        <f t="shared" si="619"/>
        <v/>
      </c>
      <c r="BO369" s="73" t="str">
        <f t="shared" si="632"/>
        <v/>
      </c>
      <c r="BP369" s="134" t="str">
        <f t="shared" si="595"/>
        <v/>
      </c>
      <c r="BQ369" s="73" t="str">
        <f t="shared" si="596"/>
        <v/>
      </c>
      <c r="BR369" s="73" t="str">
        <f t="shared" si="597"/>
        <v/>
      </c>
      <c r="BS369" s="134" t="str">
        <f t="shared" si="598"/>
        <v/>
      </c>
      <c r="BT369" s="74" t="str">
        <f t="shared" si="599"/>
        <v/>
      </c>
      <c r="BU369" s="74" t="str">
        <f t="shared" si="600"/>
        <v/>
      </c>
      <c r="BV369" s="75" t="str">
        <f t="shared" si="601"/>
        <v/>
      </c>
      <c r="BW369" t="s">
        <v>1</v>
      </c>
      <c r="BX369" s="105" t="str">
        <f t="shared" si="602"/>
        <v/>
      </c>
      <c r="BY369" s="106" t="str">
        <f t="shared" si="603"/>
        <v/>
      </c>
      <c r="BZ369" t="s">
        <v>1</v>
      </c>
      <c r="CA369" s="105" t="str">
        <f t="shared" si="604"/>
        <v/>
      </c>
      <c r="CB369" s="106" t="str">
        <f t="shared" si="605"/>
        <v/>
      </c>
      <c r="CC369" t="s">
        <v>1</v>
      </c>
      <c r="CD369" s="105" t="str">
        <f t="shared" si="606"/>
        <v/>
      </c>
      <c r="CE369" s="106" t="str">
        <f t="shared" si="620"/>
        <v/>
      </c>
      <c r="CF369" t="s">
        <v>1</v>
      </c>
      <c r="CG369" s="111" t="str">
        <f t="shared" si="621"/>
        <v/>
      </c>
      <c r="CH369" s="134" t="str" cm="1">
        <f t="array" ref="CH369">IF(CG369="","",INDEX(imePrezime_id,CG369,0))</f>
        <v/>
      </c>
      <c r="CI369" s="106" t="str">
        <f>IF(OR(CD369="",CE369&lt;&gt;"NEMA"),"",IFERROR(INDEX(imeprezimealias_imeprezimeid,MATCH(BA369&amp;" "&amp;BB369,imeprezimealias_alias,0)),""))</f>
        <v/>
      </c>
      <c r="CJ369" t="s">
        <v>1</v>
      </c>
      <c r="CK369" s="29" t="str">
        <f t="shared" si="622"/>
        <v/>
      </c>
      <c r="CL369" t="s">
        <v>1</v>
      </c>
      <c r="CM369" s="90"/>
      <c r="CN369" t="s">
        <v>1</v>
      </c>
      <c r="CO369" s="111" t="str">
        <f>IF(CM369="","",MAX(CO$10:CO368)+1)</f>
        <v/>
      </c>
      <c r="CP369" s="106" t="str">
        <f>IF(CM369="","",INDEX(imePrezime_id,MATCH(IF(IFERROR(SEARCH("–",CM369),0)&lt;&gt;0,CM369,SUBSTITUTE(CM369," "," – ",1)),imePrezime,0)))</f>
        <v/>
      </c>
      <c r="CR369" s="29" t="str">
        <f t="shared" si="623"/>
        <v/>
      </c>
      <c r="CS369" t="s">
        <v>1</v>
      </c>
      <c r="CT369" s="115" t="str">
        <f>IF(AND(CE369="NEMA",CI369=""),MAX(CT$10:CT368)+1,"")</f>
        <v/>
      </c>
      <c r="CU369" t="s">
        <v>1</v>
      </c>
      <c r="CV369" s="120" t="str">
        <f t="shared" si="637"/>
        <v/>
      </c>
      <c r="CW369" t="s">
        <v>1</v>
      </c>
      <c r="CX369" s="105" t="str">
        <f>IF(CT369="","",IF(BO369&lt;&gt;"CRO","","INSERT INTO osoba (id,reg_broj,oib,spol_id,dat_rodjenja) VALUES ("&amp;CT369&amp;",(SELECT max(reg_broj)+1 FROM osoba),Null,'"&amp;CV369&amp;"',Null); INSERT INTO osoba_log (id,reg_broj,oib,spol_id,dat_rodjenja,dnevnik_id) SELECT id,reg_broj,oib,spol_id,dat_rodjenja,"&amp;CT$2&amp;" FROM osoba WHERE id = "&amp;CT369&amp;";"))</f>
        <v/>
      </c>
      <c r="CY369" s="125" t="str">
        <f>IF(CT369="","","INSERT INTO imeprezime (id,osoba_id,rbr,ime,prezime,klub_id,identitet_id,sintaksa_id,info,aktivno,dnevnik_id) VALUES ("&amp;CT369&amp;","&amp;IF(CX369="","Null",CT369)&amp;",1,'"&amp;BA369&amp;"','"&amp;BB369&amp;"',(SELECT id FROM klub WHERE naziv = '"&amp;BI369&amp;"'),Null,1,'',1,"&amp;CT$2&amp;");")</f>
        <v/>
      </c>
      <c r="CZ369" t="s">
        <v>1</v>
      </c>
      <c r="DA369" s="29" t="str">
        <f t="shared" si="624"/>
        <v/>
      </c>
      <c r="DB369" t="s">
        <v>1</v>
      </c>
      <c r="DC369" s="105" t="str">
        <f>IF(OR(BP369="",BP369&lt;&gt;"NEMA"),"",BO369)</f>
        <v/>
      </c>
      <c r="DD369" s="125" t="str">
        <f>IF(DC369="","",MAX(DD$10:DD368)+1)</f>
        <v/>
      </c>
      <c r="DE369" t="s">
        <v>1</v>
      </c>
      <c r="DF369" s="90"/>
      <c r="DG369" t="s">
        <v>1</v>
      </c>
      <c r="DH369" s="29" t="str">
        <f t="shared" si="607"/>
        <v/>
      </c>
      <c r="DI369" t="s">
        <v>1</v>
      </c>
      <c r="DJ369" s="166" t="str">
        <f>IF(BJ369&lt;&gt;"NEMA","",IF(IFERROR(MATCH(BI369,BI$10:BI368,0),0)&lt;&gt;0,"",BI369))</f>
        <v/>
      </c>
      <c r="DK369" t="s">
        <v>1</v>
      </c>
      <c r="DL369" s="90"/>
      <c r="DM369" t="s">
        <v>1</v>
      </c>
      <c r="DN369" s="105" t="str">
        <f t="shared" si="625"/>
        <v/>
      </c>
      <c r="DO369" s="73" t="str">
        <f>IF(DN369="","",MAX(DO$10:DO368)+1)</f>
        <v/>
      </c>
      <c r="DP369" s="73" t="str">
        <f>IF(DN369="","",IF(BP369="","",IF(BP369="NEMA",DD369,BP369)))</f>
        <v/>
      </c>
      <c r="DQ369" s="73" t="str">
        <f t="shared" si="626"/>
        <v/>
      </c>
      <c r="DR369" s="73" t="str">
        <f>IF(DL369="","",MAX(DR$10:DR368)+1)</f>
        <v/>
      </c>
      <c r="DS369" s="177" t="str">
        <f t="shared" si="608"/>
        <v/>
      </c>
      <c r="DT369" s="125" t="str">
        <f t="shared" si="627"/>
        <v/>
      </c>
      <c r="DU369" t="s">
        <v>1</v>
      </c>
      <c r="DV369" s="29" t="str">
        <f t="shared" si="628"/>
        <v/>
      </c>
      <c r="DW369" t="s">
        <v>1</v>
      </c>
      <c r="DX369" s="166" t="str">
        <f>IF(BX369="","",IF(BY369&lt;&gt;"NEMA","ime-pre-klu"&amp;IF(BJ369="","","(ali)")&amp;"-kat",IF(CB369&lt;&gt;"NEMA","ime-pre-klu"&amp;IF(BJ369="","","(ali)"),IF(CE369&lt;&gt;"NEMA","ime-pre",IF(CT369&lt;&gt;"","novo",""))))&amp;IF(AND(BE369="0",BD369&gt;max_minuta*60),"-ot",""))</f>
        <v/>
      </c>
      <c r="DY369" t="s">
        <v>1</v>
      </c>
      <c r="DZ369" s="111"/>
      <c r="EA369" s="134"/>
      <c r="EB369" s="134"/>
      <c r="EC369" s="134"/>
      <c r="ED369" s="134"/>
      <c r="EE369" s="134"/>
      <c r="EF369" s="134"/>
      <c r="EG369" s="134"/>
      <c r="EH369" s="134"/>
      <c r="EI369" s="134"/>
      <c r="EJ369" s="106" t="str">
        <f t="shared" si="609"/>
        <v/>
      </c>
      <c r="EK369" t="s">
        <v>1</v>
      </c>
    </row>
    <row r="370" spans="2:141" x14ac:dyDescent="0.25">
      <c r="B370" s="148"/>
      <c r="C370" t="s">
        <v>1</v>
      </c>
      <c r="D370" s="159" t="str">
        <f t="shared" si="610"/>
        <v/>
      </c>
      <c r="E370" s="160" t="str">
        <f t="shared" ref="E370:AW370" si="671">IF($B370="","",FIND(";",$B370,D370+1))</f>
        <v/>
      </c>
      <c r="F370" s="160" t="str">
        <f t="shared" si="671"/>
        <v/>
      </c>
      <c r="G370" s="160" t="str">
        <f t="shared" si="671"/>
        <v/>
      </c>
      <c r="H370" s="160" t="str">
        <f t="shared" si="671"/>
        <v/>
      </c>
      <c r="I370" s="160" t="str">
        <f t="shared" si="671"/>
        <v/>
      </c>
      <c r="J370" s="160" t="str">
        <f t="shared" si="671"/>
        <v/>
      </c>
      <c r="K370" s="160" t="str">
        <f t="shared" si="671"/>
        <v/>
      </c>
      <c r="L370" s="160" t="str">
        <f t="shared" si="671"/>
        <v/>
      </c>
      <c r="M370" s="160" t="str">
        <f t="shared" si="671"/>
        <v/>
      </c>
      <c r="N370" s="160" t="str">
        <f t="shared" si="671"/>
        <v/>
      </c>
      <c r="O370" s="160" t="str">
        <f t="shared" si="671"/>
        <v/>
      </c>
      <c r="P370" s="160" t="str">
        <f t="shared" si="671"/>
        <v/>
      </c>
      <c r="Q370" s="160" t="str">
        <f t="shared" si="671"/>
        <v/>
      </c>
      <c r="R370" s="160" t="str">
        <f t="shared" si="671"/>
        <v/>
      </c>
      <c r="S370" s="160" t="str">
        <f t="shared" si="671"/>
        <v/>
      </c>
      <c r="T370" s="160" t="str">
        <f t="shared" si="671"/>
        <v/>
      </c>
      <c r="U370" s="160" t="str">
        <f t="shared" si="671"/>
        <v/>
      </c>
      <c r="V370" s="160" t="str">
        <f t="shared" si="671"/>
        <v/>
      </c>
      <c r="W370" s="160" t="str">
        <f t="shared" si="671"/>
        <v/>
      </c>
      <c r="X370" s="160" t="str">
        <f t="shared" si="671"/>
        <v/>
      </c>
      <c r="Y370" s="160" t="str">
        <f t="shared" si="671"/>
        <v/>
      </c>
      <c r="Z370" s="160" t="str">
        <f t="shared" si="671"/>
        <v/>
      </c>
      <c r="AA370" s="160" t="str">
        <f t="shared" si="671"/>
        <v/>
      </c>
      <c r="AB370" s="160" t="str">
        <f t="shared" si="671"/>
        <v/>
      </c>
      <c r="AC370" s="160" t="str">
        <f t="shared" si="671"/>
        <v/>
      </c>
      <c r="AD370" s="160" t="str">
        <f t="shared" si="671"/>
        <v/>
      </c>
      <c r="AE370" s="160" t="str">
        <f t="shared" si="671"/>
        <v/>
      </c>
      <c r="AF370" s="160" t="str">
        <f t="shared" si="671"/>
        <v/>
      </c>
      <c r="AG370" s="160" t="str">
        <f t="shared" si="671"/>
        <v/>
      </c>
      <c r="AH370" s="160" t="str">
        <f t="shared" si="671"/>
        <v/>
      </c>
      <c r="AI370" s="160" t="str">
        <f t="shared" si="671"/>
        <v/>
      </c>
      <c r="AJ370" s="160" t="str">
        <f t="shared" si="671"/>
        <v/>
      </c>
      <c r="AK370" s="160" t="str">
        <f t="shared" si="671"/>
        <v/>
      </c>
      <c r="AL370" s="160" t="str">
        <f t="shared" si="671"/>
        <v/>
      </c>
      <c r="AM370" s="160" t="str">
        <f t="shared" si="671"/>
        <v/>
      </c>
      <c r="AN370" s="160" t="str">
        <f t="shared" si="671"/>
        <v/>
      </c>
      <c r="AO370" s="160" t="str">
        <f t="shared" si="671"/>
        <v/>
      </c>
      <c r="AP370" s="160" t="str">
        <f t="shared" si="671"/>
        <v/>
      </c>
      <c r="AQ370" s="160" t="str">
        <f t="shared" si="671"/>
        <v/>
      </c>
      <c r="AR370" s="160" t="str">
        <f t="shared" si="671"/>
        <v/>
      </c>
      <c r="AS370" s="160" t="str">
        <f t="shared" si="671"/>
        <v/>
      </c>
      <c r="AT370" s="160" t="str">
        <f t="shared" si="671"/>
        <v/>
      </c>
      <c r="AU370" s="160" t="str">
        <f t="shared" si="671"/>
        <v/>
      </c>
      <c r="AV370" s="160" t="str">
        <f t="shared" si="671"/>
        <v/>
      </c>
      <c r="AW370" s="161" t="str">
        <f t="shared" si="671"/>
        <v/>
      </c>
      <c r="AX370" t="s">
        <v>1</v>
      </c>
      <c r="AY370" s="105" t="str">
        <f t="shared" si="612"/>
        <v/>
      </c>
      <c r="AZ370" s="134" t="str">
        <f t="shared" si="592"/>
        <v/>
      </c>
      <c r="BA370" s="73" t="str">
        <f t="shared" si="613"/>
        <v/>
      </c>
      <c r="BB370" s="73" t="str">
        <f t="shared" si="614"/>
        <v/>
      </c>
      <c r="BC370" s="134" t="str">
        <f t="shared" si="615"/>
        <v/>
      </c>
      <c r="BD370" s="134" t="str">
        <f t="shared" si="616"/>
        <v/>
      </c>
      <c r="BE370" s="134" t="str">
        <f t="shared" si="617"/>
        <v/>
      </c>
      <c r="BF370" s="134" t="str">
        <f t="shared" si="643"/>
        <v/>
      </c>
      <c r="BG370" s="134" t="str">
        <f t="shared" si="593"/>
        <v/>
      </c>
      <c r="BH370" s="73" t="str">
        <f t="shared" si="594"/>
        <v/>
      </c>
      <c r="BI370" s="73" t="str">
        <f t="shared" si="639"/>
        <v/>
      </c>
      <c r="BJ370" s="134" t="str">
        <f t="shared" si="618"/>
        <v/>
      </c>
      <c r="BK370" s="73" t="str" cm="1">
        <f t="array" ref="BK370">IF(BJ370="",""&amp;BI370,IF(BJ370="NEMA",BI370,INDEX(klub_naziv,MATCH(INDEX(klubAlias_klubid,BJ370),klub_id,0))))</f>
        <v/>
      </c>
      <c r="BL370" s="73" t="str" cm="1">
        <f t="array" ref="BL370">IFERROR(INDEX(registarNatjecatelji,CE370,4),"")</f>
        <v/>
      </c>
      <c r="BM370" s="179" t="str">
        <f t="shared" si="667"/>
        <v/>
      </c>
      <c r="BN370" s="73" t="str">
        <f t="shared" si="619"/>
        <v/>
      </c>
      <c r="BO370" s="73" t="str">
        <f t="shared" si="632"/>
        <v/>
      </c>
      <c r="BP370" s="134" t="str">
        <f t="shared" si="595"/>
        <v/>
      </c>
      <c r="BQ370" s="73" t="str">
        <f t="shared" si="596"/>
        <v/>
      </c>
      <c r="BR370" s="73" t="str">
        <f t="shared" si="597"/>
        <v/>
      </c>
      <c r="BS370" s="134" t="str">
        <f t="shared" si="598"/>
        <v/>
      </c>
      <c r="BT370" s="74" t="str">
        <f t="shared" si="599"/>
        <v/>
      </c>
      <c r="BU370" s="74" t="str">
        <f t="shared" si="600"/>
        <v/>
      </c>
      <c r="BV370" s="75" t="str">
        <f t="shared" si="601"/>
        <v/>
      </c>
      <c r="BW370" t="s">
        <v>1</v>
      </c>
      <c r="BX370" s="105" t="str">
        <f t="shared" si="602"/>
        <v/>
      </c>
      <c r="BY370" s="106" t="str">
        <f t="shared" si="603"/>
        <v/>
      </c>
      <c r="BZ370" t="s">
        <v>1</v>
      </c>
      <c r="CA370" s="105" t="str">
        <f t="shared" si="604"/>
        <v/>
      </c>
      <c r="CB370" s="106" t="str">
        <f t="shared" si="605"/>
        <v/>
      </c>
      <c r="CC370" t="s">
        <v>1</v>
      </c>
      <c r="CD370" s="105" t="str">
        <f t="shared" si="606"/>
        <v/>
      </c>
      <c r="CE370" s="106" t="str">
        <f t="shared" si="620"/>
        <v/>
      </c>
      <c r="CF370" t="s">
        <v>1</v>
      </c>
      <c r="CG370" s="111" t="str">
        <f t="shared" si="621"/>
        <v/>
      </c>
      <c r="CH370" s="134" t="str" cm="1">
        <f t="array" ref="CH370">IF(CG370="","",INDEX(imePrezime_id,CG370,0))</f>
        <v/>
      </c>
      <c r="CI370" s="106" t="str">
        <f>IF(OR(CD370="",CE370&lt;&gt;"NEMA"),"",IFERROR(INDEX(imeprezimealias_imeprezimeid,MATCH(BA370&amp;" "&amp;BB370,imeprezimealias_alias,0)),""))</f>
        <v/>
      </c>
      <c r="CJ370" t="s">
        <v>1</v>
      </c>
      <c r="CK370" s="29" t="str">
        <f t="shared" si="622"/>
        <v/>
      </c>
      <c r="CL370" t="s">
        <v>1</v>
      </c>
      <c r="CM370" s="90"/>
      <c r="CN370" t="s">
        <v>1</v>
      </c>
      <c r="CO370" s="111" t="str">
        <f>IF(CM370="","",MAX(CO$10:CO369)+1)</f>
        <v/>
      </c>
      <c r="CP370" s="106" t="str">
        <f>IF(CM370="","",INDEX(imePrezime_id,MATCH(IF(IFERROR(SEARCH("–",CM370),0)&lt;&gt;0,CM370,SUBSTITUTE(CM370," "," – ",1)),imePrezime,0)))</f>
        <v/>
      </c>
      <c r="CR370" s="29" t="str">
        <f t="shared" si="623"/>
        <v/>
      </c>
      <c r="CS370" t="s">
        <v>1</v>
      </c>
      <c r="CT370" s="115" t="str">
        <f>IF(AND(CE370="NEMA",CI370=""),MAX(CT$10:CT369)+1,"")</f>
        <v/>
      </c>
      <c r="CU370" t="s">
        <v>1</v>
      </c>
      <c r="CV370" s="120" t="str">
        <f t="shared" si="637"/>
        <v/>
      </c>
      <c r="CW370" t="s">
        <v>1</v>
      </c>
      <c r="CX370" s="105" t="str">
        <f>IF(CT370="","",IF(BO370&lt;&gt;"CRO","","INSERT INTO osoba (id,reg_broj,oib,spol_id,dat_rodjenja) VALUES ("&amp;CT370&amp;",(SELECT max(reg_broj)+1 FROM osoba),Null,'"&amp;CV370&amp;"',Null); INSERT INTO osoba_log (id,reg_broj,oib,spol_id,dat_rodjenja,dnevnik_id) SELECT id,reg_broj,oib,spol_id,dat_rodjenja,"&amp;CT$2&amp;" FROM osoba WHERE id = "&amp;CT370&amp;";"))</f>
        <v/>
      </c>
      <c r="CY370" s="125" t="str">
        <f>IF(CT370="","","INSERT INTO imeprezime (id,osoba_id,rbr,ime,prezime,klub_id,identitet_id,sintaksa_id,info,aktivno,dnevnik_id) VALUES ("&amp;CT370&amp;","&amp;IF(CX370="","Null",CT370)&amp;",1,'"&amp;BA370&amp;"','"&amp;BB370&amp;"',(SELECT id FROM klub WHERE naziv = '"&amp;BI370&amp;"'),Null,1,'',1,"&amp;CT$2&amp;");")</f>
        <v/>
      </c>
      <c r="CZ370" t="s">
        <v>1</v>
      </c>
      <c r="DA370" s="29" t="str">
        <f t="shared" si="624"/>
        <v/>
      </c>
      <c r="DB370" t="s">
        <v>1</v>
      </c>
      <c r="DC370" s="105" t="str">
        <f>IF(OR(BP370="",BP370&lt;&gt;"NEMA"),"",BO370)</f>
        <v/>
      </c>
      <c r="DD370" s="125" t="str">
        <f>IF(DC370="","",MAX(DD$10:DD369)+1)</f>
        <v/>
      </c>
      <c r="DE370" t="s">
        <v>1</v>
      </c>
      <c r="DF370" s="90"/>
      <c r="DG370" t="s">
        <v>1</v>
      </c>
      <c r="DH370" s="29" t="str">
        <f t="shared" si="607"/>
        <v/>
      </c>
      <c r="DI370" t="s">
        <v>1</v>
      </c>
      <c r="DJ370" s="166" t="str">
        <f>IF(BJ370&lt;&gt;"NEMA","",IF(IFERROR(MATCH(BI370,BI$10:BI369,0),0)&lt;&gt;0,"",BI370))</f>
        <v/>
      </c>
      <c r="DK370" t="s">
        <v>1</v>
      </c>
      <c r="DL370" s="90"/>
      <c r="DM370" t="s">
        <v>1</v>
      </c>
      <c r="DN370" s="105" t="str">
        <f t="shared" si="625"/>
        <v/>
      </c>
      <c r="DO370" s="73" t="str">
        <f>IF(DN370="","",MAX(DO$10:DO369)+1)</f>
        <v/>
      </c>
      <c r="DP370" s="73" t="str">
        <f>IF(DN370="","",IF(BP370="","",IF(BP370="NEMA",DD370,BP370)))</f>
        <v/>
      </c>
      <c r="DQ370" s="73" t="str">
        <f t="shared" si="626"/>
        <v/>
      </c>
      <c r="DR370" s="73" t="str">
        <f>IF(DL370="","",MAX(DR$10:DR369)+1)</f>
        <v/>
      </c>
      <c r="DS370" s="177" t="str">
        <f t="shared" si="608"/>
        <v/>
      </c>
      <c r="DT370" s="125" t="str">
        <f t="shared" si="627"/>
        <v/>
      </c>
      <c r="DU370" t="s">
        <v>1</v>
      </c>
      <c r="DV370" s="29" t="str">
        <f t="shared" si="628"/>
        <v/>
      </c>
      <c r="DW370" t="s">
        <v>1</v>
      </c>
      <c r="DX370" s="166" t="str">
        <f>IF(BX370="","",IF(BY370&lt;&gt;"NEMA","ime-pre-klu"&amp;IF(BJ370="","","(ali)")&amp;"-kat",IF(CB370&lt;&gt;"NEMA","ime-pre-klu"&amp;IF(BJ370="","","(ali)"),IF(CE370&lt;&gt;"NEMA","ime-pre",IF(CT370&lt;&gt;"","novo",""))))&amp;IF(AND(BE370="0",BD370&gt;max_minuta*60),"-ot",""))</f>
        <v/>
      </c>
      <c r="DY370" t="s">
        <v>1</v>
      </c>
      <c r="DZ370" s="111"/>
      <c r="EA370" s="134"/>
      <c r="EB370" s="134"/>
      <c r="EC370" s="134"/>
      <c r="ED370" s="134"/>
      <c r="EE370" s="134"/>
      <c r="EF370" s="134"/>
      <c r="EG370" s="134"/>
      <c r="EH370" s="134"/>
      <c r="EI370" s="134"/>
      <c r="EJ370" s="106" t="str">
        <f t="shared" si="609"/>
        <v/>
      </c>
      <c r="EK370" t="s">
        <v>1</v>
      </c>
    </row>
    <row r="371" spans="2:141" x14ac:dyDescent="0.25">
      <c r="B371" s="148"/>
      <c r="C371" t="s">
        <v>1</v>
      </c>
      <c r="D371" s="159" t="str">
        <f t="shared" si="610"/>
        <v/>
      </c>
      <c r="E371" s="160" t="str">
        <f t="shared" ref="E371:AW371" si="672">IF($B371="","",FIND(";",$B371,D371+1))</f>
        <v/>
      </c>
      <c r="F371" s="160" t="str">
        <f t="shared" si="672"/>
        <v/>
      </c>
      <c r="G371" s="160" t="str">
        <f t="shared" si="672"/>
        <v/>
      </c>
      <c r="H371" s="160" t="str">
        <f t="shared" si="672"/>
        <v/>
      </c>
      <c r="I371" s="160" t="str">
        <f t="shared" si="672"/>
        <v/>
      </c>
      <c r="J371" s="160" t="str">
        <f t="shared" si="672"/>
        <v/>
      </c>
      <c r="K371" s="160" t="str">
        <f t="shared" si="672"/>
        <v/>
      </c>
      <c r="L371" s="160" t="str">
        <f t="shared" si="672"/>
        <v/>
      </c>
      <c r="M371" s="160" t="str">
        <f t="shared" si="672"/>
        <v/>
      </c>
      <c r="N371" s="160" t="str">
        <f t="shared" si="672"/>
        <v/>
      </c>
      <c r="O371" s="160" t="str">
        <f t="shared" si="672"/>
        <v/>
      </c>
      <c r="P371" s="160" t="str">
        <f t="shared" si="672"/>
        <v/>
      </c>
      <c r="Q371" s="160" t="str">
        <f t="shared" si="672"/>
        <v/>
      </c>
      <c r="R371" s="160" t="str">
        <f t="shared" si="672"/>
        <v/>
      </c>
      <c r="S371" s="160" t="str">
        <f t="shared" si="672"/>
        <v/>
      </c>
      <c r="T371" s="160" t="str">
        <f t="shared" si="672"/>
        <v/>
      </c>
      <c r="U371" s="160" t="str">
        <f t="shared" si="672"/>
        <v/>
      </c>
      <c r="V371" s="160" t="str">
        <f t="shared" si="672"/>
        <v/>
      </c>
      <c r="W371" s="160" t="str">
        <f t="shared" si="672"/>
        <v/>
      </c>
      <c r="X371" s="160" t="str">
        <f t="shared" si="672"/>
        <v/>
      </c>
      <c r="Y371" s="160" t="str">
        <f t="shared" si="672"/>
        <v/>
      </c>
      <c r="Z371" s="160" t="str">
        <f t="shared" si="672"/>
        <v/>
      </c>
      <c r="AA371" s="160" t="str">
        <f t="shared" si="672"/>
        <v/>
      </c>
      <c r="AB371" s="160" t="str">
        <f t="shared" si="672"/>
        <v/>
      </c>
      <c r="AC371" s="160" t="str">
        <f t="shared" si="672"/>
        <v/>
      </c>
      <c r="AD371" s="160" t="str">
        <f t="shared" si="672"/>
        <v/>
      </c>
      <c r="AE371" s="160" t="str">
        <f t="shared" si="672"/>
        <v/>
      </c>
      <c r="AF371" s="160" t="str">
        <f t="shared" si="672"/>
        <v/>
      </c>
      <c r="AG371" s="160" t="str">
        <f t="shared" si="672"/>
        <v/>
      </c>
      <c r="AH371" s="160" t="str">
        <f t="shared" si="672"/>
        <v/>
      </c>
      <c r="AI371" s="160" t="str">
        <f t="shared" si="672"/>
        <v/>
      </c>
      <c r="AJ371" s="160" t="str">
        <f t="shared" si="672"/>
        <v/>
      </c>
      <c r="AK371" s="160" t="str">
        <f t="shared" si="672"/>
        <v/>
      </c>
      <c r="AL371" s="160" t="str">
        <f t="shared" si="672"/>
        <v/>
      </c>
      <c r="AM371" s="160" t="str">
        <f t="shared" si="672"/>
        <v/>
      </c>
      <c r="AN371" s="160" t="str">
        <f t="shared" si="672"/>
        <v/>
      </c>
      <c r="AO371" s="160" t="str">
        <f t="shared" si="672"/>
        <v/>
      </c>
      <c r="AP371" s="160" t="str">
        <f t="shared" si="672"/>
        <v/>
      </c>
      <c r="AQ371" s="160" t="str">
        <f t="shared" si="672"/>
        <v/>
      </c>
      <c r="AR371" s="160" t="str">
        <f t="shared" si="672"/>
        <v/>
      </c>
      <c r="AS371" s="160" t="str">
        <f t="shared" si="672"/>
        <v/>
      </c>
      <c r="AT371" s="160" t="str">
        <f t="shared" si="672"/>
        <v/>
      </c>
      <c r="AU371" s="160" t="str">
        <f t="shared" si="672"/>
        <v/>
      </c>
      <c r="AV371" s="160" t="str">
        <f t="shared" si="672"/>
        <v/>
      </c>
      <c r="AW371" s="161" t="str">
        <f t="shared" si="672"/>
        <v/>
      </c>
      <c r="AX371" t="s">
        <v>1</v>
      </c>
      <c r="AY371" s="105" t="str">
        <f t="shared" si="612"/>
        <v/>
      </c>
      <c r="AZ371" s="134" t="str">
        <f t="shared" si="592"/>
        <v/>
      </c>
      <c r="BA371" s="73" t="str">
        <f t="shared" si="613"/>
        <v/>
      </c>
      <c r="BB371" s="73" t="str">
        <f t="shared" si="614"/>
        <v/>
      </c>
      <c r="BC371" s="134" t="str">
        <f t="shared" si="615"/>
        <v/>
      </c>
      <c r="BD371" s="134" t="str">
        <f t="shared" si="616"/>
        <v/>
      </c>
      <c r="BE371" s="134" t="str">
        <f t="shared" si="617"/>
        <v/>
      </c>
      <c r="BF371" s="134" t="str">
        <f t="shared" si="643"/>
        <v/>
      </c>
      <c r="BG371" s="134" t="str">
        <f t="shared" si="593"/>
        <v/>
      </c>
      <c r="BH371" s="73" t="str">
        <f t="shared" si="594"/>
        <v/>
      </c>
      <c r="BI371" s="73" t="str">
        <f t="shared" si="639"/>
        <v/>
      </c>
      <c r="BJ371" s="134" t="str">
        <f t="shared" si="618"/>
        <v/>
      </c>
      <c r="BK371" s="73" t="str" cm="1">
        <f t="array" ref="BK371">IF(BJ371="",""&amp;BI371,IF(BJ371="NEMA",BI371,INDEX(klub_naziv,MATCH(INDEX(klubAlias_klubid,BJ371),klub_id,0))))</f>
        <v/>
      </c>
      <c r="BL371" s="73" t="str" cm="1">
        <f t="array" ref="BL371">IFERROR(INDEX(registarNatjecatelji,CE371,4),"")</f>
        <v/>
      </c>
      <c r="BM371" s="179" t="str">
        <f t="shared" si="667"/>
        <v/>
      </c>
      <c r="BN371" s="73" t="str">
        <f t="shared" si="619"/>
        <v/>
      </c>
      <c r="BO371" s="73" t="str">
        <f t="shared" si="632"/>
        <v/>
      </c>
      <c r="BP371" s="134" t="str">
        <f t="shared" si="595"/>
        <v/>
      </c>
      <c r="BQ371" s="73" t="str">
        <f t="shared" si="596"/>
        <v/>
      </c>
      <c r="BR371" s="73" t="str">
        <f t="shared" si="597"/>
        <v/>
      </c>
      <c r="BS371" s="134" t="str">
        <f t="shared" si="598"/>
        <v/>
      </c>
      <c r="BT371" s="74" t="str">
        <f t="shared" si="599"/>
        <v/>
      </c>
      <c r="BU371" s="74" t="str">
        <f t="shared" si="600"/>
        <v/>
      </c>
      <c r="BV371" s="75" t="str">
        <f t="shared" si="601"/>
        <v/>
      </c>
      <c r="BW371" t="s">
        <v>1</v>
      </c>
      <c r="BX371" s="105" t="str">
        <f t="shared" si="602"/>
        <v/>
      </c>
      <c r="BY371" s="106" t="str">
        <f t="shared" si="603"/>
        <v/>
      </c>
      <c r="BZ371" t="s">
        <v>1</v>
      </c>
      <c r="CA371" s="105" t="str">
        <f t="shared" si="604"/>
        <v/>
      </c>
      <c r="CB371" s="106" t="str">
        <f t="shared" si="605"/>
        <v/>
      </c>
      <c r="CC371" t="s">
        <v>1</v>
      </c>
      <c r="CD371" s="105" t="str">
        <f t="shared" si="606"/>
        <v/>
      </c>
      <c r="CE371" s="106" t="str">
        <f t="shared" si="620"/>
        <v/>
      </c>
      <c r="CF371" t="s">
        <v>1</v>
      </c>
      <c r="CG371" s="111" t="str">
        <f t="shared" si="621"/>
        <v/>
      </c>
      <c r="CH371" s="134" t="str" cm="1">
        <f t="array" ref="CH371">IF(CG371="","",INDEX(imePrezime_id,CG371,0))</f>
        <v/>
      </c>
      <c r="CI371" s="106" t="str">
        <f>IF(OR(CD371="",CE371&lt;&gt;"NEMA"),"",IFERROR(INDEX(imeprezimealias_imeprezimeid,MATCH(BA371&amp;" "&amp;BB371,imeprezimealias_alias,0)),""))</f>
        <v/>
      </c>
      <c r="CJ371" t="s">
        <v>1</v>
      </c>
      <c r="CK371" s="29" t="str">
        <f t="shared" si="622"/>
        <v/>
      </c>
      <c r="CL371" t="s">
        <v>1</v>
      </c>
      <c r="CM371" s="90"/>
      <c r="CN371" t="s">
        <v>1</v>
      </c>
      <c r="CO371" s="111" t="str">
        <f>IF(CM371="","",MAX(CO$10:CO370)+1)</f>
        <v/>
      </c>
      <c r="CP371" s="106" t="str">
        <f>IF(CM371="","",INDEX(imePrezime_id,MATCH(IF(IFERROR(SEARCH("–",CM371),0)&lt;&gt;0,CM371,SUBSTITUTE(CM371," "," – ",1)),imePrezime,0)))</f>
        <v/>
      </c>
      <c r="CR371" s="29" t="str">
        <f t="shared" si="623"/>
        <v/>
      </c>
      <c r="CS371" t="s">
        <v>1</v>
      </c>
      <c r="CT371" s="115" t="str">
        <f>IF(AND(CE371="NEMA",CI371=""),MAX(CT$10:CT370)+1,"")</f>
        <v/>
      </c>
      <c r="CU371" t="s">
        <v>1</v>
      </c>
      <c r="CV371" s="120" t="str">
        <f t="shared" si="637"/>
        <v/>
      </c>
      <c r="CW371" t="s">
        <v>1</v>
      </c>
      <c r="CX371" s="105" t="str">
        <f>IF(CT371="","",IF(BO371&lt;&gt;"CRO","","INSERT INTO osoba (id,reg_broj,oib,spol_id,dat_rodjenja) VALUES ("&amp;CT371&amp;",(SELECT max(reg_broj)+1 FROM osoba),Null,'"&amp;CV371&amp;"',Null); INSERT INTO osoba_log (id,reg_broj,oib,spol_id,dat_rodjenja,dnevnik_id) SELECT id,reg_broj,oib,spol_id,dat_rodjenja,"&amp;CT$2&amp;" FROM osoba WHERE id = "&amp;CT371&amp;";"))</f>
        <v/>
      </c>
      <c r="CY371" s="125" t="str">
        <f>IF(CT371="","","INSERT INTO imeprezime (id,osoba_id,rbr,ime,prezime,klub_id,identitet_id,sintaksa_id,info,aktivno,dnevnik_id) VALUES ("&amp;CT371&amp;","&amp;IF(CX371="","Null",CT371)&amp;",1,'"&amp;BA371&amp;"','"&amp;BB371&amp;"',(SELECT id FROM klub WHERE naziv = '"&amp;BI371&amp;"'),Null,1,'',1,"&amp;CT$2&amp;");")</f>
        <v/>
      </c>
      <c r="CZ371" t="s">
        <v>1</v>
      </c>
      <c r="DA371" s="29" t="str">
        <f t="shared" si="624"/>
        <v/>
      </c>
      <c r="DB371" t="s">
        <v>1</v>
      </c>
      <c r="DC371" s="105" t="str">
        <f>IF(OR(BP371="",BP371&lt;&gt;"NEMA"),"",BO371)</f>
        <v/>
      </c>
      <c r="DD371" s="125" t="str">
        <f>IF(DC371="","",MAX(DD$10:DD370)+1)</f>
        <v/>
      </c>
      <c r="DE371" t="s">
        <v>1</v>
      </c>
      <c r="DF371" s="90"/>
      <c r="DG371" t="s">
        <v>1</v>
      </c>
      <c r="DH371" s="29" t="str">
        <f t="shared" si="607"/>
        <v/>
      </c>
      <c r="DI371" t="s">
        <v>1</v>
      </c>
      <c r="DJ371" s="166" t="str">
        <f>IF(BJ371&lt;&gt;"NEMA","",IF(IFERROR(MATCH(BI371,BI$10:BI370,0),0)&lt;&gt;0,"",BI371))</f>
        <v/>
      </c>
      <c r="DK371" t="s">
        <v>1</v>
      </c>
      <c r="DL371" s="90"/>
      <c r="DM371" t="s">
        <v>1</v>
      </c>
      <c r="DN371" s="105" t="str">
        <f t="shared" si="625"/>
        <v/>
      </c>
      <c r="DO371" s="73" t="str">
        <f>IF(DN371="","",MAX(DO$10:DO370)+1)</f>
        <v/>
      </c>
      <c r="DP371" s="73" t="str">
        <f>IF(DN371="","",IF(BP371="","",IF(BP371="NEMA",DD371,BP371)))</f>
        <v/>
      </c>
      <c r="DQ371" s="73" t="str">
        <f t="shared" si="626"/>
        <v/>
      </c>
      <c r="DR371" s="73" t="str">
        <f>IF(DL371="","",MAX(DR$10:DR370)+1)</f>
        <v/>
      </c>
      <c r="DS371" s="177" t="str">
        <f t="shared" si="608"/>
        <v/>
      </c>
      <c r="DT371" s="125" t="str">
        <f t="shared" si="627"/>
        <v/>
      </c>
      <c r="DU371" t="s">
        <v>1</v>
      </c>
      <c r="DV371" s="29" t="str">
        <f t="shared" si="628"/>
        <v/>
      </c>
      <c r="DW371" t="s">
        <v>1</v>
      </c>
      <c r="DX371" s="166" t="str">
        <f>IF(BX371="","",IF(BY371&lt;&gt;"NEMA","ime-pre-klu"&amp;IF(BJ371="","","(ali)")&amp;"-kat",IF(CB371&lt;&gt;"NEMA","ime-pre-klu"&amp;IF(BJ371="","","(ali)"),IF(CE371&lt;&gt;"NEMA","ime-pre",IF(CT371&lt;&gt;"","novo",""))))&amp;IF(AND(BE371="0",BD371&gt;max_minuta*60),"-ot",""))</f>
        <v/>
      </c>
      <c r="DY371" t="s">
        <v>1</v>
      </c>
      <c r="DZ371" s="111"/>
      <c r="EA371" s="134"/>
      <c r="EB371" s="134"/>
      <c r="EC371" s="134"/>
      <c r="ED371" s="134"/>
      <c r="EE371" s="134"/>
      <c r="EF371" s="134"/>
      <c r="EG371" s="134"/>
      <c r="EH371" s="134"/>
      <c r="EI371" s="134"/>
      <c r="EJ371" s="106" t="str">
        <f t="shared" si="609"/>
        <v/>
      </c>
      <c r="EK371" t="s">
        <v>1</v>
      </c>
    </row>
    <row r="372" spans="2:141" x14ac:dyDescent="0.25">
      <c r="B372" s="148"/>
      <c r="C372" t="s">
        <v>1</v>
      </c>
      <c r="D372" s="159" t="str">
        <f t="shared" si="610"/>
        <v/>
      </c>
      <c r="E372" s="160" t="str">
        <f t="shared" ref="E372:AW372" si="673">IF($B372="","",FIND(";",$B372,D372+1))</f>
        <v/>
      </c>
      <c r="F372" s="160" t="str">
        <f t="shared" si="673"/>
        <v/>
      </c>
      <c r="G372" s="160" t="str">
        <f t="shared" si="673"/>
        <v/>
      </c>
      <c r="H372" s="160" t="str">
        <f t="shared" si="673"/>
        <v/>
      </c>
      <c r="I372" s="160" t="str">
        <f t="shared" si="673"/>
        <v/>
      </c>
      <c r="J372" s="160" t="str">
        <f t="shared" si="673"/>
        <v/>
      </c>
      <c r="K372" s="160" t="str">
        <f t="shared" si="673"/>
        <v/>
      </c>
      <c r="L372" s="160" t="str">
        <f t="shared" si="673"/>
        <v/>
      </c>
      <c r="M372" s="160" t="str">
        <f t="shared" si="673"/>
        <v/>
      </c>
      <c r="N372" s="160" t="str">
        <f t="shared" si="673"/>
        <v/>
      </c>
      <c r="O372" s="160" t="str">
        <f t="shared" si="673"/>
        <v/>
      </c>
      <c r="P372" s="160" t="str">
        <f t="shared" si="673"/>
        <v/>
      </c>
      <c r="Q372" s="160" t="str">
        <f t="shared" si="673"/>
        <v/>
      </c>
      <c r="R372" s="160" t="str">
        <f t="shared" si="673"/>
        <v/>
      </c>
      <c r="S372" s="160" t="str">
        <f t="shared" si="673"/>
        <v/>
      </c>
      <c r="T372" s="160" t="str">
        <f t="shared" si="673"/>
        <v/>
      </c>
      <c r="U372" s="160" t="str">
        <f t="shared" si="673"/>
        <v/>
      </c>
      <c r="V372" s="160" t="str">
        <f t="shared" si="673"/>
        <v/>
      </c>
      <c r="W372" s="160" t="str">
        <f t="shared" si="673"/>
        <v/>
      </c>
      <c r="X372" s="160" t="str">
        <f t="shared" si="673"/>
        <v/>
      </c>
      <c r="Y372" s="160" t="str">
        <f t="shared" si="673"/>
        <v/>
      </c>
      <c r="Z372" s="160" t="str">
        <f t="shared" si="673"/>
        <v/>
      </c>
      <c r="AA372" s="160" t="str">
        <f t="shared" si="673"/>
        <v/>
      </c>
      <c r="AB372" s="160" t="str">
        <f t="shared" si="673"/>
        <v/>
      </c>
      <c r="AC372" s="160" t="str">
        <f t="shared" si="673"/>
        <v/>
      </c>
      <c r="AD372" s="160" t="str">
        <f t="shared" si="673"/>
        <v/>
      </c>
      <c r="AE372" s="160" t="str">
        <f t="shared" si="673"/>
        <v/>
      </c>
      <c r="AF372" s="160" t="str">
        <f t="shared" si="673"/>
        <v/>
      </c>
      <c r="AG372" s="160" t="str">
        <f t="shared" si="673"/>
        <v/>
      </c>
      <c r="AH372" s="160" t="str">
        <f t="shared" si="673"/>
        <v/>
      </c>
      <c r="AI372" s="160" t="str">
        <f t="shared" si="673"/>
        <v/>
      </c>
      <c r="AJ372" s="160" t="str">
        <f t="shared" si="673"/>
        <v/>
      </c>
      <c r="AK372" s="160" t="str">
        <f t="shared" si="673"/>
        <v/>
      </c>
      <c r="AL372" s="160" t="str">
        <f t="shared" si="673"/>
        <v/>
      </c>
      <c r="AM372" s="160" t="str">
        <f t="shared" si="673"/>
        <v/>
      </c>
      <c r="AN372" s="160" t="str">
        <f t="shared" si="673"/>
        <v/>
      </c>
      <c r="AO372" s="160" t="str">
        <f t="shared" si="673"/>
        <v/>
      </c>
      <c r="AP372" s="160" t="str">
        <f t="shared" si="673"/>
        <v/>
      </c>
      <c r="AQ372" s="160" t="str">
        <f t="shared" si="673"/>
        <v/>
      </c>
      <c r="AR372" s="160" t="str">
        <f t="shared" si="673"/>
        <v/>
      </c>
      <c r="AS372" s="160" t="str">
        <f t="shared" si="673"/>
        <v/>
      </c>
      <c r="AT372" s="160" t="str">
        <f t="shared" si="673"/>
        <v/>
      </c>
      <c r="AU372" s="160" t="str">
        <f t="shared" si="673"/>
        <v/>
      </c>
      <c r="AV372" s="160" t="str">
        <f t="shared" si="673"/>
        <v/>
      </c>
      <c r="AW372" s="161" t="str">
        <f t="shared" si="673"/>
        <v/>
      </c>
      <c r="AX372" t="s">
        <v>1</v>
      </c>
      <c r="AY372" s="105" t="str">
        <f t="shared" si="612"/>
        <v/>
      </c>
      <c r="AZ372" s="134" t="str">
        <f t="shared" si="592"/>
        <v/>
      </c>
      <c r="BA372" s="73" t="str">
        <f t="shared" si="613"/>
        <v/>
      </c>
      <c r="BB372" s="73" t="str">
        <f t="shared" si="614"/>
        <v/>
      </c>
      <c r="BC372" s="134" t="str">
        <f t="shared" si="615"/>
        <v/>
      </c>
      <c r="BD372" s="134" t="str">
        <f t="shared" si="616"/>
        <v/>
      </c>
      <c r="BE372" s="134" t="str">
        <f t="shared" si="617"/>
        <v/>
      </c>
      <c r="BF372" s="134" t="str">
        <f t="shared" si="643"/>
        <v/>
      </c>
      <c r="BG372" s="134" t="str">
        <f t="shared" si="593"/>
        <v/>
      </c>
      <c r="BH372" s="73" t="str">
        <f t="shared" si="594"/>
        <v/>
      </c>
      <c r="BI372" s="73" t="str">
        <f t="shared" si="639"/>
        <v/>
      </c>
      <c r="BJ372" s="134" t="str">
        <f t="shared" si="618"/>
        <v/>
      </c>
      <c r="BK372" s="73" t="str" cm="1">
        <f t="array" ref="BK372">IF(BJ372="",""&amp;BI372,IF(BJ372="NEMA",BI372,INDEX(klub_naziv,MATCH(INDEX(klubAlias_klubid,BJ372),klub_id,0))))</f>
        <v/>
      </c>
      <c r="BL372" s="73" t="str" cm="1">
        <f t="array" ref="BL372">IFERROR(INDEX(registarNatjecatelji,CE372,4),"")</f>
        <v/>
      </c>
      <c r="BM372" s="179" t="str">
        <f t="shared" si="667"/>
        <v/>
      </c>
      <c r="BN372" s="73" t="str">
        <f t="shared" si="619"/>
        <v/>
      </c>
      <c r="BO372" s="73" t="str">
        <f t="shared" si="632"/>
        <v/>
      </c>
      <c r="BP372" s="134" t="str">
        <f t="shared" si="595"/>
        <v/>
      </c>
      <c r="BQ372" s="73" t="str">
        <f t="shared" si="596"/>
        <v/>
      </c>
      <c r="BR372" s="73" t="str">
        <f t="shared" si="597"/>
        <v/>
      </c>
      <c r="BS372" s="134" t="str">
        <f t="shared" si="598"/>
        <v/>
      </c>
      <c r="BT372" s="74" t="str">
        <f t="shared" si="599"/>
        <v/>
      </c>
      <c r="BU372" s="74" t="str">
        <f t="shared" si="600"/>
        <v/>
      </c>
      <c r="BV372" s="75" t="str">
        <f t="shared" si="601"/>
        <v/>
      </c>
      <c r="BW372" t="s">
        <v>1</v>
      </c>
      <c r="BX372" s="105" t="str">
        <f t="shared" si="602"/>
        <v/>
      </c>
      <c r="BY372" s="106" t="str">
        <f t="shared" si="603"/>
        <v/>
      </c>
      <c r="BZ372" t="s">
        <v>1</v>
      </c>
      <c r="CA372" s="105" t="str">
        <f t="shared" si="604"/>
        <v/>
      </c>
      <c r="CB372" s="106" t="str">
        <f t="shared" si="605"/>
        <v/>
      </c>
      <c r="CC372" t="s">
        <v>1</v>
      </c>
      <c r="CD372" s="105" t="str">
        <f t="shared" si="606"/>
        <v/>
      </c>
      <c r="CE372" s="106" t="str">
        <f t="shared" si="620"/>
        <v/>
      </c>
      <c r="CF372" t="s">
        <v>1</v>
      </c>
      <c r="CG372" s="111" t="str">
        <f t="shared" si="621"/>
        <v/>
      </c>
      <c r="CH372" s="134" t="str" cm="1">
        <f t="array" ref="CH372">IF(CG372="","",INDEX(imePrezime_id,CG372,0))</f>
        <v/>
      </c>
      <c r="CI372" s="106" t="str">
        <f>IF(OR(CD372="",CE372&lt;&gt;"NEMA"),"",IFERROR(INDEX(imeprezimealias_imeprezimeid,MATCH(BA372&amp;" "&amp;BB372,imeprezimealias_alias,0)),""))</f>
        <v/>
      </c>
      <c r="CJ372" t="s">
        <v>1</v>
      </c>
      <c r="CK372" s="29" t="str">
        <f t="shared" si="622"/>
        <v/>
      </c>
      <c r="CL372" t="s">
        <v>1</v>
      </c>
      <c r="CM372" s="90"/>
      <c r="CN372" t="s">
        <v>1</v>
      </c>
      <c r="CO372" s="111" t="str">
        <f>IF(CM372="","",MAX(CO$10:CO371)+1)</f>
        <v/>
      </c>
      <c r="CP372" s="106" t="str">
        <f>IF(CM372="","",INDEX(imePrezime_id,MATCH(IF(IFERROR(SEARCH("–",CM372),0)&lt;&gt;0,CM372,SUBSTITUTE(CM372," "," – ",1)),imePrezime,0)))</f>
        <v/>
      </c>
      <c r="CR372" s="29" t="str">
        <f t="shared" si="623"/>
        <v/>
      </c>
      <c r="CS372" t="s">
        <v>1</v>
      </c>
      <c r="CT372" s="115" t="str">
        <f>IF(AND(CE372="NEMA",CI372=""),MAX(CT$10:CT371)+1,"")</f>
        <v/>
      </c>
      <c r="CU372" t="s">
        <v>1</v>
      </c>
      <c r="CV372" s="120" t="str">
        <f t="shared" si="637"/>
        <v/>
      </c>
      <c r="CW372" t="s">
        <v>1</v>
      </c>
      <c r="CX372" s="105" t="str">
        <f>IF(CT372="","",IF(BO372&lt;&gt;"CRO","","INSERT INTO osoba (id,reg_broj,oib,spol_id,dat_rodjenja) VALUES ("&amp;CT372&amp;",(SELECT max(reg_broj)+1 FROM osoba),Null,'"&amp;CV372&amp;"',Null); INSERT INTO osoba_log (id,reg_broj,oib,spol_id,dat_rodjenja,dnevnik_id) SELECT id,reg_broj,oib,spol_id,dat_rodjenja,"&amp;CT$2&amp;" FROM osoba WHERE id = "&amp;CT372&amp;";"))</f>
        <v/>
      </c>
      <c r="CY372" s="125" t="str">
        <f>IF(CT372="","","INSERT INTO imeprezime (id,osoba_id,rbr,ime,prezime,klub_id,identitet_id,sintaksa_id,info,aktivno,dnevnik_id) VALUES ("&amp;CT372&amp;","&amp;IF(CX372="","Null",CT372)&amp;",1,'"&amp;BA372&amp;"','"&amp;BB372&amp;"',(SELECT id FROM klub WHERE naziv = '"&amp;BI372&amp;"'),Null,1,'',1,"&amp;CT$2&amp;");")</f>
        <v/>
      </c>
      <c r="CZ372" t="s">
        <v>1</v>
      </c>
      <c r="DA372" s="29" t="str">
        <f t="shared" si="624"/>
        <v/>
      </c>
      <c r="DB372" t="s">
        <v>1</v>
      </c>
      <c r="DC372" s="105" t="str">
        <f>IF(OR(BP372="",BP372&lt;&gt;"NEMA"),"",BO372)</f>
        <v/>
      </c>
      <c r="DD372" s="125" t="str">
        <f>IF(DC372="","",MAX(DD$10:DD371)+1)</f>
        <v/>
      </c>
      <c r="DE372" t="s">
        <v>1</v>
      </c>
      <c r="DF372" s="90"/>
      <c r="DG372" t="s">
        <v>1</v>
      </c>
      <c r="DH372" s="29" t="str">
        <f t="shared" si="607"/>
        <v/>
      </c>
      <c r="DI372" t="s">
        <v>1</v>
      </c>
      <c r="DJ372" s="166" t="str">
        <f>IF(BJ372&lt;&gt;"NEMA","",IF(IFERROR(MATCH(BI372,BI$10:BI371,0),0)&lt;&gt;0,"",BI372))</f>
        <v/>
      </c>
      <c r="DK372" t="s">
        <v>1</v>
      </c>
      <c r="DL372" s="90"/>
      <c r="DM372" t="s">
        <v>1</v>
      </c>
      <c r="DN372" s="105" t="str">
        <f t="shared" si="625"/>
        <v/>
      </c>
      <c r="DO372" s="73" t="str">
        <f>IF(DN372="","",MAX(DO$10:DO371)+1)</f>
        <v/>
      </c>
      <c r="DP372" s="73" t="str">
        <f>IF(DN372="","",IF(BP372="","",IF(BP372="NEMA",DD372,BP372)))</f>
        <v/>
      </c>
      <c r="DQ372" s="73" t="str">
        <f t="shared" si="626"/>
        <v/>
      </c>
      <c r="DR372" s="73" t="str">
        <f>IF(DL372="","",MAX(DR$10:DR371)+1)</f>
        <v/>
      </c>
      <c r="DS372" s="177" t="str">
        <f t="shared" si="608"/>
        <v/>
      </c>
      <c r="DT372" s="125" t="str">
        <f t="shared" si="627"/>
        <v/>
      </c>
      <c r="DU372" t="s">
        <v>1</v>
      </c>
      <c r="DV372" s="29" t="str">
        <f t="shared" si="628"/>
        <v/>
      </c>
      <c r="DW372" t="s">
        <v>1</v>
      </c>
      <c r="DX372" s="166" t="str">
        <f>IF(BX372="","",IF(BY372&lt;&gt;"NEMA","ime-pre-klu"&amp;IF(BJ372="","","(ali)")&amp;"-kat",IF(CB372&lt;&gt;"NEMA","ime-pre-klu"&amp;IF(BJ372="","","(ali)"),IF(CE372&lt;&gt;"NEMA","ime-pre",IF(CT372&lt;&gt;"","novo",""))))&amp;IF(AND(BE372="0",BD372&gt;max_minuta*60),"-ot",""))</f>
        <v/>
      </c>
      <c r="DY372" t="s">
        <v>1</v>
      </c>
      <c r="DZ372" s="111"/>
      <c r="EA372" s="134"/>
      <c r="EB372" s="134"/>
      <c r="EC372" s="134"/>
      <c r="ED372" s="134"/>
      <c r="EE372" s="134"/>
      <c r="EF372" s="134"/>
      <c r="EG372" s="134"/>
      <c r="EH372" s="134"/>
      <c r="EI372" s="134"/>
      <c r="EJ372" s="106" t="str">
        <f t="shared" si="609"/>
        <v/>
      </c>
      <c r="EK372" t="s">
        <v>1</v>
      </c>
    </row>
    <row r="373" spans="2:141" x14ac:dyDescent="0.25">
      <c r="B373" s="148"/>
      <c r="C373" t="s">
        <v>1</v>
      </c>
      <c r="D373" s="159" t="str">
        <f t="shared" si="610"/>
        <v/>
      </c>
      <c r="E373" s="160" t="str">
        <f t="shared" ref="E373:AW373" si="674">IF($B373="","",FIND(";",$B373,D373+1))</f>
        <v/>
      </c>
      <c r="F373" s="160" t="str">
        <f t="shared" si="674"/>
        <v/>
      </c>
      <c r="G373" s="160" t="str">
        <f t="shared" si="674"/>
        <v/>
      </c>
      <c r="H373" s="160" t="str">
        <f t="shared" si="674"/>
        <v/>
      </c>
      <c r="I373" s="160" t="str">
        <f t="shared" si="674"/>
        <v/>
      </c>
      <c r="J373" s="160" t="str">
        <f t="shared" si="674"/>
        <v/>
      </c>
      <c r="K373" s="160" t="str">
        <f t="shared" si="674"/>
        <v/>
      </c>
      <c r="L373" s="160" t="str">
        <f t="shared" si="674"/>
        <v/>
      </c>
      <c r="M373" s="160" t="str">
        <f t="shared" si="674"/>
        <v/>
      </c>
      <c r="N373" s="160" t="str">
        <f t="shared" si="674"/>
        <v/>
      </c>
      <c r="O373" s="160" t="str">
        <f t="shared" si="674"/>
        <v/>
      </c>
      <c r="P373" s="160" t="str">
        <f t="shared" si="674"/>
        <v/>
      </c>
      <c r="Q373" s="160" t="str">
        <f t="shared" si="674"/>
        <v/>
      </c>
      <c r="R373" s="160" t="str">
        <f t="shared" si="674"/>
        <v/>
      </c>
      <c r="S373" s="160" t="str">
        <f t="shared" si="674"/>
        <v/>
      </c>
      <c r="T373" s="160" t="str">
        <f t="shared" si="674"/>
        <v/>
      </c>
      <c r="U373" s="160" t="str">
        <f t="shared" si="674"/>
        <v/>
      </c>
      <c r="V373" s="160" t="str">
        <f t="shared" si="674"/>
        <v/>
      </c>
      <c r="W373" s="160" t="str">
        <f t="shared" si="674"/>
        <v/>
      </c>
      <c r="X373" s="160" t="str">
        <f t="shared" si="674"/>
        <v/>
      </c>
      <c r="Y373" s="160" t="str">
        <f t="shared" si="674"/>
        <v/>
      </c>
      <c r="Z373" s="160" t="str">
        <f t="shared" si="674"/>
        <v/>
      </c>
      <c r="AA373" s="160" t="str">
        <f t="shared" si="674"/>
        <v/>
      </c>
      <c r="AB373" s="160" t="str">
        <f t="shared" si="674"/>
        <v/>
      </c>
      <c r="AC373" s="160" t="str">
        <f t="shared" si="674"/>
        <v/>
      </c>
      <c r="AD373" s="160" t="str">
        <f t="shared" si="674"/>
        <v/>
      </c>
      <c r="AE373" s="160" t="str">
        <f t="shared" si="674"/>
        <v/>
      </c>
      <c r="AF373" s="160" t="str">
        <f t="shared" si="674"/>
        <v/>
      </c>
      <c r="AG373" s="160" t="str">
        <f t="shared" si="674"/>
        <v/>
      </c>
      <c r="AH373" s="160" t="str">
        <f t="shared" si="674"/>
        <v/>
      </c>
      <c r="AI373" s="160" t="str">
        <f t="shared" si="674"/>
        <v/>
      </c>
      <c r="AJ373" s="160" t="str">
        <f t="shared" si="674"/>
        <v/>
      </c>
      <c r="AK373" s="160" t="str">
        <f t="shared" si="674"/>
        <v/>
      </c>
      <c r="AL373" s="160" t="str">
        <f t="shared" si="674"/>
        <v/>
      </c>
      <c r="AM373" s="160" t="str">
        <f t="shared" si="674"/>
        <v/>
      </c>
      <c r="AN373" s="160" t="str">
        <f t="shared" si="674"/>
        <v/>
      </c>
      <c r="AO373" s="160" t="str">
        <f t="shared" si="674"/>
        <v/>
      </c>
      <c r="AP373" s="160" t="str">
        <f t="shared" si="674"/>
        <v/>
      </c>
      <c r="AQ373" s="160" t="str">
        <f t="shared" si="674"/>
        <v/>
      </c>
      <c r="AR373" s="160" t="str">
        <f t="shared" si="674"/>
        <v/>
      </c>
      <c r="AS373" s="160" t="str">
        <f t="shared" si="674"/>
        <v/>
      </c>
      <c r="AT373" s="160" t="str">
        <f t="shared" si="674"/>
        <v/>
      </c>
      <c r="AU373" s="160" t="str">
        <f t="shared" si="674"/>
        <v/>
      </c>
      <c r="AV373" s="160" t="str">
        <f t="shared" si="674"/>
        <v/>
      </c>
      <c r="AW373" s="161" t="str">
        <f t="shared" si="674"/>
        <v/>
      </c>
      <c r="AX373" t="s">
        <v>1</v>
      </c>
      <c r="AY373" s="105" t="str">
        <f t="shared" si="612"/>
        <v/>
      </c>
      <c r="AZ373" s="134" t="str">
        <f t="shared" si="592"/>
        <v/>
      </c>
      <c r="BA373" s="73" t="str">
        <f t="shared" si="613"/>
        <v/>
      </c>
      <c r="BB373" s="73" t="str">
        <f t="shared" si="614"/>
        <v/>
      </c>
      <c r="BC373" s="134" t="str">
        <f t="shared" si="615"/>
        <v/>
      </c>
      <c r="BD373" s="134" t="str">
        <f t="shared" si="616"/>
        <v/>
      </c>
      <c r="BE373" s="134" t="str">
        <f t="shared" si="617"/>
        <v/>
      </c>
      <c r="BF373" s="134" t="str">
        <f t="shared" si="643"/>
        <v/>
      </c>
      <c r="BG373" s="134" t="str">
        <f t="shared" si="593"/>
        <v/>
      </c>
      <c r="BH373" s="73" t="str">
        <f t="shared" si="594"/>
        <v/>
      </c>
      <c r="BI373" s="73" t="str">
        <f t="shared" si="639"/>
        <v/>
      </c>
      <c r="BJ373" s="134" t="str">
        <f t="shared" si="618"/>
        <v/>
      </c>
      <c r="BK373" s="73" t="str" cm="1">
        <f t="array" ref="BK373">IF(BJ373="",""&amp;BI373,IF(BJ373="NEMA",BI373,INDEX(klub_naziv,MATCH(INDEX(klubAlias_klubid,BJ373),klub_id,0))))</f>
        <v/>
      </c>
      <c r="BL373" s="73" t="str" cm="1">
        <f t="array" ref="BL373">IFERROR(INDEX(registarNatjecatelji,CE373,4),"")</f>
        <v/>
      </c>
      <c r="BM373" s="179" t="str">
        <f t="shared" si="667"/>
        <v/>
      </c>
      <c r="BN373" s="73" t="str">
        <f t="shared" si="619"/>
        <v/>
      </c>
      <c r="BO373" s="73" t="str">
        <f t="shared" si="632"/>
        <v/>
      </c>
      <c r="BP373" s="134" t="str">
        <f t="shared" si="595"/>
        <v/>
      </c>
      <c r="BQ373" s="73" t="str">
        <f t="shared" si="596"/>
        <v/>
      </c>
      <c r="BR373" s="73" t="str">
        <f t="shared" si="597"/>
        <v/>
      </c>
      <c r="BS373" s="134" t="str">
        <f t="shared" si="598"/>
        <v/>
      </c>
      <c r="BT373" s="74" t="str">
        <f t="shared" si="599"/>
        <v/>
      </c>
      <c r="BU373" s="74" t="str">
        <f t="shared" si="600"/>
        <v/>
      </c>
      <c r="BV373" s="75" t="str">
        <f t="shared" si="601"/>
        <v/>
      </c>
      <c r="BW373" t="s">
        <v>1</v>
      </c>
      <c r="BX373" s="105" t="str">
        <f t="shared" si="602"/>
        <v/>
      </c>
      <c r="BY373" s="106" t="str">
        <f t="shared" si="603"/>
        <v/>
      </c>
      <c r="BZ373" t="s">
        <v>1</v>
      </c>
      <c r="CA373" s="105" t="str">
        <f t="shared" si="604"/>
        <v/>
      </c>
      <c r="CB373" s="106" t="str">
        <f t="shared" si="605"/>
        <v/>
      </c>
      <c r="CC373" t="s">
        <v>1</v>
      </c>
      <c r="CD373" s="105" t="str">
        <f t="shared" si="606"/>
        <v/>
      </c>
      <c r="CE373" s="106" t="str">
        <f t="shared" si="620"/>
        <v/>
      </c>
      <c r="CF373" t="s">
        <v>1</v>
      </c>
      <c r="CG373" s="111" t="str">
        <f t="shared" si="621"/>
        <v/>
      </c>
      <c r="CH373" s="134" t="str" cm="1">
        <f t="array" ref="CH373">IF(CG373="","",INDEX(imePrezime_id,CG373,0))</f>
        <v/>
      </c>
      <c r="CI373" s="106" t="str">
        <f>IF(OR(CD373="",CE373&lt;&gt;"NEMA"),"",IFERROR(INDEX(imeprezimealias_imeprezimeid,MATCH(BA373&amp;" "&amp;BB373,imeprezimealias_alias,0)),""))</f>
        <v/>
      </c>
      <c r="CJ373" t="s">
        <v>1</v>
      </c>
      <c r="CK373" s="29" t="str">
        <f t="shared" si="622"/>
        <v/>
      </c>
      <c r="CL373" t="s">
        <v>1</v>
      </c>
      <c r="CM373" s="90"/>
      <c r="CN373" t="s">
        <v>1</v>
      </c>
      <c r="CO373" s="111" t="str">
        <f>IF(CM373="","",MAX(CO$10:CO372)+1)</f>
        <v/>
      </c>
      <c r="CP373" s="106" t="str">
        <f>IF(CM373="","",INDEX(imePrezime_id,MATCH(IF(IFERROR(SEARCH("–",CM373),0)&lt;&gt;0,CM373,SUBSTITUTE(CM373," "," – ",1)),imePrezime,0)))</f>
        <v/>
      </c>
      <c r="CR373" s="29" t="str">
        <f t="shared" si="623"/>
        <v/>
      </c>
      <c r="CS373" t="s">
        <v>1</v>
      </c>
      <c r="CT373" s="115" t="str">
        <f>IF(AND(CE373="NEMA",CI373=""),MAX(CT$10:CT372)+1,"")</f>
        <v/>
      </c>
      <c r="CU373" t="s">
        <v>1</v>
      </c>
      <c r="CV373" s="120" t="str">
        <f t="shared" si="637"/>
        <v/>
      </c>
      <c r="CW373" t="s">
        <v>1</v>
      </c>
      <c r="CX373" s="105" t="str">
        <f>IF(CT373="","",IF(BO373&lt;&gt;"CRO","","INSERT INTO osoba (id,reg_broj,oib,spol_id,dat_rodjenja) VALUES ("&amp;CT373&amp;",(SELECT max(reg_broj)+1 FROM osoba),Null,'"&amp;CV373&amp;"',Null); INSERT INTO osoba_log (id,reg_broj,oib,spol_id,dat_rodjenja,dnevnik_id) SELECT id,reg_broj,oib,spol_id,dat_rodjenja,"&amp;CT$2&amp;" FROM osoba WHERE id = "&amp;CT373&amp;";"))</f>
        <v/>
      </c>
      <c r="CY373" s="125" t="str">
        <f>IF(CT373="","","INSERT INTO imeprezime (id,osoba_id,rbr,ime,prezime,klub_id,identitet_id,sintaksa_id,info,aktivno,dnevnik_id) VALUES ("&amp;CT373&amp;","&amp;IF(CX373="","Null",CT373)&amp;",1,'"&amp;BA373&amp;"','"&amp;BB373&amp;"',(SELECT id FROM klub WHERE naziv = '"&amp;BI373&amp;"'),Null,1,'',1,"&amp;CT$2&amp;");")</f>
        <v/>
      </c>
      <c r="CZ373" t="s">
        <v>1</v>
      </c>
      <c r="DA373" s="29" t="str">
        <f t="shared" si="624"/>
        <v/>
      </c>
      <c r="DB373" t="s">
        <v>1</v>
      </c>
      <c r="DC373" s="105" t="str">
        <f>IF(OR(BP373="",BP373&lt;&gt;"NEMA"),"",BO373)</f>
        <v/>
      </c>
      <c r="DD373" s="125" t="str">
        <f>IF(DC373="","",MAX(DD$10:DD372)+1)</f>
        <v/>
      </c>
      <c r="DE373" t="s">
        <v>1</v>
      </c>
      <c r="DF373" s="90"/>
      <c r="DG373" t="s">
        <v>1</v>
      </c>
      <c r="DH373" s="29" t="str">
        <f t="shared" si="607"/>
        <v/>
      </c>
      <c r="DI373" t="s">
        <v>1</v>
      </c>
      <c r="DJ373" s="166" t="str">
        <f>IF(BJ373&lt;&gt;"NEMA","",IF(IFERROR(MATCH(BI373,BI$10:BI372,0),0)&lt;&gt;0,"",BI373))</f>
        <v/>
      </c>
      <c r="DK373" t="s">
        <v>1</v>
      </c>
      <c r="DL373" s="90"/>
      <c r="DM373" t="s">
        <v>1</v>
      </c>
      <c r="DN373" s="105" t="str">
        <f t="shared" si="625"/>
        <v/>
      </c>
      <c r="DO373" s="73" t="str">
        <f>IF(DN373="","",MAX(DO$10:DO372)+1)</f>
        <v/>
      </c>
      <c r="DP373" s="73" t="str">
        <f>IF(DN373="","",IF(BP373="","",IF(BP373="NEMA",DD373,BP373)))</f>
        <v/>
      </c>
      <c r="DQ373" s="73" t="str">
        <f t="shared" si="626"/>
        <v/>
      </c>
      <c r="DR373" s="73" t="str">
        <f>IF(DL373="","",MAX(DR$10:DR372)+1)</f>
        <v/>
      </c>
      <c r="DS373" s="177" t="str">
        <f t="shared" si="608"/>
        <v/>
      </c>
      <c r="DT373" s="125" t="str">
        <f t="shared" si="627"/>
        <v/>
      </c>
      <c r="DU373" t="s">
        <v>1</v>
      </c>
      <c r="DV373" s="29" t="str">
        <f t="shared" si="628"/>
        <v/>
      </c>
      <c r="DW373" t="s">
        <v>1</v>
      </c>
      <c r="DX373" s="166" t="str">
        <f>IF(BX373="","",IF(BY373&lt;&gt;"NEMA","ime-pre-klu"&amp;IF(BJ373="","","(ali)")&amp;"-kat",IF(CB373&lt;&gt;"NEMA","ime-pre-klu"&amp;IF(BJ373="","","(ali)"),IF(CE373&lt;&gt;"NEMA","ime-pre",IF(CT373&lt;&gt;"","novo",""))))&amp;IF(AND(BE373="0",BD373&gt;max_minuta*60),"-ot",""))</f>
        <v/>
      </c>
      <c r="DY373" t="s">
        <v>1</v>
      </c>
      <c r="DZ373" s="111"/>
      <c r="EA373" s="134"/>
      <c r="EB373" s="134"/>
      <c r="EC373" s="134"/>
      <c r="ED373" s="134"/>
      <c r="EE373" s="134"/>
      <c r="EF373" s="134"/>
      <c r="EG373" s="134"/>
      <c r="EH373" s="134"/>
      <c r="EI373" s="134"/>
      <c r="EJ373" s="106" t="str">
        <f t="shared" si="609"/>
        <v/>
      </c>
      <c r="EK373" t="s">
        <v>1</v>
      </c>
    </row>
    <row r="374" spans="2:141" x14ac:dyDescent="0.25">
      <c r="B374" s="148"/>
      <c r="C374" t="s">
        <v>1</v>
      </c>
      <c r="D374" s="159" t="str">
        <f t="shared" si="610"/>
        <v/>
      </c>
      <c r="E374" s="160" t="str">
        <f t="shared" ref="E374:AW374" si="675">IF($B374="","",FIND(";",$B374,D374+1))</f>
        <v/>
      </c>
      <c r="F374" s="160" t="str">
        <f t="shared" si="675"/>
        <v/>
      </c>
      <c r="G374" s="160" t="str">
        <f t="shared" si="675"/>
        <v/>
      </c>
      <c r="H374" s="160" t="str">
        <f t="shared" si="675"/>
        <v/>
      </c>
      <c r="I374" s="160" t="str">
        <f t="shared" si="675"/>
        <v/>
      </c>
      <c r="J374" s="160" t="str">
        <f t="shared" si="675"/>
        <v/>
      </c>
      <c r="K374" s="160" t="str">
        <f t="shared" si="675"/>
        <v/>
      </c>
      <c r="L374" s="160" t="str">
        <f t="shared" si="675"/>
        <v/>
      </c>
      <c r="M374" s="160" t="str">
        <f t="shared" si="675"/>
        <v/>
      </c>
      <c r="N374" s="160" t="str">
        <f t="shared" si="675"/>
        <v/>
      </c>
      <c r="O374" s="160" t="str">
        <f t="shared" si="675"/>
        <v/>
      </c>
      <c r="P374" s="160" t="str">
        <f t="shared" si="675"/>
        <v/>
      </c>
      <c r="Q374" s="160" t="str">
        <f t="shared" si="675"/>
        <v/>
      </c>
      <c r="R374" s="160" t="str">
        <f t="shared" si="675"/>
        <v/>
      </c>
      <c r="S374" s="160" t="str">
        <f t="shared" si="675"/>
        <v/>
      </c>
      <c r="T374" s="160" t="str">
        <f t="shared" si="675"/>
        <v/>
      </c>
      <c r="U374" s="160" t="str">
        <f t="shared" si="675"/>
        <v/>
      </c>
      <c r="V374" s="160" t="str">
        <f t="shared" si="675"/>
        <v/>
      </c>
      <c r="W374" s="160" t="str">
        <f t="shared" si="675"/>
        <v/>
      </c>
      <c r="X374" s="160" t="str">
        <f t="shared" si="675"/>
        <v/>
      </c>
      <c r="Y374" s="160" t="str">
        <f t="shared" si="675"/>
        <v/>
      </c>
      <c r="Z374" s="160" t="str">
        <f t="shared" si="675"/>
        <v/>
      </c>
      <c r="AA374" s="160" t="str">
        <f t="shared" si="675"/>
        <v/>
      </c>
      <c r="AB374" s="160" t="str">
        <f t="shared" si="675"/>
        <v/>
      </c>
      <c r="AC374" s="160" t="str">
        <f t="shared" si="675"/>
        <v/>
      </c>
      <c r="AD374" s="160" t="str">
        <f t="shared" si="675"/>
        <v/>
      </c>
      <c r="AE374" s="160" t="str">
        <f t="shared" si="675"/>
        <v/>
      </c>
      <c r="AF374" s="160" t="str">
        <f t="shared" si="675"/>
        <v/>
      </c>
      <c r="AG374" s="160" t="str">
        <f t="shared" si="675"/>
        <v/>
      </c>
      <c r="AH374" s="160" t="str">
        <f t="shared" si="675"/>
        <v/>
      </c>
      <c r="AI374" s="160" t="str">
        <f t="shared" si="675"/>
        <v/>
      </c>
      <c r="AJ374" s="160" t="str">
        <f t="shared" si="675"/>
        <v/>
      </c>
      <c r="AK374" s="160" t="str">
        <f t="shared" si="675"/>
        <v/>
      </c>
      <c r="AL374" s="160" t="str">
        <f t="shared" si="675"/>
        <v/>
      </c>
      <c r="AM374" s="160" t="str">
        <f t="shared" si="675"/>
        <v/>
      </c>
      <c r="AN374" s="160" t="str">
        <f t="shared" si="675"/>
        <v/>
      </c>
      <c r="AO374" s="160" t="str">
        <f t="shared" si="675"/>
        <v/>
      </c>
      <c r="AP374" s="160" t="str">
        <f t="shared" si="675"/>
        <v/>
      </c>
      <c r="AQ374" s="160" t="str">
        <f t="shared" si="675"/>
        <v/>
      </c>
      <c r="AR374" s="160" t="str">
        <f t="shared" si="675"/>
        <v/>
      </c>
      <c r="AS374" s="160" t="str">
        <f t="shared" si="675"/>
        <v/>
      </c>
      <c r="AT374" s="160" t="str">
        <f t="shared" si="675"/>
        <v/>
      </c>
      <c r="AU374" s="160" t="str">
        <f t="shared" si="675"/>
        <v/>
      </c>
      <c r="AV374" s="160" t="str">
        <f t="shared" si="675"/>
        <v/>
      </c>
      <c r="AW374" s="161" t="str">
        <f t="shared" si="675"/>
        <v/>
      </c>
      <c r="AX374" t="s">
        <v>1</v>
      </c>
      <c r="AY374" s="105" t="str">
        <f t="shared" si="612"/>
        <v/>
      </c>
      <c r="AZ374" s="134" t="str">
        <f t="shared" si="592"/>
        <v/>
      </c>
      <c r="BA374" s="73" t="str">
        <f t="shared" si="613"/>
        <v/>
      </c>
      <c r="BB374" s="73" t="str">
        <f t="shared" si="614"/>
        <v/>
      </c>
      <c r="BC374" s="134" t="str">
        <f t="shared" si="615"/>
        <v/>
      </c>
      <c r="BD374" s="134" t="str">
        <f t="shared" si="616"/>
        <v/>
      </c>
      <c r="BE374" s="134" t="str">
        <f t="shared" si="617"/>
        <v/>
      </c>
      <c r="BF374" s="134" t="str">
        <f t="shared" si="643"/>
        <v/>
      </c>
      <c r="BG374" s="134" t="str">
        <f t="shared" si="593"/>
        <v/>
      </c>
      <c r="BH374" s="73" t="str">
        <f t="shared" si="594"/>
        <v/>
      </c>
      <c r="BI374" s="73" t="str">
        <f t="shared" si="639"/>
        <v/>
      </c>
      <c r="BJ374" s="134" t="str">
        <f t="shared" si="618"/>
        <v/>
      </c>
      <c r="BK374" s="73" t="str" cm="1">
        <f t="array" ref="BK374">IF(BJ374="",""&amp;BI374,IF(BJ374="NEMA",BI374,INDEX(klub_naziv,MATCH(INDEX(klubAlias_klubid,BJ374),klub_id,0))))</f>
        <v/>
      </c>
      <c r="BL374" s="73" t="str" cm="1">
        <f t="array" ref="BL374">IFERROR(INDEX(registarNatjecatelji,CE374,4),"")</f>
        <v/>
      </c>
      <c r="BM374" s="179" t="str">
        <f t="shared" si="667"/>
        <v/>
      </c>
      <c r="BN374" s="73" t="str">
        <f t="shared" si="619"/>
        <v/>
      </c>
      <c r="BO374" s="73" t="str">
        <f t="shared" si="632"/>
        <v/>
      </c>
      <c r="BP374" s="134" t="str">
        <f t="shared" si="595"/>
        <v/>
      </c>
      <c r="BQ374" s="73" t="str">
        <f t="shared" si="596"/>
        <v/>
      </c>
      <c r="BR374" s="73" t="str">
        <f t="shared" si="597"/>
        <v/>
      </c>
      <c r="BS374" s="134" t="str">
        <f t="shared" si="598"/>
        <v/>
      </c>
      <c r="BT374" s="74" t="str">
        <f t="shared" si="599"/>
        <v/>
      </c>
      <c r="BU374" s="74" t="str">
        <f t="shared" si="600"/>
        <v/>
      </c>
      <c r="BV374" s="75" t="str">
        <f t="shared" si="601"/>
        <v/>
      </c>
      <c r="BW374" t="s">
        <v>1</v>
      </c>
      <c r="BX374" s="105" t="str">
        <f t="shared" si="602"/>
        <v/>
      </c>
      <c r="BY374" s="106" t="str">
        <f t="shared" si="603"/>
        <v/>
      </c>
      <c r="BZ374" t="s">
        <v>1</v>
      </c>
      <c r="CA374" s="105" t="str">
        <f t="shared" si="604"/>
        <v/>
      </c>
      <c r="CB374" s="106" t="str">
        <f t="shared" si="605"/>
        <v/>
      </c>
      <c r="CC374" t="s">
        <v>1</v>
      </c>
      <c r="CD374" s="105" t="str">
        <f t="shared" si="606"/>
        <v/>
      </c>
      <c r="CE374" s="106" t="str">
        <f t="shared" si="620"/>
        <v/>
      </c>
      <c r="CF374" t="s">
        <v>1</v>
      </c>
      <c r="CG374" s="111" t="str">
        <f t="shared" si="621"/>
        <v/>
      </c>
      <c r="CH374" s="134" t="str" cm="1">
        <f t="array" ref="CH374">IF(CG374="","",INDEX(imePrezime_id,CG374,0))</f>
        <v/>
      </c>
      <c r="CI374" s="106" t="str">
        <f>IF(OR(CD374="",CE374&lt;&gt;"NEMA"),"",IFERROR(INDEX(imeprezimealias_imeprezimeid,MATCH(BA374&amp;" "&amp;BB374,imeprezimealias_alias,0)),""))</f>
        <v/>
      </c>
      <c r="CJ374" t="s">
        <v>1</v>
      </c>
      <c r="CK374" s="29" t="str">
        <f t="shared" si="622"/>
        <v/>
      </c>
      <c r="CL374" t="s">
        <v>1</v>
      </c>
      <c r="CM374" s="90"/>
      <c r="CN374" t="s">
        <v>1</v>
      </c>
      <c r="CO374" s="111" t="str">
        <f>IF(CM374="","",MAX(CO$10:CO373)+1)</f>
        <v/>
      </c>
      <c r="CP374" s="106" t="str">
        <f>IF(CM374="","",INDEX(imePrezime_id,MATCH(IF(IFERROR(SEARCH("–",CM374),0)&lt;&gt;0,CM374,SUBSTITUTE(CM374," "," – ",1)),imePrezime,0)))</f>
        <v/>
      </c>
      <c r="CR374" s="29" t="str">
        <f t="shared" si="623"/>
        <v/>
      </c>
      <c r="CS374" t="s">
        <v>1</v>
      </c>
      <c r="CT374" s="115" t="str">
        <f>IF(AND(CE374="NEMA",CI374=""),MAX(CT$10:CT373)+1,"")</f>
        <v/>
      </c>
      <c r="CU374" t="s">
        <v>1</v>
      </c>
      <c r="CV374" s="120" t="str">
        <f t="shared" si="637"/>
        <v/>
      </c>
      <c r="CW374" t="s">
        <v>1</v>
      </c>
      <c r="CX374" s="105" t="str">
        <f>IF(CT374="","",IF(BO374&lt;&gt;"CRO","","INSERT INTO osoba (id,reg_broj,oib,spol_id,dat_rodjenja) VALUES ("&amp;CT374&amp;",(SELECT max(reg_broj)+1 FROM osoba),Null,'"&amp;CV374&amp;"',Null); INSERT INTO osoba_log (id,reg_broj,oib,spol_id,dat_rodjenja,dnevnik_id) SELECT id,reg_broj,oib,spol_id,dat_rodjenja,"&amp;CT$2&amp;" FROM osoba WHERE id = "&amp;CT374&amp;";"))</f>
        <v/>
      </c>
      <c r="CY374" s="125" t="str">
        <f>IF(CT374="","","INSERT INTO imeprezime (id,osoba_id,rbr,ime,prezime,klub_id,identitet_id,sintaksa_id,info,aktivno,dnevnik_id) VALUES ("&amp;CT374&amp;","&amp;IF(CX374="","Null",CT374)&amp;",1,'"&amp;BA374&amp;"','"&amp;BB374&amp;"',(SELECT id FROM klub WHERE naziv = '"&amp;BI374&amp;"'),Null,1,'',1,"&amp;CT$2&amp;");")</f>
        <v/>
      </c>
      <c r="CZ374" t="s">
        <v>1</v>
      </c>
      <c r="DA374" s="29" t="str">
        <f t="shared" si="624"/>
        <v/>
      </c>
      <c r="DB374" t="s">
        <v>1</v>
      </c>
      <c r="DC374" s="105" t="str">
        <f>IF(OR(BP374="",BP374&lt;&gt;"NEMA"),"",BO374)</f>
        <v/>
      </c>
      <c r="DD374" s="125" t="str">
        <f>IF(DC374="","",MAX(DD$10:DD373)+1)</f>
        <v/>
      </c>
      <c r="DE374" t="s">
        <v>1</v>
      </c>
      <c r="DF374" s="90"/>
      <c r="DG374" t="s">
        <v>1</v>
      </c>
      <c r="DH374" s="29" t="str">
        <f t="shared" si="607"/>
        <v/>
      </c>
      <c r="DI374" t="s">
        <v>1</v>
      </c>
      <c r="DJ374" s="166" t="str">
        <f>IF(BJ374&lt;&gt;"NEMA","",IF(IFERROR(MATCH(BI374,BI$10:BI373,0),0)&lt;&gt;0,"",BI374))</f>
        <v/>
      </c>
      <c r="DK374" t="s">
        <v>1</v>
      </c>
      <c r="DL374" s="90"/>
      <c r="DM374" t="s">
        <v>1</v>
      </c>
      <c r="DN374" s="105" t="str">
        <f t="shared" si="625"/>
        <v/>
      </c>
      <c r="DO374" s="73" t="str">
        <f>IF(DN374="","",MAX(DO$10:DO373)+1)</f>
        <v/>
      </c>
      <c r="DP374" s="73" t="str">
        <f>IF(DN374="","",IF(BP374="","",IF(BP374="NEMA",DD374,BP374)))</f>
        <v/>
      </c>
      <c r="DQ374" s="73" t="str">
        <f t="shared" si="626"/>
        <v/>
      </c>
      <c r="DR374" s="73" t="str">
        <f>IF(DL374="","",MAX(DR$10:DR373)+1)</f>
        <v/>
      </c>
      <c r="DS374" s="177" t="str">
        <f t="shared" si="608"/>
        <v/>
      </c>
      <c r="DT374" s="125" t="str">
        <f t="shared" si="627"/>
        <v/>
      </c>
      <c r="DU374" t="s">
        <v>1</v>
      </c>
      <c r="DV374" s="29" t="str">
        <f t="shared" si="628"/>
        <v/>
      </c>
      <c r="DW374" t="s">
        <v>1</v>
      </c>
      <c r="DX374" s="166" t="str">
        <f>IF(BX374="","",IF(BY374&lt;&gt;"NEMA","ime-pre-klu"&amp;IF(BJ374="","","(ali)")&amp;"-kat",IF(CB374&lt;&gt;"NEMA","ime-pre-klu"&amp;IF(BJ374="","","(ali)"),IF(CE374&lt;&gt;"NEMA","ime-pre",IF(CT374&lt;&gt;"","novo",""))))&amp;IF(AND(BE374="0",BD374&gt;max_minuta*60),"-ot",""))</f>
        <v/>
      </c>
      <c r="DY374" t="s">
        <v>1</v>
      </c>
      <c r="DZ374" s="111"/>
      <c r="EA374" s="134"/>
      <c r="EB374" s="134"/>
      <c r="EC374" s="134"/>
      <c r="ED374" s="134"/>
      <c r="EE374" s="134"/>
      <c r="EF374" s="134"/>
      <c r="EG374" s="134"/>
      <c r="EH374" s="134"/>
      <c r="EI374" s="134"/>
      <c r="EJ374" s="106" t="str">
        <f t="shared" si="609"/>
        <v/>
      </c>
      <c r="EK374" t="s">
        <v>1</v>
      </c>
    </row>
    <row r="375" spans="2:141" x14ac:dyDescent="0.25">
      <c r="B375" s="148"/>
      <c r="C375" t="s">
        <v>1</v>
      </c>
      <c r="D375" s="159" t="str">
        <f t="shared" si="610"/>
        <v/>
      </c>
      <c r="E375" s="160" t="str">
        <f t="shared" ref="E375:AW375" si="676">IF($B375="","",FIND(";",$B375,D375+1))</f>
        <v/>
      </c>
      <c r="F375" s="160" t="str">
        <f t="shared" si="676"/>
        <v/>
      </c>
      <c r="G375" s="160" t="str">
        <f t="shared" si="676"/>
        <v/>
      </c>
      <c r="H375" s="160" t="str">
        <f t="shared" si="676"/>
        <v/>
      </c>
      <c r="I375" s="160" t="str">
        <f t="shared" si="676"/>
        <v/>
      </c>
      <c r="J375" s="160" t="str">
        <f t="shared" si="676"/>
        <v/>
      </c>
      <c r="K375" s="160" t="str">
        <f t="shared" si="676"/>
        <v/>
      </c>
      <c r="L375" s="160" t="str">
        <f t="shared" si="676"/>
        <v/>
      </c>
      <c r="M375" s="160" t="str">
        <f t="shared" si="676"/>
        <v/>
      </c>
      <c r="N375" s="160" t="str">
        <f t="shared" si="676"/>
        <v/>
      </c>
      <c r="O375" s="160" t="str">
        <f t="shared" si="676"/>
        <v/>
      </c>
      <c r="P375" s="160" t="str">
        <f t="shared" si="676"/>
        <v/>
      </c>
      <c r="Q375" s="160" t="str">
        <f t="shared" si="676"/>
        <v/>
      </c>
      <c r="R375" s="160" t="str">
        <f t="shared" si="676"/>
        <v/>
      </c>
      <c r="S375" s="160" t="str">
        <f t="shared" si="676"/>
        <v/>
      </c>
      <c r="T375" s="160" t="str">
        <f t="shared" si="676"/>
        <v/>
      </c>
      <c r="U375" s="160" t="str">
        <f t="shared" si="676"/>
        <v/>
      </c>
      <c r="V375" s="160" t="str">
        <f t="shared" si="676"/>
        <v/>
      </c>
      <c r="W375" s="160" t="str">
        <f t="shared" si="676"/>
        <v/>
      </c>
      <c r="X375" s="160" t="str">
        <f t="shared" si="676"/>
        <v/>
      </c>
      <c r="Y375" s="160" t="str">
        <f t="shared" si="676"/>
        <v/>
      </c>
      <c r="Z375" s="160" t="str">
        <f t="shared" si="676"/>
        <v/>
      </c>
      <c r="AA375" s="160" t="str">
        <f t="shared" si="676"/>
        <v/>
      </c>
      <c r="AB375" s="160" t="str">
        <f t="shared" si="676"/>
        <v/>
      </c>
      <c r="AC375" s="160" t="str">
        <f t="shared" si="676"/>
        <v/>
      </c>
      <c r="AD375" s="160" t="str">
        <f t="shared" si="676"/>
        <v/>
      </c>
      <c r="AE375" s="160" t="str">
        <f t="shared" si="676"/>
        <v/>
      </c>
      <c r="AF375" s="160" t="str">
        <f t="shared" si="676"/>
        <v/>
      </c>
      <c r="AG375" s="160" t="str">
        <f t="shared" si="676"/>
        <v/>
      </c>
      <c r="AH375" s="160" t="str">
        <f t="shared" si="676"/>
        <v/>
      </c>
      <c r="AI375" s="160" t="str">
        <f t="shared" si="676"/>
        <v/>
      </c>
      <c r="AJ375" s="160" t="str">
        <f t="shared" si="676"/>
        <v/>
      </c>
      <c r="AK375" s="160" t="str">
        <f t="shared" si="676"/>
        <v/>
      </c>
      <c r="AL375" s="160" t="str">
        <f t="shared" si="676"/>
        <v/>
      </c>
      <c r="AM375" s="160" t="str">
        <f t="shared" si="676"/>
        <v/>
      </c>
      <c r="AN375" s="160" t="str">
        <f t="shared" si="676"/>
        <v/>
      </c>
      <c r="AO375" s="160" t="str">
        <f t="shared" si="676"/>
        <v/>
      </c>
      <c r="AP375" s="160" t="str">
        <f t="shared" si="676"/>
        <v/>
      </c>
      <c r="AQ375" s="160" t="str">
        <f t="shared" si="676"/>
        <v/>
      </c>
      <c r="AR375" s="160" t="str">
        <f t="shared" si="676"/>
        <v/>
      </c>
      <c r="AS375" s="160" t="str">
        <f t="shared" si="676"/>
        <v/>
      </c>
      <c r="AT375" s="160" t="str">
        <f t="shared" si="676"/>
        <v/>
      </c>
      <c r="AU375" s="160" t="str">
        <f t="shared" si="676"/>
        <v/>
      </c>
      <c r="AV375" s="160" t="str">
        <f t="shared" si="676"/>
        <v/>
      </c>
      <c r="AW375" s="161" t="str">
        <f t="shared" si="676"/>
        <v/>
      </c>
      <c r="AX375" t="s">
        <v>1</v>
      </c>
      <c r="AY375" s="105" t="str">
        <f t="shared" si="612"/>
        <v/>
      </c>
      <c r="AZ375" s="134" t="str">
        <f t="shared" si="592"/>
        <v/>
      </c>
      <c r="BA375" s="73" t="str">
        <f t="shared" si="613"/>
        <v/>
      </c>
      <c r="BB375" s="73" t="str">
        <f t="shared" si="614"/>
        <v/>
      </c>
      <c r="BC375" s="134" t="str">
        <f t="shared" si="615"/>
        <v/>
      </c>
      <c r="BD375" s="134" t="str">
        <f t="shared" si="616"/>
        <v/>
      </c>
      <c r="BE375" s="134" t="str">
        <f t="shared" si="617"/>
        <v/>
      </c>
      <c r="BF375" s="134" t="str">
        <f t="shared" si="643"/>
        <v/>
      </c>
      <c r="BG375" s="134" t="str">
        <f t="shared" si="593"/>
        <v/>
      </c>
      <c r="BH375" s="73" t="str">
        <f t="shared" si="594"/>
        <v/>
      </c>
      <c r="BI375" s="73" t="str">
        <f t="shared" si="639"/>
        <v/>
      </c>
      <c r="BJ375" s="134" t="str">
        <f t="shared" si="618"/>
        <v/>
      </c>
      <c r="BK375" s="73" t="str" cm="1">
        <f t="array" ref="BK375">IF(BJ375="",""&amp;BI375,IF(BJ375="NEMA",BI375,INDEX(klub_naziv,MATCH(INDEX(klubAlias_klubid,BJ375),klub_id,0))))</f>
        <v/>
      </c>
      <c r="BL375" s="73" t="str" cm="1">
        <f t="array" ref="BL375">IFERROR(INDEX(registarNatjecatelji,CE375,4),"")</f>
        <v/>
      </c>
      <c r="BM375" s="179" t="str">
        <f t="shared" si="667"/>
        <v/>
      </c>
      <c r="BN375" s="73" t="str">
        <f t="shared" si="619"/>
        <v/>
      </c>
      <c r="BO375" s="73" t="str">
        <f t="shared" si="632"/>
        <v/>
      </c>
      <c r="BP375" s="134" t="str">
        <f t="shared" si="595"/>
        <v/>
      </c>
      <c r="BQ375" s="73" t="str">
        <f t="shared" si="596"/>
        <v/>
      </c>
      <c r="BR375" s="73" t="str">
        <f t="shared" si="597"/>
        <v/>
      </c>
      <c r="BS375" s="134" t="str">
        <f t="shared" si="598"/>
        <v/>
      </c>
      <c r="BT375" s="74" t="str">
        <f t="shared" si="599"/>
        <v/>
      </c>
      <c r="BU375" s="74" t="str">
        <f t="shared" si="600"/>
        <v/>
      </c>
      <c r="BV375" s="75" t="str">
        <f t="shared" si="601"/>
        <v/>
      </c>
      <c r="BW375" t="s">
        <v>1</v>
      </c>
      <c r="BX375" s="105" t="str">
        <f t="shared" si="602"/>
        <v/>
      </c>
      <c r="BY375" s="106" t="str">
        <f t="shared" si="603"/>
        <v/>
      </c>
      <c r="BZ375" t="s">
        <v>1</v>
      </c>
      <c r="CA375" s="105" t="str">
        <f t="shared" si="604"/>
        <v/>
      </c>
      <c r="CB375" s="106" t="str">
        <f t="shared" si="605"/>
        <v/>
      </c>
      <c r="CC375" t="s">
        <v>1</v>
      </c>
      <c r="CD375" s="105" t="str">
        <f t="shared" si="606"/>
        <v/>
      </c>
      <c r="CE375" s="106" t="str">
        <f t="shared" si="620"/>
        <v/>
      </c>
      <c r="CF375" t="s">
        <v>1</v>
      </c>
      <c r="CG375" s="111" t="str">
        <f t="shared" si="621"/>
        <v/>
      </c>
      <c r="CH375" s="134" t="str" cm="1">
        <f t="array" ref="CH375">IF(CG375="","",INDEX(imePrezime_id,CG375,0))</f>
        <v/>
      </c>
      <c r="CI375" s="106" t="str">
        <f>IF(OR(CD375="",CE375&lt;&gt;"NEMA"),"",IFERROR(INDEX(imeprezimealias_imeprezimeid,MATCH(BA375&amp;" "&amp;BB375,imeprezimealias_alias,0)),""))</f>
        <v/>
      </c>
      <c r="CJ375" t="s">
        <v>1</v>
      </c>
      <c r="CK375" s="29" t="str">
        <f t="shared" si="622"/>
        <v/>
      </c>
      <c r="CL375" t="s">
        <v>1</v>
      </c>
      <c r="CM375" s="90"/>
      <c r="CN375" t="s">
        <v>1</v>
      </c>
      <c r="CO375" s="111" t="str">
        <f>IF(CM375="","",MAX(CO$10:CO374)+1)</f>
        <v/>
      </c>
      <c r="CP375" s="106" t="str">
        <f>IF(CM375="","",INDEX(imePrezime_id,MATCH(IF(IFERROR(SEARCH("–",CM375),0)&lt;&gt;0,CM375,SUBSTITUTE(CM375," "," – ",1)),imePrezime,0)))</f>
        <v/>
      </c>
      <c r="CR375" s="29" t="str">
        <f t="shared" si="623"/>
        <v/>
      </c>
      <c r="CS375" t="s">
        <v>1</v>
      </c>
      <c r="CT375" s="115" t="str">
        <f>IF(AND(CE375="NEMA",CI375=""),MAX(CT$10:CT374)+1,"")</f>
        <v/>
      </c>
      <c r="CU375" t="s">
        <v>1</v>
      </c>
      <c r="CV375" s="120" t="str">
        <f t="shared" si="637"/>
        <v/>
      </c>
      <c r="CW375" t="s">
        <v>1</v>
      </c>
      <c r="CX375" s="105" t="str">
        <f>IF(CT375="","",IF(BO375&lt;&gt;"CRO","","INSERT INTO osoba (id,reg_broj,oib,spol_id,dat_rodjenja) VALUES ("&amp;CT375&amp;",(SELECT max(reg_broj)+1 FROM osoba),Null,'"&amp;CV375&amp;"',Null); INSERT INTO osoba_log (id,reg_broj,oib,spol_id,dat_rodjenja,dnevnik_id) SELECT id,reg_broj,oib,spol_id,dat_rodjenja,"&amp;CT$2&amp;" FROM osoba WHERE id = "&amp;CT375&amp;";"))</f>
        <v/>
      </c>
      <c r="CY375" s="125" t="str">
        <f>IF(CT375="","","INSERT INTO imeprezime (id,osoba_id,rbr,ime,prezime,klub_id,identitet_id,sintaksa_id,info,aktivno,dnevnik_id) VALUES ("&amp;CT375&amp;","&amp;IF(CX375="","Null",CT375)&amp;",1,'"&amp;BA375&amp;"','"&amp;BB375&amp;"',(SELECT id FROM klub WHERE naziv = '"&amp;BI375&amp;"'),Null,1,'',1,"&amp;CT$2&amp;");")</f>
        <v/>
      </c>
      <c r="CZ375" t="s">
        <v>1</v>
      </c>
      <c r="DA375" s="29" t="str">
        <f t="shared" si="624"/>
        <v/>
      </c>
      <c r="DB375" t="s">
        <v>1</v>
      </c>
      <c r="DC375" s="105" t="str">
        <f>IF(OR(BP375="",BP375&lt;&gt;"NEMA"),"",BO375)</f>
        <v/>
      </c>
      <c r="DD375" s="125" t="str">
        <f>IF(DC375="","",MAX(DD$10:DD374)+1)</f>
        <v/>
      </c>
      <c r="DE375" t="s">
        <v>1</v>
      </c>
      <c r="DF375" s="90"/>
      <c r="DG375" t="s">
        <v>1</v>
      </c>
      <c r="DH375" s="29" t="str">
        <f t="shared" si="607"/>
        <v/>
      </c>
      <c r="DI375" t="s">
        <v>1</v>
      </c>
      <c r="DJ375" s="166" t="str">
        <f>IF(BJ375&lt;&gt;"NEMA","",IF(IFERROR(MATCH(BI375,BI$10:BI374,0),0)&lt;&gt;0,"",BI375))</f>
        <v/>
      </c>
      <c r="DK375" t="s">
        <v>1</v>
      </c>
      <c r="DL375" s="90"/>
      <c r="DM375" t="s">
        <v>1</v>
      </c>
      <c r="DN375" s="105" t="str">
        <f t="shared" si="625"/>
        <v/>
      </c>
      <c r="DO375" s="73" t="str">
        <f>IF(DN375="","",MAX(DO$10:DO374)+1)</f>
        <v/>
      </c>
      <c r="DP375" s="73" t="str">
        <f>IF(DN375="","",IF(BP375="","",IF(BP375="NEMA",DD375,BP375)))</f>
        <v/>
      </c>
      <c r="DQ375" s="73" t="str">
        <f t="shared" si="626"/>
        <v/>
      </c>
      <c r="DR375" s="73" t="str">
        <f>IF(DL375="","",MAX(DR$10:DR374)+1)</f>
        <v/>
      </c>
      <c r="DS375" s="177" t="str">
        <f t="shared" si="608"/>
        <v/>
      </c>
      <c r="DT375" s="125" t="str">
        <f t="shared" si="627"/>
        <v/>
      </c>
      <c r="DU375" t="s">
        <v>1</v>
      </c>
      <c r="DV375" s="29" t="str">
        <f t="shared" si="628"/>
        <v/>
      </c>
      <c r="DW375" t="s">
        <v>1</v>
      </c>
      <c r="DX375" s="166" t="str">
        <f>IF(BX375="","",IF(BY375&lt;&gt;"NEMA","ime-pre-klu"&amp;IF(BJ375="","","(ali)")&amp;"-kat",IF(CB375&lt;&gt;"NEMA","ime-pre-klu"&amp;IF(BJ375="","","(ali)"),IF(CE375&lt;&gt;"NEMA","ime-pre",IF(CT375&lt;&gt;"","novo",""))))&amp;IF(AND(BE375="0",BD375&gt;max_minuta*60),"-ot",""))</f>
        <v/>
      </c>
      <c r="DY375" t="s">
        <v>1</v>
      </c>
      <c r="DZ375" s="111"/>
      <c r="EA375" s="134"/>
      <c r="EB375" s="134"/>
      <c r="EC375" s="134"/>
      <c r="ED375" s="134"/>
      <c r="EE375" s="134"/>
      <c r="EF375" s="134"/>
      <c r="EG375" s="134"/>
      <c r="EH375" s="134"/>
      <c r="EI375" s="134"/>
      <c r="EJ375" s="106" t="str">
        <f t="shared" si="609"/>
        <v/>
      </c>
      <c r="EK375" t="s">
        <v>1</v>
      </c>
    </row>
    <row r="376" spans="2:141" x14ac:dyDescent="0.25">
      <c r="B376" s="148"/>
      <c r="C376" t="s">
        <v>1</v>
      </c>
      <c r="D376" s="159" t="str">
        <f t="shared" si="610"/>
        <v/>
      </c>
      <c r="E376" s="160" t="str">
        <f t="shared" ref="E376:AW376" si="677">IF($B376="","",FIND(";",$B376,D376+1))</f>
        <v/>
      </c>
      <c r="F376" s="160" t="str">
        <f t="shared" si="677"/>
        <v/>
      </c>
      <c r="G376" s="160" t="str">
        <f t="shared" si="677"/>
        <v/>
      </c>
      <c r="H376" s="160" t="str">
        <f t="shared" si="677"/>
        <v/>
      </c>
      <c r="I376" s="160" t="str">
        <f t="shared" si="677"/>
        <v/>
      </c>
      <c r="J376" s="160" t="str">
        <f t="shared" si="677"/>
        <v/>
      </c>
      <c r="K376" s="160" t="str">
        <f t="shared" si="677"/>
        <v/>
      </c>
      <c r="L376" s="160" t="str">
        <f t="shared" si="677"/>
        <v/>
      </c>
      <c r="M376" s="160" t="str">
        <f t="shared" si="677"/>
        <v/>
      </c>
      <c r="N376" s="160" t="str">
        <f t="shared" si="677"/>
        <v/>
      </c>
      <c r="O376" s="160" t="str">
        <f t="shared" si="677"/>
        <v/>
      </c>
      <c r="P376" s="160" t="str">
        <f t="shared" si="677"/>
        <v/>
      </c>
      <c r="Q376" s="160" t="str">
        <f t="shared" si="677"/>
        <v/>
      </c>
      <c r="R376" s="160" t="str">
        <f t="shared" si="677"/>
        <v/>
      </c>
      <c r="S376" s="160" t="str">
        <f t="shared" si="677"/>
        <v/>
      </c>
      <c r="T376" s="160" t="str">
        <f t="shared" si="677"/>
        <v/>
      </c>
      <c r="U376" s="160" t="str">
        <f t="shared" si="677"/>
        <v/>
      </c>
      <c r="V376" s="160" t="str">
        <f t="shared" si="677"/>
        <v/>
      </c>
      <c r="W376" s="160" t="str">
        <f t="shared" si="677"/>
        <v/>
      </c>
      <c r="X376" s="160" t="str">
        <f t="shared" si="677"/>
        <v/>
      </c>
      <c r="Y376" s="160" t="str">
        <f t="shared" si="677"/>
        <v/>
      </c>
      <c r="Z376" s="160" t="str">
        <f t="shared" si="677"/>
        <v/>
      </c>
      <c r="AA376" s="160" t="str">
        <f t="shared" si="677"/>
        <v/>
      </c>
      <c r="AB376" s="160" t="str">
        <f t="shared" si="677"/>
        <v/>
      </c>
      <c r="AC376" s="160" t="str">
        <f t="shared" si="677"/>
        <v/>
      </c>
      <c r="AD376" s="160" t="str">
        <f t="shared" si="677"/>
        <v/>
      </c>
      <c r="AE376" s="160" t="str">
        <f t="shared" si="677"/>
        <v/>
      </c>
      <c r="AF376" s="160" t="str">
        <f t="shared" si="677"/>
        <v/>
      </c>
      <c r="AG376" s="160" t="str">
        <f t="shared" si="677"/>
        <v/>
      </c>
      <c r="AH376" s="160" t="str">
        <f t="shared" si="677"/>
        <v/>
      </c>
      <c r="AI376" s="160" t="str">
        <f t="shared" si="677"/>
        <v/>
      </c>
      <c r="AJ376" s="160" t="str">
        <f t="shared" si="677"/>
        <v/>
      </c>
      <c r="AK376" s="160" t="str">
        <f t="shared" si="677"/>
        <v/>
      </c>
      <c r="AL376" s="160" t="str">
        <f t="shared" si="677"/>
        <v/>
      </c>
      <c r="AM376" s="160" t="str">
        <f t="shared" si="677"/>
        <v/>
      </c>
      <c r="AN376" s="160" t="str">
        <f t="shared" si="677"/>
        <v/>
      </c>
      <c r="AO376" s="160" t="str">
        <f t="shared" si="677"/>
        <v/>
      </c>
      <c r="AP376" s="160" t="str">
        <f t="shared" si="677"/>
        <v/>
      </c>
      <c r="AQ376" s="160" t="str">
        <f t="shared" si="677"/>
        <v/>
      </c>
      <c r="AR376" s="160" t="str">
        <f t="shared" si="677"/>
        <v/>
      </c>
      <c r="AS376" s="160" t="str">
        <f t="shared" si="677"/>
        <v/>
      </c>
      <c r="AT376" s="160" t="str">
        <f t="shared" si="677"/>
        <v/>
      </c>
      <c r="AU376" s="160" t="str">
        <f t="shared" si="677"/>
        <v/>
      </c>
      <c r="AV376" s="160" t="str">
        <f t="shared" si="677"/>
        <v/>
      </c>
      <c r="AW376" s="161" t="str">
        <f t="shared" si="677"/>
        <v/>
      </c>
      <c r="AX376" t="s">
        <v>1</v>
      </c>
      <c r="AY376" s="105" t="str">
        <f t="shared" si="612"/>
        <v/>
      </c>
      <c r="AZ376" s="134" t="str">
        <f t="shared" si="592"/>
        <v/>
      </c>
      <c r="BA376" s="73" t="str">
        <f t="shared" si="613"/>
        <v/>
      </c>
      <c r="BB376" s="73" t="str">
        <f t="shared" si="614"/>
        <v/>
      </c>
      <c r="BC376" s="134" t="str">
        <f t="shared" si="615"/>
        <v/>
      </c>
      <c r="BD376" s="134" t="str">
        <f t="shared" si="616"/>
        <v/>
      </c>
      <c r="BE376" s="134" t="str">
        <f t="shared" si="617"/>
        <v/>
      </c>
      <c r="BF376" s="134" t="str">
        <f t="shared" si="643"/>
        <v/>
      </c>
      <c r="BG376" s="134" t="str">
        <f t="shared" si="593"/>
        <v/>
      </c>
      <c r="BH376" s="73" t="str">
        <f t="shared" si="594"/>
        <v/>
      </c>
      <c r="BI376" s="73" t="str">
        <f t="shared" si="639"/>
        <v/>
      </c>
      <c r="BJ376" s="134" t="str">
        <f t="shared" si="618"/>
        <v/>
      </c>
      <c r="BK376" s="73" t="str" cm="1">
        <f t="array" ref="BK376">IF(BJ376="",""&amp;BI376,IF(BJ376="NEMA",BI376,INDEX(klub_naziv,MATCH(INDEX(klubAlias_klubid,BJ376),klub_id,0))))</f>
        <v/>
      </c>
      <c r="BL376" s="73" t="str" cm="1">
        <f t="array" ref="BL376">IFERROR(INDEX(registarNatjecatelji,CE376,4),"")</f>
        <v/>
      </c>
      <c r="BM376" s="179" t="str">
        <f t="shared" si="667"/>
        <v/>
      </c>
      <c r="BN376" s="73" t="str">
        <f t="shared" si="619"/>
        <v/>
      </c>
      <c r="BO376" s="73" t="str">
        <f t="shared" si="632"/>
        <v/>
      </c>
      <c r="BP376" s="134" t="str">
        <f t="shared" si="595"/>
        <v/>
      </c>
      <c r="BQ376" s="73" t="str">
        <f t="shared" si="596"/>
        <v/>
      </c>
      <c r="BR376" s="73" t="str">
        <f t="shared" si="597"/>
        <v/>
      </c>
      <c r="BS376" s="134" t="str">
        <f t="shared" si="598"/>
        <v/>
      </c>
      <c r="BT376" s="74" t="str">
        <f t="shared" si="599"/>
        <v/>
      </c>
      <c r="BU376" s="74" t="str">
        <f t="shared" si="600"/>
        <v/>
      </c>
      <c r="BV376" s="75" t="str">
        <f t="shared" si="601"/>
        <v/>
      </c>
      <c r="BW376" t="s">
        <v>1</v>
      </c>
      <c r="BX376" s="105" t="str">
        <f t="shared" si="602"/>
        <v/>
      </c>
      <c r="BY376" s="106" t="str">
        <f t="shared" si="603"/>
        <v/>
      </c>
      <c r="BZ376" t="s">
        <v>1</v>
      </c>
      <c r="CA376" s="105" t="str">
        <f t="shared" si="604"/>
        <v/>
      </c>
      <c r="CB376" s="106" t="str">
        <f t="shared" si="605"/>
        <v/>
      </c>
      <c r="CC376" t="s">
        <v>1</v>
      </c>
      <c r="CD376" s="105" t="str">
        <f t="shared" si="606"/>
        <v/>
      </c>
      <c r="CE376" s="106" t="str">
        <f t="shared" si="620"/>
        <v/>
      </c>
      <c r="CF376" t="s">
        <v>1</v>
      </c>
      <c r="CG376" s="111" t="str">
        <f t="shared" si="621"/>
        <v/>
      </c>
      <c r="CH376" s="134" t="str" cm="1">
        <f t="array" ref="CH376">IF(CG376="","",INDEX(imePrezime_id,CG376,0))</f>
        <v/>
      </c>
      <c r="CI376" s="106" t="str">
        <f>IF(OR(CD376="",CE376&lt;&gt;"NEMA"),"",IFERROR(INDEX(imeprezimealias_imeprezimeid,MATCH(BA376&amp;" "&amp;BB376,imeprezimealias_alias,0)),""))</f>
        <v/>
      </c>
      <c r="CJ376" t="s">
        <v>1</v>
      </c>
      <c r="CK376" s="29" t="str">
        <f t="shared" si="622"/>
        <v/>
      </c>
      <c r="CL376" t="s">
        <v>1</v>
      </c>
      <c r="CM376" s="90"/>
      <c r="CN376" t="s">
        <v>1</v>
      </c>
      <c r="CO376" s="111" t="str">
        <f>IF(CM376="","",MAX(CO$10:CO375)+1)</f>
        <v/>
      </c>
      <c r="CP376" s="106" t="str">
        <f>IF(CM376="","",INDEX(imePrezime_id,MATCH(IF(IFERROR(SEARCH("–",CM376),0)&lt;&gt;0,CM376,SUBSTITUTE(CM376," "," – ",1)),imePrezime,0)))</f>
        <v/>
      </c>
      <c r="CR376" s="29" t="str">
        <f t="shared" si="623"/>
        <v/>
      </c>
      <c r="CS376" t="s">
        <v>1</v>
      </c>
      <c r="CT376" s="115" t="str">
        <f>IF(AND(CE376="NEMA",CI376=""),MAX(CT$10:CT375)+1,"")</f>
        <v/>
      </c>
      <c r="CU376" t="s">
        <v>1</v>
      </c>
      <c r="CV376" s="120" t="str">
        <f t="shared" si="637"/>
        <v/>
      </c>
      <c r="CW376" t="s">
        <v>1</v>
      </c>
      <c r="CX376" s="105" t="str">
        <f>IF(CT376="","",IF(BO376&lt;&gt;"CRO","","INSERT INTO osoba (id,reg_broj,oib,spol_id,dat_rodjenja) VALUES ("&amp;CT376&amp;",(SELECT max(reg_broj)+1 FROM osoba),Null,'"&amp;CV376&amp;"',Null); INSERT INTO osoba_log (id,reg_broj,oib,spol_id,dat_rodjenja,dnevnik_id) SELECT id,reg_broj,oib,spol_id,dat_rodjenja,"&amp;CT$2&amp;" FROM osoba WHERE id = "&amp;CT376&amp;";"))</f>
        <v/>
      </c>
      <c r="CY376" s="125" t="str">
        <f>IF(CT376="","","INSERT INTO imeprezime (id,osoba_id,rbr,ime,prezime,klub_id,identitet_id,sintaksa_id,info,aktivno,dnevnik_id) VALUES ("&amp;CT376&amp;","&amp;IF(CX376="","Null",CT376)&amp;",1,'"&amp;BA376&amp;"','"&amp;BB376&amp;"',(SELECT id FROM klub WHERE naziv = '"&amp;BI376&amp;"'),Null,1,'',1,"&amp;CT$2&amp;");")</f>
        <v/>
      </c>
      <c r="CZ376" t="s">
        <v>1</v>
      </c>
      <c r="DA376" s="29" t="str">
        <f t="shared" si="624"/>
        <v/>
      </c>
      <c r="DB376" t="s">
        <v>1</v>
      </c>
      <c r="DC376" s="105" t="str">
        <f>IF(OR(BP376="",BP376&lt;&gt;"NEMA"),"",BO376)</f>
        <v/>
      </c>
      <c r="DD376" s="125" t="str">
        <f>IF(DC376="","",MAX(DD$10:DD375)+1)</f>
        <v/>
      </c>
      <c r="DE376" t="s">
        <v>1</v>
      </c>
      <c r="DF376" s="90"/>
      <c r="DG376" t="s">
        <v>1</v>
      </c>
      <c r="DH376" s="29" t="str">
        <f t="shared" si="607"/>
        <v/>
      </c>
      <c r="DI376" t="s">
        <v>1</v>
      </c>
      <c r="DJ376" s="166" t="str">
        <f>IF(BJ376&lt;&gt;"NEMA","",IF(IFERROR(MATCH(BI376,BI$10:BI375,0),0)&lt;&gt;0,"",BI376))</f>
        <v/>
      </c>
      <c r="DK376" t="s">
        <v>1</v>
      </c>
      <c r="DL376" s="90"/>
      <c r="DM376" t="s">
        <v>1</v>
      </c>
      <c r="DN376" s="105" t="str">
        <f t="shared" si="625"/>
        <v/>
      </c>
      <c r="DO376" s="73" t="str">
        <f>IF(DN376="","",MAX(DO$10:DO375)+1)</f>
        <v/>
      </c>
      <c r="DP376" s="73" t="str">
        <f>IF(DN376="","",IF(BP376="","",IF(BP376="NEMA",DD376,BP376)))</f>
        <v/>
      </c>
      <c r="DQ376" s="73" t="str">
        <f t="shared" si="626"/>
        <v/>
      </c>
      <c r="DR376" s="73" t="str">
        <f>IF(DL376="","",MAX(DR$10:DR375)+1)</f>
        <v/>
      </c>
      <c r="DS376" s="177" t="str">
        <f t="shared" si="608"/>
        <v/>
      </c>
      <c r="DT376" s="125" t="str">
        <f t="shared" si="627"/>
        <v/>
      </c>
      <c r="DU376" t="s">
        <v>1</v>
      </c>
      <c r="DV376" s="29" t="str">
        <f t="shared" si="628"/>
        <v/>
      </c>
      <c r="DW376" t="s">
        <v>1</v>
      </c>
      <c r="DX376" s="166" t="str">
        <f>IF(BX376="","",IF(BY376&lt;&gt;"NEMA","ime-pre-klu"&amp;IF(BJ376="","","(ali)")&amp;"-kat",IF(CB376&lt;&gt;"NEMA","ime-pre-klu"&amp;IF(BJ376="","","(ali)"),IF(CE376&lt;&gt;"NEMA","ime-pre",IF(CT376&lt;&gt;"","novo",""))))&amp;IF(AND(BE376="0",BD376&gt;max_minuta*60),"-ot",""))</f>
        <v/>
      </c>
      <c r="DY376" t="s">
        <v>1</v>
      </c>
      <c r="DZ376" s="111"/>
      <c r="EA376" s="134"/>
      <c r="EB376" s="134"/>
      <c r="EC376" s="134"/>
      <c r="ED376" s="134"/>
      <c r="EE376" s="134"/>
      <c r="EF376" s="134"/>
      <c r="EG376" s="134"/>
      <c r="EH376" s="134"/>
      <c r="EI376" s="134"/>
      <c r="EJ376" s="106" t="str">
        <f t="shared" si="609"/>
        <v/>
      </c>
      <c r="EK376" t="s">
        <v>1</v>
      </c>
    </row>
    <row r="377" spans="2:141" x14ac:dyDescent="0.25">
      <c r="B377" s="148"/>
      <c r="C377" t="s">
        <v>1</v>
      </c>
      <c r="D377" s="159" t="str">
        <f t="shared" si="610"/>
        <v/>
      </c>
      <c r="E377" s="160" t="str">
        <f t="shared" ref="E377:AW377" si="678">IF($B377="","",FIND(";",$B377,D377+1))</f>
        <v/>
      </c>
      <c r="F377" s="160" t="str">
        <f t="shared" si="678"/>
        <v/>
      </c>
      <c r="G377" s="160" t="str">
        <f t="shared" si="678"/>
        <v/>
      </c>
      <c r="H377" s="160" t="str">
        <f t="shared" si="678"/>
        <v/>
      </c>
      <c r="I377" s="160" t="str">
        <f t="shared" si="678"/>
        <v/>
      </c>
      <c r="J377" s="160" t="str">
        <f t="shared" si="678"/>
        <v/>
      </c>
      <c r="K377" s="160" t="str">
        <f t="shared" si="678"/>
        <v/>
      </c>
      <c r="L377" s="160" t="str">
        <f t="shared" si="678"/>
        <v/>
      </c>
      <c r="M377" s="160" t="str">
        <f t="shared" si="678"/>
        <v/>
      </c>
      <c r="N377" s="160" t="str">
        <f t="shared" si="678"/>
        <v/>
      </c>
      <c r="O377" s="160" t="str">
        <f t="shared" si="678"/>
        <v/>
      </c>
      <c r="P377" s="160" t="str">
        <f t="shared" si="678"/>
        <v/>
      </c>
      <c r="Q377" s="160" t="str">
        <f t="shared" si="678"/>
        <v/>
      </c>
      <c r="R377" s="160" t="str">
        <f t="shared" si="678"/>
        <v/>
      </c>
      <c r="S377" s="160" t="str">
        <f t="shared" si="678"/>
        <v/>
      </c>
      <c r="T377" s="160" t="str">
        <f t="shared" si="678"/>
        <v/>
      </c>
      <c r="U377" s="160" t="str">
        <f t="shared" si="678"/>
        <v/>
      </c>
      <c r="V377" s="160" t="str">
        <f t="shared" si="678"/>
        <v/>
      </c>
      <c r="W377" s="160" t="str">
        <f t="shared" si="678"/>
        <v/>
      </c>
      <c r="X377" s="160" t="str">
        <f t="shared" si="678"/>
        <v/>
      </c>
      <c r="Y377" s="160" t="str">
        <f t="shared" si="678"/>
        <v/>
      </c>
      <c r="Z377" s="160" t="str">
        <f t="shared" si="678"/>
        <v/>
      </c>
      <c r="AA377" s="160" t="str">
        <f t="shared" si="678"/>
        <v/>
      </c>
      <c r="AB377" s="160" t="str">
        <f t="shared" si="678"/>
        <v/>
      </c>
      <c r="AC377" s="160" t="str">
        <f t="shared" si="678"/>
        <v/>
      </c>
      <c r="AD377" s="160" t="str">
        <f t="shared" si="678"/>
        <v/>
      </c>
      <c r="AE377" s="160" t="str">
        <f t="shared" si="678"/>
        <v/>
      </c>
      <c r="AF377" s="160" t="str">
        <f t="shared" si="678"/>
        <v/>
      </c>
      <c r="AG377" s="160" t="str">
        <f t="shared" si="678"/>
        <v/>
      </c>
      <c r="AH377" s="160" t="str">
        <f t="shared" si="678"/>
        <v/>
      </c>
      <c r="AI377" s="160" t="str">
        <f t="shared" si="678"/>
        <v/>
      </c>
      <c r="AJ377" s="160" t="str">
        <f t="shared" si="678"/>
        <v/>
      </c>
      <c r="AK377" s="160" t="str">
        <f t="shared" si="678"/>
        <v/>
      </c>
      <c r="AL377" s="160" t="str">
        <f t="shared" si="678"/>
        <v/>
      </c>
      <c r="AM377" s="160" t="str">
        <f t="shared" si="678"/>
        <v/>
      </c>
      <c r="AN377" s="160" t="str">
        <f t="shared" si="678"/>
        <v/>
      </c>
      <c r="AO377" s="160" t="str">
        <f t="shared" si="678"/>
        <v/>
      </c>
      <c r="AP377" s="160" t="str">
        <f t="shared" si="678"/>
        <v/>
      </c>
      <c r="AQ377" s="160" t="str">
        <f t="shared" si="678"/>
        <v/>
      </c>
      <c r="AR377" s="160" t="str">
        <f t="shared" si="678"/>
        <v/>
      </c>
      <c r="AS377" s="160" t="str">
        <f t="shared" si="678"/>
        <v/>
      </c>
      <c r="AT377" s="160" t="str">
        <f t="shared" si="678"/>
        <v/>
      </c>
      <c r="AU377" s="160" t="str">
        <f t="shared" si="678"/>
        <v/>
      </c>
      <c r="AV377" s="160" t="str">
        <f t="shared" si="678"/>
        <v/>
      </c>
      <c r="AW377" s="161" t="str">
        <f t="shared" si="678"/>
        <v/>
      </c>
      <c r="AX377" t="s">
        <v>1</v>
      </c>
      <c r="AY377" s="105" t="str">
        <f t="shared" si="612"/>
        <v/>
      </c>
      <c r="AZ377" s="134" t="str">
        <f t="shared" si="592"/>
        <v/>
      </c>
      <c r="BA377" s="73" t="str">
        <f t="shared" si="613"/>
        <v/>
      </c>
      <c r="BB377" s="73" t="str">
        <f t="shared" si="614"/>
        <v/>
      </c>
      <c r="BC377" s="134" t="str">
        <f t="shared" si="615"/>
        <v/>
      </c>
      <c r="BD377" s="134" t="str">
        <f t="shared" si="616"/>
        <v/>
      </c>
      <c r="BE377" s="134" t="str">
        <f t="shared" si="617"/>
        <v/>
      </c>
      <c r="BF377" s="134" t="str">
        <f t="shared" si="643"/>
        <v/>
      </c>
      <c r="BG377" s="134" t="str">
        <f t="shared" si="593"/>
        <v/>
      </c>
      <c r="BH377" s="73" t="str">
        <f t="shared" si="594"/>
        <v/>
      </c>
      <c r="BI377" s="73" t="str">
        <f t="shared" si="639"/>
        <v/>
      </c>
      <c r="BJ377" s="134" t="str">
        <f t="shared" si="618"/>
        <v/>
      </c>
      <c r="BK377" s="73" t="str" cm="1">
        <f t="array" ref="BK377">IF(BJ377="",""&amp;BI377,IF(BJ377="NEMA",BI377,INDEX(klub_naziv,MATCH(INDEX(klubAlias_klubid,BJ377),klub_id,0))))</f>
        <v/>
      </c>
      <c r="BL377" s="73" t="str" cm="1">
        <f t="array" ref="BL377">IFERROR(INDEX(registarNatjecatelji,CE377,4),"")</f>
        <v/>
      </c>
      <c r="BM377" s="179" t="str">
        <f t="shared" si="667"/>
        <v/>
      </c>
      <c r="BN377" s="73" t="str">
        <f t="shared" si="619"/>
        <v/>
      </c>
      <c r="BO377" s="73" t="str">
        <f t="shared" si="632"/>
        <v/>
      </c>
      <c r="BP377" s="134" t="str">
        <f t="shared" si="595"/>
        <v/>
      </c>
      <c r="BQ377" s="73" t="str">
        <f t="shared" si="596"/>
        <v/>
      </c>
      <c r="BR377" s="73" t="str">
        <f t="shared" si="597"/>
        <v/>
      </c>
      <c r="BS377" s="134" t="str">
        <f t="shared" si="598"/>
        <v/>
      </c>
      <c r="BT377" s="74" t="str">
        <f t="shared" si="599"/>
        <v/>
      </c>
      <c r="BU377" s="74" t="str">
        <f t="shared" si="600"/>
        <v/>
      </c>
      <c r="BV377" s="75" t="str">
        <f t="shared" si="601"/>
        <v/>
      </c>
      <c r="BW377" t="s">
        <v>1</v>
      </c>
      <c r="BX377" s="105" t="str">
        <f t="shared" si="602"/>
        <v/>
      </c>
      <c r="BY377" s="106" t="str">
        <f t="shared" si="603"/>
        <v/>
      </c>
      <c r="BZ377" t="s">
        <v>1</v>
      </c>
      <c r="CA377" s="105" t="str">
        <f t="shared" si="604"/>
        <v/>
      </c>
      <c r="CB377" s="106" t="str">
        <f t="shared" si="605"/>
        <v/>
      </c>
      <c r="CC377" t="s">
        <v>1</v>
      </c>
      <c r="CD377" s="105" t="str">
        <f t="shared" si="606"/>
        <v/>
      </c>
      <c r="CE377" s="106" t="str">
        <f t="shared" si="620"/>
        <v/>
      </c>
      <c r="CF377" t="s">
        <v>1</v>
      </c>
      <c r="CG377" s="111" t="str">
        <f t="shared" si="621"/>
        <v/>
      </c>
      <c r="CH377" s="134" t="str" cm="1">
        <f t="array" ref="CH377">IF(CG377="","",INDEX(imePrezime_id,CG377,0))</f>
        <v/>
      </c>
      <c r="CI377" s="106" t="str">
        <f>IF(OR(CD377="",CE377&lt;&gt;"NEMA"),"",IFERROR(INDEX(imeprezimealias_imeprezimeid,MATCH(BA377&amp;" "&amp;BB377,imeprezimealias_alias,0)),""))</f>
        <v/>
      </c>
      <c r="CJ377" t="s">
        <v>1</v>
      </c>
      <c r="CK377" s="29" t="str">
        <f t="shared" si="622"/>
        <v/>
      </c>
      <c r="CL377" t="s">
        <v>1</v>
      </c>
      <c r="CM377" s="90"/>
      <c r="CN377" t="s">
        <v>1</v>
      </c>
      <c r="CO377" s="111" t="str">
        <f>IF(CM377="","",MAX(CO$10:CO376)+1)</f>
        <v/>
      </c>
      <c r="CP377" s="106" t="str">
        <f>IF(CM377="","",INDEX(imePrezime_id,MATCH(IF(IFERROR(SEARCH("–",CM377),0)&lt;&gt;0,CM377,SUBSTITUTE(CM377," "," – ",1)),imePrezime,0)))</f>
        <v/>
      </c>
      <c r="CR377" s="29" t="str">
        <f t="shared" si="623"/>
        <v/>
      </c>
      <c r="CS377" t="s">
        <v>1</v>
      </c>
      <c r="CT377" s="115" t="str">
        <f>IF(AND(CE377="NEMA",CI377=""),MAX(CT$10:CT376)+1,"")</f>
        <v/>
      </c>
      <c r="CU377" t="s">
        <v>1</v>
      </c>
      <c r="CV377" s="120" t="str">
        <f t="shared" si="637"/>
        <v/>
      </c>
      <c r="CW377" t="s">
        <v>1</v>
      </c>
      <c r="CX377" s="105" t="str">
        <f>IF(CT377="","",IF(BO377&lt;&gt;"CRO","","INSERT INTO osoba (id,reg_broj,oib,spol_id,dat_rodjenja) VALUES ("&amp;CT377&amp;",(SELECT max(reg_broj)+1 FROM osoba),Null,'"&amp;CV377&amp;"',Null); INSERT INTO osoba_log (id,reg_broj,oib,spol_id,dat_rodjenja,dnevnik_id) SELECT id,reg_broj,oib,spol_id,dat_rodjenja,"&amp;CT$2&amp;" FROM osoba WHERE id = "&amp;CT377&amp;";"))</f>
        <v/>
      </c>
      <c r="CY377" s="125" t="str">
        <f>IF(CT377="","","INSERT INTO imeprezime (id,osoba_id,rbr,ime,prezime,klub_id,identitet_id,sintaksa_id,info,aktivno,dnevnik_id) VALUES ("&amp;CT377&amp;","&amp;IF(CX377="","Null",CT377)&amp;",1,'"&amp;BA377&amp;"','"&amp;BB377&amp;"',(SELECT id FROM klub WHERE naziv = '"&amp;BI377&amp;"'),Null,1,'',1,"&amp;CT$2&amp;");")</f>
        <v/>
      </c>
      <c r="CZ377" t="s">
        <v>1</v>
      </c>
      <c r="DA377" s="29" t="str">
        <f t="shared" si="624"/>
        <v/>
      </c>
      <c r="DB377" t="s">
        <v>1</v>
      </c>
      <c r="DC377" s="105" t="str">
        <f>IF(OR(BP377="",BP377&lt;&gt;"NEMA"),"",BO377)</f>
        <v/>
      </c>
      <c r="DD377" s="125" t="str">
        <f>IF(DC377="","",MAX(DD$10:DD376)+1)</f>
        <v/>
      </c>
      <c r="DE377" t="s">
        <v>1</v>
      </c>
      <c r="DF377" s="90"/>
      <c r="DG377" t="s">
        <v>1</v>
      </c>
      <c r="DH377" s="29" t="str">
        <f t="shared" si="607"/>
        <v/>
      </c>
      <c r="DI377" t="s">
        <v>1</v>
      </c>
      <c r="DJ377" s="166" t="str">
        <f>IF(BJ377&lt;&gt;"NEMA","",IF(IFERROR(MATCH(BI377,BI$10:BI376,0),0)&lt;&gt;0,"",BI377))</f>
        <v/>
      </c>
      <c r="DK377" t="s">
        <v>1</v>
      </c>
      <c r="DL377" s="90"/>
      <c r="DM377" t="s">
        <v>1</v>
      </c>
      <c r="DN377" s="105" t="str">
        <f t="shared" si="625"/>
        <v/>
      </c>
      <c r="DO377" s="73" t="str">
        <f>IF(DN377="","",MAX(DO$10:DO376)+1)</f>
        <v/>
      </c>
      <c r="DP377" s="73" t="str">
        <f>IF(DN377="","",IF(BP377="","",IF(BP377="NEMA",DD377,BP377)))</f>
        <v/>
      </c>
      <c r="DQ377" s="73" t="str">
        <f t="shared" si="626"/>
        <v/>
      </c>
      <c r="DR377" s="73" t="str">
        <f>IF(DL377="","",MAX(DR$10:DR376)+1)</f>
        <v/>
      </c>
      <c r="DS377" s="177" t="str">
        <f t="shared" si="608"/>
        <v/>
      </c>
      <c r="DT377" s="125" t="str">
        <f t="shared" si="627"/>
        <v/>
      </c>
      <c r="DU377" t="s">
        <v>1</v>
      </c>
      <c r="DV377" s="29" t="str">
        <f t="shared" si="628"/>
        <v/>
      </c>
      <c r="DW377" t="s">
        <v>1</v>
      </c>
      <c r="DX377" s="166" t="str">
        <f>IF(BX377="","",IF(BY377&lt;&gt;"NEMA","ime-pre-klu"&amp;IF(BJ377="","","(ali)")&amp;"-kat",IF(CB377&lt;&gt;"NEMA","ime-pre-klu"&amp;IF(BJ377="","","(ali)"),IF(CE377&lt;&gt;"NEMA","ime-pre",IF(CT377&lt;&gt;"","novo",""))))&amp;IF(AND(BE377="0",BD377&gt;max_minuta*60),"-ot",""))</f>
        <v/>
      </c>
      <c r="DY377" t="s">
        <v>1</v>
      </c>
      <c r="DZ377" s="111"/>
      <c r="EA377" s="134"/>
      <c r="EB377" s="134"/>
      <c r="EC377" s="134"/>
      <c r="ED377" s="134"/>
      <c r="EE377" s="134"/>
      <c r="EF377" s="134"/>
      <c r="EG377" s="134"/>
      <c r="EH377" s="134"/>
      <c r="EI377" s="134"/>
      <c r="EJ377" s="106" t="str">
        <f t="shared" si="609"/>
        <v/>
      </c>
      <c r="EK377" t="s">
        <v>1</v>
      </c>
    </row>
    <row r="378" spans="2:141" x14ac:dyDescent="0.25">
      <c r="B378" s="148"/>
      <c r="C378" t="s">
        <v>1</v>
      </c>
      <c r="D378" s="159" t="str">
        <f t="shared" si="610"/>
        <v/>
      </c>
      <c r="E378" s="160" t="str">
        <f t="shared" ref="E378:AW378" si="679">IF($B378="","",FIND(";",$B378,D378+1))</f>
        <v/>
      </c>
      <c r="F378" s="160" t="str">
        <f t="shared" si="679"/>
        <v/>
      </c>
      <c r="G378" s="160" t="str">
        <f t="shared" si="679"/>
        <v/>
      </c>
      <c r="H378" s="160" t="str">
        <f t="shared" si="679"/>
        <v/>
      </c>
      <c r="I378" s="160" t="str">
        <f t="shared" si="679"/>
        <v/>
      </c>
      <c r="J378" s="160" t="str">
        <f t="shared" si="679"/>
        <v/>
      </c>
      <c r="K378" s="160" t="str">
        <f t="shared" si="679"/>
        <v/>
      </c>
      <c r="L378" s="160" t="str">
        <f t="shared" si="679"/>
        <v/>
      </c>
      <c r="M378" s="160" t="str">
        <f t="shared" si="679"/>
        <v/>
      </c>
      <c r="N378" s="160" t="str">
        <f t="shared" si="679"/>
        <v/>
      </c>
      <c r="O378" s="160" t="str">
        <f t="shared" si="679"/>
        <v/>
      </c>
      <c r="P378" s="160" t="str">
        <f t="shared" si="679"/>
        <v/>
      </c>
      <c r="Q378" s="160" t="str">
        <f t="shared" si="679"/>
        <v/>
      </c>
      <c r="R378" s="160" t="str">
        <f t="shared" si="679"/>
        <v/>
      </c>
      <c r="S378" s="160" t="str">
        <f t="shared" si="679"/>
        <v/>
      </c>
      <c r="T378" s="160" t="str">
        <f t="shared" si="679"/>
        <v/>
      </c>
      <c r="U378" s="160" t="str">
        <f t="shared" si="679"/>
        <v/>
      </c>
      <c r="V378" s="160" t="str">
        <f t="shared" si="679"/>
        <v/>
      </c>
      <c r="W378" s="160" t="str">
        <f t="shared" si="679"/>
        <v/>
      </c>
      <c r="X378" s="160" t="str">
        <f t="shared" si="679"/>
        <v/>
      </c>
      <c r="Y378" s="160" t="str">
        <f t="shared" si="679"/>
        <v/>
      </c>
      <c r="Z378" s="160" t="str">
        <f t="shared" si="679"/>
        <v/>
      </c>
      <c r="AA378" s="160" t="str">
        <f t="shared" si="679"/>
        <v/>
      </c>
      <c r="AB378" s="160" t="str">
        <f t="shared" si="679"/>
        <v/>
      </c>
      <c r="AC378" s="160" t="str">
        <f t="shared" si="679"/>
        <v/>
      </c>
      <c r="AD378" s="160" t="str">
        <f t="shared" si="679"/>
        <v/>
      </c>
      <c r="AE378" s="160" t="str">
        <f t="shared" si="679"/>
        <v/>
      </c>
      <c r="AF378" s="160" t="str">
        <f t="shared" si="679"/>
        <v/>
      </c>
      <c r="AG378" s="160" t="str">
        <f t="shared" si="679"/>
        <v/>
      </c>
      <c r="AH378" s="160" t="str">
        <f t="shared" si="679"/>
        <v/>
      </c>
      <c r="AI378" s="160" t="str">
        <f t="shared" si="679"/>
        <v/>
      </c>
      <c r="AJ378" s="160" t="str">
        <f t="shared" si="679"/>
        <v/>
      </c>
      <c r="AK378" s="160" t="str">
        <f t="shared" si="679"/>
        <v/>
      </c>
      <c r="AL378" s="160" t="str">
        <f t="shared" si="679"/>
        <v/>
      </c>
      <c r="AM378" s="160" t="str">
        <f t="shared" si="679"/>
        <v/>
      </c>
      <c r="AN378" s="160" t="str">
        <f t="shared" si="679"/>
        <v/>
      </c>
      <c r="AO378" s="160" t="str">
        <f t="shared" si="679"/>
        <v/>
      </c>
      <c r="AP378" s="160" t="str">
        <f t="shared" si="679"/>
        <v/>
      </c>
      <c r="AQ378" s="160" t="str">
        <f t="shared" si="679"/>
        <v/>
      </c>
      <c r="AR378" s="160" t="str">
        <f t="shared" si="679"/>
        <v/>
      </c>
      <c r="AS378" s="160" t="str">
        <f t="shared" si="679"/>
        <v/>
      </c>
      <c r="AT378" s="160" t="str">
        <f t="shared" si="679"/>
        <v/>
      </c>
      <c r="AU378" s="160" t="str">
        <f t="shared" si="679"/>
        <v/>
      </c>
      <c r="AV378" s="160" t="str">
        <f t="shared" si="679"/>
        <v/>
      </c>
      <c r="AW378" s="161" t="str">
        <f t="shared" si="679"/>
        <v/>
      </c>
      <c r="AX378" t="s">
        <v>1</v>
      </c>
      <c r="AY378" s="105" t="str">
        <f t="shared" si="612"/>
        <v/>
      </c>
      <c r="AZ378" s="134" t="str">
        <f t="shared" si="592"/>
        <v/>
      </c>
      <c r="BA378" s="73" t="str">
        <f t="shared" si="613"/>
        <v/>
      </c>
      <c r="BB378" s="73" t="str">
        <f t="shared" si="614"/>
        <v/>
      </c>
      <c r="BC378" s="134" t="str">
        <f t="shared" si="615"/>
        <v/>
      </c>
      <c r="BD378" s="134" t="str">
        <f t="shared" si="616"/>
        <v/>
      </c>
      <c r="BE378" s="134" t="str">
        <f t="shared" si="617"/>
        <v/>
      </c>
      <c r="BF378" s="134" t="str">
        <f t="shared" si="643"/>
        <v/>
      </c>
      <c r="BG378" s="134" t="str">
        <f t="shared" si="593"/>
        <v/>
      </c>
      <c r="BH378" s="73" t="str">
        <f t="shared" si="594"/>
        <v/>
      </c>
      <c r="BI378" s="73" t="str">
        <f t="shared" si="639"/>
        <v/>
      </c>
      <c r="BJ378" s="134" t="str">
        <f t="shared" si="618"/>
        <v/>
      </c>
      <c r="BK378" s="73" t="str" cm="1">
        <f t="array" ref="BK378">IF(BJ378="",""&amp;BI378,IF(BJ378="NEMA",BI378,INDEX(klub_naziv,MATCH(INDEX(klubAlias_klubid,BJ378),klub_id,0))))</f>
        <v/>
      </c>
      <c r="BL378" s="73" t="str" cm="1">
        <f t="array" ref="BL378">IFERROR(INDEX(registarNatjecatelji,CE378,4),"")</f>
        <v/>
      </c>
      <c r="BM378" s="179" t="str">
        <f t="shared" si="667"/>
        <v/>
      </c>
      <c r="BN378" s="73" t="str">
        <f t="shared" si="619"/>
        <v/>
      </c>
      <c r="BO378" s="73" t="str">
        <f t="shared" si="632"/>
        <v/>
      </c>
      <c r="BP378" s="134" t="str">
        <f t="shared" si="595"/>
        <v/>
      </c>
      <c r="BQ378" s="73" t="str">
        <f t="shared" si="596"/>
        <v/>
      </c>
      <c r="BR378" s="73" t="str">
        <f t="shared" si="597"/>
        <v/>
      </c>
      <c r="BS378" s="134" t="str">
        <f t="shared" si="598"/>
        <v/>
      </c>
      <c r="BT378" s="74" t="str">
        <f t="shared" si="599"/>
        <v/>
      </c>
      <c r="BU378" s="74" t="str">
        <f t="shared" si="600"/>
        <v/>
      </c>
      <c r="BV378" s="75" t="str">
        <f t="shared" si="601"/>
        <v/>
      </c>
      <c r="BW378" t="s">
        <v>1</v>
      </c>
      <c r="BX378" s="105" t="str">
        <f t="shared" si="602"/>
        <v/>
      </c>
      <c r="BY378" s="106" t="str">
        <f t="shared" si="603"/>
        <v/>
      </c>
      <c r="BZ378" t="s">
        <v>1</v>
      </c>
      <c r="CA378" s="105" t="str">
        <f t="shared" si="604"/>
        <v/>
      </c>
      <c r="CB378" s="106" t="str">
        <f t="shared" si="605"/>
        <v/>
      </c>
      <c r="CC378" t="s">
        <v>1</v>
      </c>
      <c r="CD378" s="105" t="str">
        <f t="shared" si="606"/>
        <v/>
      </c>
      <c r="CE378" s="106" t="str">
        <f t="shared" si="620"/>
        <v/>
      </c>
      <c r="CF378" t="s">
        <v>1</v>
      </c>
      <c r="CG378" s="111" t="str">
        <f t="shared" si="621"/>
        <v/>
      </c>
      <c r="CH378" s="134" t="str" cm="1">
        <f t="array" ref="CH378">IF(CG378="","",INDEX(imePrezime_id,CG378,0))</f>
        <v/>
      </c>
      <c r="CI378" s="106" t="str">
        <f>IF(OR(CD378="",CE378&lt;&gt;"NEMA"),"",IFERROR(INDEX(imeprezimealias_imeprezimeid,MATCH(BA378&amp;" "&amp;BB378,imeprezimealias_alias,0)),""))</f>
        <v/>
      </c>
      <c r="CJ378" t="s">
        <v>1</v>
      </c>
      <c r="CK378" s="29" t="str">
        <f t="shared" si="622"/>
        <v/>
      </c>
      <c r="CL378" t="s">
        <v>1</v>
      </c>
      <c r="CM378" s="90"/>
      <c r="CN378" t="s">
        <v>1</v>
      </c>
      <c r="CO378" s="111" t="str">
        <f>IF(CM378="","",MAX(CO$10:CO377)+1)</f>
        <v/>
      </c>
      <c r="CP378" s="106" t="str">
        <f>IF(CM378="","",INDEX(imePrezime_id,MATCH(IF(IFERROR(SEARCH("–",CM378),0)&lt;&gt;0,CM378,SUBSTITUTE(CM378," "," – ",1)),imePrezime,0)))</f>
        <v/>
      </c>
      <c r="CR378" s="29" t="str">
        <f t="shared" si="623"/>
        <v/>
      </c>
      <c r="CS378" t="s">
        <v>1</v>
      </c>
      <c r="CT378" s="115" t="str">
        <f>IF(AND(CE378="NEMA",CI378=""),MAX(CT$10:CT377)+1,"")</f>
        <v/>
      </c>
      <c r="CU378" t="s">
        <v>1</v>
      </c>
      <c r="CV378" s="120" t="str">
        <f t="shared" si="637"/>
        <v/>
      </c>
      <c r="CW378" t="s">
        <v>1</v>
      </c>
      <c r="CX378" s="105" t="str">
        <f>IF(CT378="","",IF(BO378&lt;&gt;"CRO","","INSERT INTO osoba (id,reg_broj,oib,spol_id,dat_rodjenja) VALUES ("&amp;CT378&amp;",(SELECT max(reg_broj)+1 FROM osoba),Null,'"&amp;CV378&amp;"',Null); INSERT INTO osoba_log (id,reg_broj,oib,spol_id,dat_rodjenja,dnevnik_id) SELECT id,reg_broj,oib,spol_id,dat_rodjenja,"&amp;CT$2&amp;" FROM osoba WHERE id = "&amp;CT378&amp;";"))</f>
        <v/>
      </c>
      <c r="CY378" s="125" t="str">
        <f>IF(CT378="","","INSERT INTO imeprezime (id,osoba_id,rbr,ime,prezime,klub_id,identitet_id,sintaksa_id,info,aktivno,dnevnik_id) VALUES ("&amp;CT378&amp;","&amp;IF(CX378="","Null",CT378)&amp;",1,'"&amp;BA378&amp;"','"&amp;BB378&amp;"',(SELECT id FROM klub WHERE naziv = '"&amp;BI378&amp;"'),Null,1,'',1,"&amp;CT$2&amp;");")</f>
        <v/>
      </c>
      <c r="CZ378" t="s">
        <v>1</v>
      </c>
      <c r="DA378" s="29" t="str">
        <f t="shared" si="624"/>
        <v/>
      </c>
      <c r="DB378" t="s">
        <v>1</v>
      </c>
      <c r="DC378" s="105" t="str">
        <f>IF(OR(BP378="",BP378&lt;&gt;"NEMA"),"",BO378)</f>
        <v/>
      </c>
      <c r="DD378" s="125" t="str">
        <f>IF(DC378="","",MAX(DD$10:DD377)+1)</f>
        <v/>
      </c>
      <c r="DE378" t="s">
        <v>1</v>
      </c>
      <c r="DF378" s="90"/>
      <c r="DG378" t="s">
        <v>1</v>
      </c>
      <c r="DH378" s="29" t="str">
        <f t="shared" si="607"/>
        <v/>
      </c>
      <c r="DI378" t="s">
        <v>1</v>
      </c>
      <c r="DJ378" s="166" t="str">
        <f>IF(BJ378&lt;&gt;"NEMA","",IF(IFERROR(MATCH(BI378,BI$10:BI377,0),0)&lt;&gt;0,"",BI378))</f>
        <v/>
      </c>
      <c r="DK378" t="s">
        <v>1</v>
      </c>
      <c r="DL378" s="90"/>
      <c r="DM378" t="s">
        <v>1</v>
      </c>
      <c r="DN378" s="105" t="str">
        <f t="shared" si="625"/>
        <v/>
      </c>
      <c r="DO378" s="73" t="str">
        <f>IF(DN378="","",MAX(DO$10:DO377)+1)</f>
        <v/>
      </c>
      <c r="DP378" s="73" t="str">
        <f>IF(DN378="","",IF(BP378="","",IF(BP378="NEMA",DD378,BP378)))</f>
        <v/>
      </c>
      <c r="DQ378" s="73" t="str">
        <f t="shared" si="626"/>
        <v/>
      </c>
      <c r="DR378" s="73" t="str">
        <f>IF(DL378="","",MAX(DR$10:DR377)+1)</f>
        <v/>
      </c>
      <c r="DS378" s="177" t="str">
        <f t="shared" si="608"/>
        <v/>
      </c>
      <c r="DT378" s="125" t="str">
        <f t="shared" si="627"/>
        <v/>
      </c>
      <c r="DU378" t="s">
        <v>1</v>
      </c>
      <c r="DV378" s="29" t="str">
        <f t="shared" si="628"/>
        <v/>
      </c>
      <c r="DW378" t="s">
        <v>1</v>
      </c>
      <c r="DX378" s="166" t="str">
        <f>IF(BX378="","",IF(BY378&lt;&gt;"NEMA","ime-pre-klu"&amp;IF(BJ378="","","(ali)")&amp;"-kat",IF(CB378&lt;&gt;"NEMA","ime-pre-klu"&amp;IF(BJ378="","","(ali)"),IF(CE378&lt;&gt;"NEMA","ime-pre",IF(CT378&lt;&gt;"","novo",""))))&amp;IF(AND(BE378="0",BD378&gt;max_minuta*60),"-ot",""))</f>
        <v/>
      </c>
      <c r="DY378" t="s">
        <v>1</v>
      </c>
      <c r="DZ378" s="111"/>
      <c r="EA378" s="134"/>
      <c r="EB378" s="134"/>
      <c r="EC378" s="134"/>
      <c r="ED378" s="134"/>
      <c r="EE378" s="134"/>
      <c r="EF378" s="134"/>
      <c r="EG378" s="134"/>
      <c r="EH378" s="134"/>
      <c r="EI378" s="134"/>
      <c r="EJ378" s="106" t="str">
        <f t="shared" si="609"/>
        <v/>
      </c>
      <c r="EK378" t="s">
        <v>1</v>
      </c>
    </row>
    <row r="379" spans="2:141" x14ac:dyDescent="0.25">
      <c r="B379" s="148"/>
      <c r="C379" t="s">
        <v>1</v>
      </c>
      <c r="D379" s="159" t="str">
        <f t="shared" si="610"/>
        <v/>
      </c>
      <c r="E379" s="160" t="str">
        <f t="shared" ref="E379:AW379" si="680">IF($B379="","",FIND(";",$B379,D379+1))</f>
        <v/>
      </c>
      <c r="F379" s="160" t="str">
        <f t="shared" si="680"/>
        <v/>
      </c>
      <c r="G379" s="160" t="str">
        <f t="shared" si="680"/>
        <v/>
      </c>
      <c r="H379" s="160" t="str">
        <f t="shared" si="680"/>
        <v/>
      </c>
      <c r="I379" s="160" t="str">
        <f t="shared" si="680"/>
        <v/>
      </c>
      <c r="J379" s="160" t="str">
        <f t="shared" si="680"/>
        <v/>
      </c>
      <c r="K379" s="160" t="str">
        <f t="shared" si="680"/>
        <v/>
      </c>
      <c r="L379" s="160" t="str">
        <f t="shared" si="680"/>
        <v/>
      </c>
      <c r="M379" s="160" t="str">
        <f t="shared" si="680"/>
        <v/>
      </c>
      <c r="N379" s="160" t="str">
        <f t="shared" si="680"/>
        <v/>
      </c>
      <c r="O379" s="160" t="str">
        <f t="shared" si="680"/>
        <v/>
      </c>
      <c r="P379" s="160" t="str">
        <f t="shared" si="680"/>
        <v/>
      </c>
      <c r="Q379" s="160" t="str">
        <f t="shared" si="680"/>
        <v/>
      </c>
      <c r="R379" s="160" t="str">
        <f t="shared" si="680"/>
        <v/>
      </c>
      <c r="S379" s="160" t="str">
        <f t="shared" si="680"/>
        <v/>
      </c>
      <c r="T379" s="160" t="str">
        <f t="shared" si="680"/>
        <v/>
      </c>
      <c r="U379" s="160" t="str">
        <f t="shared" si="680"/>
        <v/>
      </c>
      <c r="V379" s="160" t="str">
        <f t="shared" si="680"/>
        <v/>
      </c>
      <c r="W379" s="160" t="str">
        <f t="shared" si="680"/>
        <v/>
      </c>
      <c r="X379" s="160" t="str">
        <f t="shared" si="680"/>
        <v/>
      </c>
      <c r="Y379" s="160" t="str">
        <f t="shared" si="680"/>
        <v/>
      </c>
      <c r="Z379" s="160" t="str">
        <f t="shared" si="680"/>
        <v/>
      </c>
      <c r="AA379" s="160" t="str">
        <f t="shared" si="680"/>
        <v/>
      </c>
      <c r="AB379" s="160" t="str">
        <f t="shared" si="680"/>
        <v/>
      </c>
      <c r="AC379" s="160" t="str">
        <f t="shared" si="680"/>
        <v/>
      </c>
      <c r="AD379" s="160" t="str">
        <f t="shared" si="680"/>
        <v/>
      </c>
      <c r="AE379" s="160" t="str">
        <f t="shared" si="680"/>
        <v/>
      </c>
      <c r="AF379" s="160" t="str">
        <f t="shared" si="680"/>
        <v/>
      </c>
      <c r="AG379" s="160" t="str">
        <f t="shared" si="680"/>
        <v/>
      </c>
      <c r="AH379" s="160" t="str">
        <f t="shared" si="680"/>
        <v/>
      </c>
      <c r="AI379" s="160" t="str">
        <f t="shared" si="680"/>
        <v/>
      </c>
      <c r="AJ379" s="160" t="str">
        <f t="shared" si="680"/>
        <v/>
      </c>
      <c r="AK379" s="160" t="str">
        <f t="shared" si="680"/>
        <v/>
      </c>
      <c r="AL379" s="160" t="str">
        <f t="shared" si="680"/>
        <v/>
      </c>
      <c r="AM379" s="160" t="str">
        <f t="shared" si="680"/>
        <v/>
      </c>
      <c r="AN379" s="160" t="str">
        <f t="shared" si="680"/>
        <v/>
      </c>
      <c r="AO379" s="160" t="str">
        <f t="shared" si="680"/>
        <v/>
      </c>
      <c r="AP379" s="160" t="str">
        <f t="shared" si="680"/>
        <v/>
      </c>
      <c r="AQ379" s="160" t="str">
        <f t="shared" si="680"/>
        <v/>
      </c>
      <c r="AR379" s="160" t="str">
        <f t="shared" si="680"/>
        <v/>
      </c>
      <c r="AS379" s="160" t="str">
        <f t="shared" si="680"/>
        <v/>
      </c>
      <c r="AT379" s="160" t="str">
        <f t="shared" si="680"/>
        <v/>
      </c>
      <c r="AU379" s="160" t="str">
        <f t="shared" si="680"/>
        <v/>
      </c>
      <c r="AV379" s="160" t="str">
        <f t="shared" si="680"/>
        <v/>
      </c>
      <c r="AW379" s="161" t="str">
        <f t="shared" si="680"/>
        <v/>
      </c>
      <c r="AX379" t="s">
        <v>1</v>
      </c>
      <c r="AY379" s="105" t="str">
        <f t="shared" si="612"/>
        <v/>
      </c>
      <c r="AZ379" s="134" t="str">
        <f t="shared" si="592"/>
        <v/>
      </c>
      <c r="BA379" s="73" t="str">
        <f t="shared" si="613"/>
        <v/>
      </c>
      <c r="BB379" s="73" t="str">
        <f t="shared" si="614"/>
        <v/>
      </c>
      <c r="BC379" s="134" t="str">
        <f t="shared" si="615"/>
        <v/>
      </c>
      <c r="BD379" s="134" t="str">
        <f t="shared" si="616"/>
        <v/>
      </c>
      <c r="BE379" s="134" t="str">
        <f t="shared" si="617"/>
        <v/>
      </c>
      <c r="BF379" s="134" t="str">
        <f t="shared" si="643"/>
        <v/>
      </c>
      <c r="BG379" s="134" t="str">
        <f t="shared" si="593"/>
        <v/>
      </c>
      <c r="BH379" s="73" t="str">
        <f t="shared" si="594"/>
        <v/>
      </c>
      <c r="BI379" s="73" t="str">
        <f t="shared" si="639"/>
        <v/>
      </c>
      <c r="BJ379" s="134" t="str">
        <f t="shared" si="618"/>
        <v/>
      </c>
      <c r="BK379" s="73" t="str" cm="1">
        <f t="array" ref="BK379">IF(BJ379="",""&amp;BI379,IF(BJ379="NEMA",BI379,INDEX(klub_naziv,MATCH(INDEX(klubAlias_klubid,BJ379),klub_id,0))))</f>
        <v/>
      </c>
      <c r="BL379" s="73" t="str" cm="1">
        <f t="array" ref="BL379">IFERROR(INDEX(registarNatjecatelji,CE379,4),"")</f>
        <v/>
      </c>
      <c r="BM379" s="179" t="str">
        <f t="shared" si="667"/>
        <v/>
      </c>
      <c r="BN379" s="73" t="str">
        <f t="shared" si="619"/>
        <v/>
      </c>
      <c r="BO379" s="73" t="str">
        <f t="shared" si="632"/>
        <v/>
      </c>
      <c r="BP379" s="134" t="str">
        <f t="shared" si="595"/>
        <v/>
      </c>
      <c r="BQ379" s="73" t="str">
        <f t="shared" si="596"/>
        <v/>
      </c>
      <c r="BR379" s="73" t="str">
        <f t="shared" si="597"/>
        <v/>
      </c>
      <c r="BS379" s="134" t="str">
        <f t="shared" si="598"/>
        <v/>
      </c>
      <c r="BT379" s="74" t="str">
        <f t="shared" si="599"/>
        <v/>
      </c>
      <c r="BU379" s="74" t="str">
        <f t="shared" si="600"/>
        <v/>
      </c>
      <c r="BV379" s="75" t="str">
        <f t="shared" si="601"/>
        <v/>
      </c>
      <c r="BW379" t="s">
        <v>1</v>
      </c>
      <c r="BX379" s="105" t="str">
        <f t="shared" si="602"/>
        <v/>
      </c>
      <c r="BY379" s="106" t="str">
        <f t="shared" si="603"/>
        <v/>
      </c>
      <c r="BZ379" t="s">
        <v>1</v>
      </c>
      <c r="CA379" s="105" t="str">
        <f t="shared" si="604"/>
        <v/>
      </c>
      <c r="CB379" s="106" t="str">
        <f t="shared" si="605"/>
        <v/>
      </c>
      <c r="CC379" t="s">
        <v>1</v>
      </c>
      <c r="CD379" s="105" t="str">
        <f t="shared" si="606"/>
        <v/>
      </c>
      <c r="CE379" s="106" t="str">
        <f t="shared" si="620"/>
        <v/>
      </c>
      <c r="CF379" t="s">
        <v>1</v>
      </c>
      <c r="CG379" s="111" t="str">
        <f t="shared" si="621"/>
        <v/>
      </c>
      <c r="CH379" s="134" t="str" cm="1">
        <f t="array" ref="CH379">IF(CG379="","",INDEX(imePrezime_id,CG379,0))</f>
        <v/>
      </c>
      <c r="CI379" s="106" t="str">
        <f>IF(OR(CD379="",CE379&lt;&gt;"NEMA"),"",IFERROR(INDEX(imeprezimealias_imeprezimeid,MATCH(BA379&amp;" "&amp;BB379,imeprezimealias_alias,0)),""))</f>
        <v/>
      </c>
      <c r="CJ379" t="s">
        <v>1</v>
      </c>
      <c r="CK379" s="29" t="str">
        <f t="shared" si="622"/>
        <v/>
      </c>
      <c r="CL379" t="s">
        <v>1</v>
      </c>
      <c r="CM379" s="90"/>
      <c r="CN379" t="s">
        <v>1</v>
      </c>
      <c r="CO379" s="111" t="str">
        <f>IF(CM379="","",MAX(CO$10:CO378)+1)</f>
        <v/>
      </c>
      <c r="CP379" s="106" t="str">
        <f>IF(CM379="","",INDEX(imePrezime_id,MATCH(IF(IFERROR(SEARCH("–",CM379),0)&lt;&gt;0,CM379,SUBSTITUTE(CM379," "," – ",1)),imePrezime,0)))</f>
        <v/>
      </c>
      <c r="CR379" s="29" t="str">
        <f t="shared" si="623"/>
        <v/>
      </c>
      <c r="CS379" t="s">
        <v>1</v>
      </c>
      <c r="CT379" s="115" t="str">
        <f>IF(AND(CE379="NEMA",CI379=""),MAX(CT$10:CT378)+1,"")</f>
        <v/>
      </c>
      <c r="CU379" t="s">
        <v>1</v>
      </c>
      <c r="CV379" s="120" t="str">
        <f t="shared" si="637"/>
        <v/>
      </c>
      <c r="CW379" t="s">
        <v>1</v>
      </c>
      <c r="CX379" s="105" t="str">
        <f>IF(CT379="","",IF(BO379&lt;&gt;"CRO","","INSERT INTO osoba (id,reg_broj,oib,spol_id,dat_rodjenja) VALUES ("&amp;CT379&amp;",(SELECT max(reg_broj)+1 FROM osoba),Null,'"&amp;CV379&amp;"',Null); INSERT INTO osoba_log (id,reg_broj,oib,spol_id,dat_rodjenja,dnevnik_id) SELECT id,reg_broj,oib,spol_id,dat_rodjenja,"&amp;CT$2&amp;" FROM osoba WHERE id = "&amp;CT379&amp;";"))</f>
        <v/>
      </c>
      <c r="CY379" s="125" t="str">
        <f>IF(CT379="","","INSERT INTO imeprezime (id,osoba_id,rbr,ime,prezime,klub_id,identitet_id,sintaksa_id,info,aktivno,dnevnik_id) VALUES ("&amp;CT379&amp;","&amp;IF(CX379="","Null",CT379)&amp;",1,'"&amp;BA379&amp;"','"&amp;BB379&amp;"',(SELECT id FROM klub WHERE naziv = '"&amp;BI379&amp;"'),Null,1,'',1,"&amp;CT$2&amp;");")</f>
        <v/>
      </c>
      <c r="CZ379" t="s">
        <v>1</v>
      </c>
      <c r="DA379" s="29" t="str">
        <f t="shared" si="624"/>
        <v/>
      </c>
      <c r="DB379" t="s">
        <v>1</v>
      </c>
      <c r="DC379" s="105" t="str">
        <f>IF(OR(BP379="",BP379&lt;&gt;"NEMA"),"",BO379)</f>
        <v/>
      </c>
      <c r="DD379" s="125" t="str">
        <f>IF(DC379="","",MAX(DD$10:DD378)+1)</f>
        <v/>
      </c>
      <c r="DE379" t="s">
        <v>1</v>
      </c>
      <c r="DF379" s="90"/>
      <c r="DG379" t="s">
        <v>1</v>
      </c>
      <c r="DH379" s="29" t="str">
        <f t="shared" si="607"/>
        <v/>
      </c>
      <c r="DI379" t="s">
        <v>1</v>
      </c>
      <c r="DJ379" s="166" t="str">
        <f>IF(BJ379&lt;&gt;"NEMA","",IF(IFERROR(MATCH(BI379,BI$10:BI378,0),0)&lt;&gt;0,"",BI379))</f>
        <v/>
      </c>
      <c r="DK379" t="s">
        <v>1</v>
      </c>
      <c r="DL379" s="90"/>
      <c r="DM379" t="s">
        <v>1</v>
      </c>
      <c r="DN379" s="105" t="str">
        <f t="shared" si="625"/>
        <v/>
      </c>
      <c r="DO379" s="73" t="str">
        <f>IF(DN379="","",MAX(DO$10:DO378)+1)</f>
        <v/>
      </c>
      <c r="DP379" s="73" t="str">
        <f>IF(DN379="","",IF(BP379="","",IF(BP379="NEMA",DD379,BP379)))</f>
        <v/>
      </c>
      <c r="DQ379" s="73" t="str">
        <f t="shared" si="626"/>
        <v/>
      </c>
      <c r="DR379" s="73" t="str">
        <f>IF(DL379="","",MAX(DR$10:DR378)+1)</f>
        <v/>
      </c>
      <c r="DS379" s="177" t="str">
        <f t="shared" si="608"/>
        <v/>
      </c>
      <c r="DT379" s="125" t="str">
        <f t="shared" si="627"/>
        <v/>
      </c>
      <c r="DU379" t="s">
        <v>1</v>
      </c>
      <c r="DV379" s="29" t="str">
        <f t="shared" si="628"/>
        <v/>
      </c>
      <c r="DW379" t="s">
        <v>1</v>
      </c>
      <c r="DX379" s="166" t="str">
        <f>IF(BX379="","",IF(BY379&lt;&gt;"NEMA","ime-pre-klu"&amp;IF(BJ379="","","(ali)")&amp;"-kat",IF(CB379&lt;&gt;"NEMA","ime-pre-klu"&amp;IF(BJ379="","","(ali)"),IF(CE379&lt;&gt;"NEMA","ime-pre",IF(CT379&lt;&gt;"","novo",""))))&amp;IF(AND(BE379="0",BD379&gt;max_minuta*60),"-ot",""))</f>
        <v/>
      </c>
      <c r="DY379" t="s">
        <v>1</v>
      </c>
      <c r="DZ379" s="111"/>
      <c r="EA379" s="134"/>
      <c r="EB379" s="134"/>
      <c r="EC379" s="134"/>
      <c r="ED379" s="134"/>
      <c r="EE379" s="134"/>
      <c r="EF379" s="134"/>
      <c r="EG379" s="134"/>
      <c r="EH379" s="134"/>
      <c r="EI379" s="134"/>
      <c r="EJ379" s="106" t="str">
        <f t="shared" si="609"/>
        <v/>
      </c>
      <c r="EK379" t="s">
        <v>1</v>
      </c>
    </row>
    <row r="380" spans="2:141" x14ac:dyDescent="0.25">
      <c r="B380" s="148"/>
      <c r="C380" t="s">
        <v>1</v>
      </c>
      <c r="D380" s="159" t="str">
        <f t="shared" si="610"/>
        <v/>
      </c>
      <c r="E380" s="160" t="str">
        <f t="shared" ref="E380:AW380" si="681">IF($B380="","",FIND(";",$B380,D380+1))</f>
        <v/>
      </c>
      <c r="F380" s="160" t="str">
        <f t="shared" si="681"/>
        <v/>
      </c>
      <c r="G380" s="160" t="str">
        <f t="shared" si="681"/>
        <v/>
      </c>
      <c r="H380" s="160" t="str">
        <f t="shared" si="681"/>
        <v/>
      </c>
      <c r="I380" s="160" t="str">
        <f t="shared" si="681"/>
        <v/>
      </c>
      <c r="J380" s="160" t="str">
        <f t="shared" si="681"/>
        <v/>
      </c>
      <c r="K380" s="160" t="str">
        <f t="shared" si="681"/>
        <v/>
      </c>
      <c r="L380" s="160" t="str">
        <f t="shared" si="681"/>
        <v/>
      </c>
      <c r="M380" s="160" t="str">
        <f t="shared" si="681"/>
        <v/>
      </c>
      <c r="N380" s="160" t="str">
        <f t="shared" si="681"/>
        <v/>
      </c>
      <c r="O380" s="160" t="str">
        <f t="shared" si="681"/>
        <v/>
      </c>
      <c r="P380" s="160" t="str">
        <f t="shared" si="681"/>
        <v/>
      </c>
      <c r="Q380" s="160" t="str">
        <f t="shared" si="681"/>
        <v/>
      </c>
      <c r="R380" s="160" t="str">
        <f t="shared" si="681"/>
        <v/>
      </c>
      <c r="S380" s="160" t="str">
        <f t="shared" si="681"/>
        <v/>
      </c>
      <c r="T380" s="160" t="str">
        <f t="shared" si="681"/>
        <v/>
      </c>
      <c r="U380" s="160" t="str">
        <f t="shared" si="681"/>
        <v/>
      </c>
      <c r="V380" s="160" t="str">
        <f t="shared" si="681"/>
        <v/>
      </c>
      <c r="W380" s="160" t="str">
        <f t="shared" si="681"/>
        <v/>
      </c>
      <c r="X380" s="160" t="str">
        <f t="shared" si="681"/>
        <v/>
      </c>
      <c r="Y380" s="160" t="str">
        <f t="shared" si="681"/>
        <v/>
      </c>
      <c r="Z380" s="160" t="str">
        <f t="shared" si="681"/>
        <v/>
      </c>
      <c r="AA380" s="160" t="str">
        <f t="shared" si="681"/>
        <v/>
      </c>
      <c r="AB380" s="160" t="str">
        <f t="shared" si="681"/>
        <v/>
      </c>
      <c r="AC380" s="160" t="str">
        <f t="shared" si="681"/>
        <v/>
      </c>
      <c r="AD380" s="160" t="str">
        <f t="shared" si="681"/>
        <v/>
      </c>
      <c r="AE380" s="160" t="str">
        <f t="shared" si="681"/>
        <v/>
      </c>
      <c r="AF380" s="160" t="str">
        <f t="shared" si="681"/>
        <v/>
      </c>
      <c r="AG380" s="160" t="str">
        <f t="shared" si="681"/>
        <v/>
      </c>
      <c r="AH380" s="160" t="str">
        <f t="shared" si="681"/>
        <v/>
      </c>
      <c r="AI380" s="160" t="str">
        <f t="shared" si="681"/>
        <v/>
      </c>
      <c r="AJ380" s="160" t="str">
        <f t="shared" si="681"/>
        <v/>
      </c>
      <c r="AK380" s="160" t="str">
        <f t="shared" si="681"/>
        <v/>
      </c>
      <c r="AL380" s="160" t="str">
        <f t="shared" si="681"/>
        <v/>
      </c>
      <c r="AM380" s="160" t="str">
        <f t="shared" si="681"/>
        <v/>
      </c>
      <c r="AN380" s="160" t="str">
        <f t="shared" si="681"/>
        <v/>
      </c>
      <c r="AO380" s="160" t="str">
        <f t="shared" si="681"/>
        <v/>
      </c>
      <c r="AP380" s="160" t="str">
        <f t="shared" si="681"/>
        <v/>
      </c>
      <c r="AQ380" s="160" t="str">
        <f t="shared" si="681"/>
        <v/>
      </c>
      <c r="AR380" s="160" t="str">
        <f t="shared" si="681"/>
        <v/>
      </c>
      <c r="AS380" s="160" t="str">
        <f t="shared" si="681"/>
        <v/>
      </c>
      <c r="AT380" s="160" t="str">
        <f t="shared" si="681"/>
        <v/>
      </c>
      <c r="AU380" s="160" t="str">
        <f t="shared" si="681"/>
        <v/>
      </c>
      <c r="AV380" s="160" t="str">
        <f t="shared" si="681"/>
        <v/>
      </c>
      <c r="AW380" s="161" t="str">
        <f t="shared" si="681"/>
        <v/>
      </c>
      <c r="AX380" t="s">
        <v>1</v>
      </c>
      <c r="AY380" s="105" t="str">
        <f t="shared" si="612"/>
        <v/>
      </c>
      <c r="AZ380" s="134" t="str">
        <f t="shared" si="592"/>
        <v/>
      </c>
      <c r="BA380" s="73" t="str">
        <f t="shared" si="613"/>
        <v/>
      </c>
      <c r="BB380" s="73" t="str">
        <f t="shared" si="614"/>
        <v/>
      </c>
      <c r="BC380" s="134" t="str">
        <f t="shared" si="615"/>
        <v/>
      </c>
      <c r="BD380" s="134" t="str">
        <f t="shared" si="616"/>
        <v/>
      </c>
      <c r="BE380" s="134" t="str">
        <f t="shared" si="617"/>
        <v/>
      </c>
      <c r="BF380" s="134" t="str">
        <f t="shared" si="643"/>
        <v/>
      </c>
      <c r="BG380" s="134" t="str">
        <f t="shared" si="593"/>
        <v/>
      </c>
      <c r="BH380" s="73" t="str">
        <f t="shared" si="594"/>
        <v/>
      </c>
      <c r="BI380" s="73" t="str">
        <f t="shared" si="639"/>
        <v/>
      </c>
      <c r="BJ380" s="134" t="str">
        <f t="shared" si="618"/>
        <v/>
      </c>
      <c r="BK380" s="73" t="str" cm="1">
        <f t="array" ref="BK380">IF(BJ380="",""&amp;BI380,IF(BJ380="NEMA",BI380,INDEX(klub_naziv,MATCH(INDEX(klubAlias_klubid,BJ380),klub_id,0))))</f>
        <v/>
      </c>
      <c r="BL380" s="73" t="str" cm="1">
        <f t="array" ref="BL380">IFERROR(INDEX(registarNatjecatelji,CE380,4),"")</f>
        <v/>
      </c>
      <c r="BM380" s="179" t="str">
        <f t="shared" si="667"/>
        <v/>
      </c>
      <c r="BN380" s="73" t="str">
        <f t="shared" si="619"/>
        <v/>
      </c>
      <c r="BO380" s="73" t="str">
        <f t="shared" si="632"/>
        <v/>
      </c>
      <c r="BP380" s="134" t="str">
        <f t="shared" si="595"/>
        <v/>
      </c>
      <c r="BQ380" s="73" t="str">
        <f t="shared" si="596"/>
        <v/>
      </c>
      <c r="BR380" s="73" t="str">
        <f t="shared" si="597"/>
        <v/>
      </c>
      <c r="BS380" s="134" t="str">
        <f t="shared" si="598"/>
        <v/>
      </c>
      <c r="BT380" s="74" t="str">
        <f t="shared" si="599"/>
        <v/>
      </c>
      <c r="BU380" s="74" t="str">
        <f t="shared" si="600"/>
        <v/>
      </c>
      <c r="BV380" s="75" t="str">
        <f t="shared" si="601"/>
        <v/>
      </c>
      <c r="BW380" t="s">
        <v>1</v>
      </c>
      <c r="BX380" s="105" t="str">
        <f t="shared" si="602"/>
        <v/>
      </c>
      <c r="BY380" s="106" t="str">
        <f t="shared" si="603"/>
        <v/>
      </c>
      <c r="BZ380" t="s">
        <v>1</v>
      </c>
      <c r="CA380" s="105" t="str">
        <f t="shared" si="604"/>
        <v/>
      </c>
      <c r="CB380" s="106" t="str">
        <f t="shared" si="605"/>
        <v/>
      </c>
      <c r="CC380" t="s">
        <v>1</v>
      </c>
      <c r="CD380" s="105" t="str">
        <f t="shared" si="606"/>
        <v/>
      </c>
      <c r="CE380" s="106" t="str">
        <f t="shared" si="620"/>
        <v/>
      </c>
      <c r="CF380" t="s">
        <v>1</v>
      </c>
      <c r="CG380" s="111" t="str">
        <f t="shared" si="621"/>
        <v/>
      </c>
      <c r="CH380" s="134" t="str" cm="1">
        <f t="array" ref="CH380">IF(CG380="","",INDEX(imePrezime_id,CG380,0))</f>
        <v/>
      </c>
      <c r="CI380" s="106" t="str">
        <f>IF(OR(CD380="",CE380&lt;&gt;"NEMA"),"",IFERROR(INDEX(imeprezimealias_imeprezimeid,MATCH(BA380&amp;" "&amp;BB380,imeprezimealias_alias,0)),""))</f>
        <v/>
      </c>
      <c r="CJ380" t="s">
        <v>1</v>
      </c>
      <c r="CK380" s="29" t="str">
        <f t="shared" si="622"/>
        <v/>
      </c>
      <c r="CL380" t="s">
        <v>1</v>
      </c>
      <c r="CM380" s="90"/>
      <c r="CN380" t="s">
        <v>1</v>
      </c>
      <c r="CO380" s="111" t="str">
        <f>IF(CM380="","",MAX(CO$10:CO379)+1)</f>
        <v/>
      </c>
      <c r="CP380" s="106" t="str">
        <f>IF(CM380="","",INDEX(imePrezime_id,MATCH(IF(IFERROR(SEARCH("–",CM380),0)&lt;&gt;0,CM380,SUBSTITUTE(CM380," "," – ",1)),imePrezime,0)))</f>
        <v/>
      </c>
      <c r="CR380" s="29" t="str">
        <f t="shared" si="623"/>
        <v/>
      </c>
      <c r="CS380" t="s">
        <v>1</v>
      </c>
      <c r="CT380" s="115" t="str">
        <f>IF(AND(CE380="NEMA",CI380=""),MAX(CT$10:CT379)+1,"")</f>
        <v/>
      </c>
      <c r="CU380" t="s">
        <v>1</v>
      </c>
      <c r="CV380" s="120" t="str">
        <f t="shared" si="637"/>
        <v/>
      </c>
      <c r="CW380" t="s">
        <v>1</v>
      </c>
      <c r="CX380" s="105" t="str">
        <f>IF(CT380="","",IF(BO380&lt;&gt;"CRO","","INSERT INTO osoba (id,reg_broj,oib,spol_id,dat_rodjenja) VALUES ("&amp;CT380&amp;",(SELECT max(reg_broj)+1 FROM osoba),Null,'"&amp;CV380&amp;"',Null); INSERT INTO osoba_log (id,reg_broj,oib,spol_id,dat_rodjenja,dnevnik_id) SELECT id,reg_broj,oib,spol_id,dat_rodjenja,"&amp;CT$2&amp;" FROM osoba WHERE id = "&amp;CT380&amp;";"))</f>
        <v/>
      </c>
      <c r="CY380" s="125" t="str">
        <f>IF(CT380="","","INSERT INTO imeprezime (id,osoba_id,rbr,ime,prezime,klub_id,identitet_id,sintaksa_id,info,aktivno,dnevnik_id) VALUES ("&amp;CT380&amp;","&amp;IF(CX380="","Null",CT380)&amp;",1,'"&amp;BA380&amp;"','"&amp;BB380&amp;"',(SELECT id FROM klub WHERE naziv = '"&amp;BI380&amp;"'),Null,1,'',1,"&amp;CT$2&amp;");")</f>
        <v/>
      </c>
      <c r="CZ380" t="s">
        <v>1</v>
      </c>
      <c r="DA380" s="29" t="str">
        <f t="shared" si="624"/>
        <v/>
      </c>
      <c r="DB380" t="s">
        <v>1</v>
      </c>
      <c r="DC380" s="105" t="str">
        <f>IF(OR(BP380="",BP380&lt;&gt;"NEMA"),"",BO380)</f>
        <v/>
      </c>
      <c r="DD380" s="125" t="str">
        <f>IF(DC380="","",MAX(DD$10:DD379)+1)</f>
        <v/>
      </c>
      <c r="DE380" t="s">
        <v>1</v>
      </c>
      <c r="DF380" s="90"/>
      <c r="DG380" t="s">
        <v>1</v>
      </c>
      <c r="DH380" s="29" t="str">
        <f t="shared" si="607"/>
        <v/>
      </c>
      <c r="DI380" t="s">
        <v>1</v>
      </c>
      <c r="DJ380" s="166" t="str">
        <f>IF(BJ380&lt;&gt;"NEMA","",IF(IFERROR(MATCH(BI380,BI$10:BI379,0),0)&lt;&gt;0,"",BI380))</f>
        <v/>
      </c>
      <c r="DK380" t="s">
        <v>1</v>
      </c>
      <c r="DL380" s="90"/>
      <c r="DM380" t="s">
        <v>1</v>
      </c>
      <c r="DN380" s="105" t="str">
        <f t="shared" si="625"/>
        <v/>
      </c>
      <c r="DO380" s="73" t="str">
        <f>IF(DN380="","",MAX(DO$10:DO379)+1)</f>
        <v/>
      </c>
      <c r="DP380" s="73" t="str">
        <f>IF(DN380="","",IF(BP380="","",IF(BP380="NEMA",DD380,BP380)))</f>
        <v/>
      </c>
      <c r="DQ380" s="73" t="str">
        <f t="shared" si="626"/>
        <v/>
      </c>
      <c r="DR380" s="73" t="str">
        <f>IF(DL380="","",MAX(DR$10:DR379)+1)</f>
        <v/>
      </c>
      <c r="DS380" s="177" t="str">
        <f t="shared" si="608"/>
        <v/>
      </c>
      <c r="DT380" s="125" t="str">
        <f t="shared" si="627"/>
        <v/>
      </c>
      <c r="DU380" t="s">
        <v>1</v>
      </c>
      <c r="DV380" s="29" t="str">
        <f t="shared" si="628"/>
        <v/>
      </c>
      <c r="DW380" t="s">
        <v>1</v>
      </c>
      <c r="DX380" s="166" t="str">
        <f>IF(BX380="","",IF(BY380&lt;&gt;"NEMA","ime-pre-klu"&amp;IF(BJ380="","","(ali)")&amp;"-kat",IF(CB380&lt;&gt;"NEMA","ime-pre-klu"&amp;IF(BJ380="","","(ali)"),IF(CE380&lt;&gt;"NEMA","ime-pre",IF(CT380&lt;&gt;"","novo",""))))&amp;IF(AND(BE380="0",BD380&gt;max_minuta*60),"-ot",""))</f>
        <v/>
      </c>
      <c r="DY380" t="s">
        <v>1</v>
      </c>
      <c r="DZ380" s="111"/>
      <c r="EA380" s="134"/>
      <c r="EB380" s="134"/>
      <c r="EC380" s="134"/>
      <c r="ED380" s="134"/>
      <c r="EE380" s="134"/>
      <c r="EF380" s="134"/>
      <c r="EG380" s="134"/>
      <c r="EH380" s="134"/>
      <c r="EI380" s="134"/>
      <c r="EJ380" s="106" t="str">
        <f t="shared" si="609"/>
        <v/>
      </c>
      <c r="EK380" t="s">
        <v>1</v>
      </c>
    </row>
    <row r="381" spans="2:141" x14ac:dyDescent="0.25">
      <c r="B381" s="148"/>
      <c r="C381" t="s">
        <v>1</v>
      </c>
      <c r="D381" s="159" t="str">
        <f t="shared" si="610"/>
        <v/>
      </c>
      <c r="E381" s="160" t="str">
        <f t="shared" ref="E381:AW381" si="682">IF($B381="","",FIND(";",$B381,D381+1))</f>
        <v/>
      </c>
      <c r="F381" s="160" t="str">
        <f t="shared" si="682"/>
        <v/>
      </c>
      <c r="G381" s="160" t="str">
        <f t="shared" si="682"/>
        <v/>
      </c>
      <c r="H381" s="160" t="str">
        <f t="shared" si="682"/>
        <v/>
      </c>
      <c r="I381" s="160" t="str">
        <f t="shared" si="682"/>
        <v/>
      </c>
      <c r="J381" s="160" t="str">
        <f t="shared" si="682"/>
        <v/>
      </c>
      <c r="K381" s="160" t="str">
        <f t="shared" si="682"/>
        <v/>
      </c>
      <c r="L381" s="160" t="str">
        <f t="shared" si="682"/>
        <v/>
      </c>
      <c r="M381" s="160" t="str">
        <f t="shared" si="682"/>
        <v/>
      </c>
      <c r="N381" s="160" t="str">
        <f t="shared" si="682"/>
        <v/>
      </c>
      <c r="O381" s="160" t="str">
        <f t="shared" si="682"/>
        <v/>
      </c>
      <c r="P381" s="160" t="str">
        <f t="shared" si="682"/>
        <v/>
      </c>
      <c r="Q381" s="160" t="str">
        <f t="shared" si="682"/>
        <v/>
      </c>
      <c r="R381" s="160" t="str">
        <f t="shared" si="682"/>
        <v/>
      </c>
      <c r="S381" s="160" t="str">
        <f t="shared" si="682"/>
        <v/>
      </c>
      <c r="T381" s="160" t="str">
        <f t="shared" si="682"/>
        <v/>
      </c>
      <c r="U381" s="160" t="str">
        <f t="shared" si="682"/>
        <v/>
      </c>
      <c r="V381" s="160" t="str">
        <f t="shared" si="682"/>
        <v/>
      </c>
      <c r="W381" s="160" t="str">
        <f t="shared" si="682"/>
        <v/>
      </c>
      <c r="X381" s="160" t="str">
        <f t="shared" si="682"/>
        <v/>
      </c>
      <c r="Y381" s="160" t="str">
        <f t="shared" si="682"/>
        <v/>
      </c>
      <c r="Z381" s="160" t="str">
        <f t="shared" si="682"/>
        <v/>
      </c>
      <c r="AA381" s="160" t="str">
        <f t="shared" si="682"/>
        <v/>
      </c>
      <c r="AB381" s="160" t="str">
        <f t="shared" si="682"/>
        <v/>
      </c>
      <c r="AC381" s="160" t="str">
        <f t="shared" si="682"/>
        <v/>
      </c>
      <c r="AD381" s="160" t="str">
        <f t="shared" si="682"/>
        <v/>
      </c>
      <c r="AE381" s="160" t="str">
        <f t="shared" si="682"/>
        <v/>
      </c>
      <c r="AF381" s="160" t="str">
        <f t="shared" si="682"/>
        <v/>
      </c>
      <c r="AG381" s="160" t="str">
        <f t="shared" si="682"/>
        <v/>
      </c>
      <c r="AH381" s="160" t="str">
        <f t="shared" si="682"/>
        <v/>
      </c>
      <c r="AI381" s="160" t="str">
        <f t="shared" si="682"/>
        <v/>
      </c>
      <c r="AJ381" s="160" t="str">
        <f t="shared" si="682"/>
        <v/>
      </c>
      <c r="AK381" s="160" t="str">
        <f t="shared" si="682"/>
        <v/>
      </c>
      <c r="AL381" s="160" t="str">
        <f t="shared" si="682"/>
        <v/>
      </c>
      <c r="AM381" s="160" t="str">
        <f t="shared" si="682"/>
        <v/>
      </c>
      <c r="AN381" s="160" t="str">
        <f t="shared" si="682"/>
        <v/>
      </c>
      <c r="AO381" s="160" t="str">
        <f t="shared" si="682"/>
        <v/>
      </c>
      <c r="AP381" s="160" t="str">
        <f t="shared" si="682"/>
        <v/>
      </c>
      <c r="AQ381" s="160" t="str">
        <f t="shared" si="682"/>
        <v/>
      </c>
      <c r="AR381" s="160" t="str">
        <f t="shared" si="682"/>
        <v/>
      </c>
      <c r="AS381" s="160" t="str">
        <f t="shared" si="682"/>
        <v/>
      </c>
      <c r="AT381" s="160" t="str">
        <f t="shared" si="682"/>
        <v/>
      </c>
      <c r="AU381" s="160" t="str">
        <f t="shared" si="682"/>
        <v/>
      </c>
      <c r="AV381" s="160" t="str">
        <f t="shared" si="682"/>
        <v/>
      </c>
      <c r="AW381" s="161" t="str">
        <f t="shared" si="682"/>
        <v/>
      </c>
      <c r="AX381" t="s">
        <v>1</v>
      </c>
      <c r="AY381" s="105" t="str">
        <f t="shared" si="612"/>
        <v/>
      </c>
      <c r="AZ381" s="134" t="str">
        <f t="shared" si="592"/>
        <v/>
      </c>
      <c r="BA381" s="73" t="str">
        <f t="shared" si="613"/>
        <v/>
      </c>
      <c r="BB381" s="73" t="str">
        <f t="shared" si="614"/>
        <v/>
      </c>
      <c r="BC381" s="134" t="str">
        <f t="shared" si="615"/>
        <v/>
      </c>
      <c r="BD381" s="134" t="str">
        <f t="shared" si="616"/>
        <v/>
      </c>
      <c r="BE381" s="134" t="str">
        <f t="shared" si="617"/>
        <v/>
      </c>
      <c r="BF381" s="134" t="str">
        <f t="shared" si="643"/>
        <v/>
      </c>
      <c r="BG381" s="134" t="str">
        <f t="shared" si="593"/>
        <v/>
      </c>
      <c r="BH381" s="73" t="str">
        <f t="shared" si="594"/>
        <v/>
      </c>
      <c r="BI381" s="73" t="str">
        <f t="shared" si="639"/>
        <v/>
      </c>
      <c r="BJ381" s="134" t="str">
        <f t="shared" si="618"/>
        <v/>
      </c>
      <c r="BK381" s="73" t="str" cm="1">
        <f t="array" ref="BK381">IF(BJ381="",""&amp;BI381,IF(BJ381="NEMA",BI381,INDEX(klub_naziv,MATCH(INDEX(klubAlias_klubid,BJ381),klub_id,0))))</f>
        <v/>
      </c>
      <c r="BL381" s="73" t="str" cm="1">
        <f t="array" ref="BL381">IFERROR(INDEX(registarNatjecatelji,CE381,4),"")</f>
        <v/>
      </c>
      <c r="BM381" s="179" t="str">
        <f t="shared" si="667"/>
        <v/>
      </c>
      <c r="BN381" s="73" t="str">
        <f t="shared" si="619"/>
        <v/>
      </c>
      <c r="BO381" s="73" t="str">
        <f t="shared" si="632"/>
        <v/>
      </c>
      <c r="BP381" s="134" t="str">
        <f t="shared" si="595"/>
        <v/>
      </c>
      <c r="BQ381" s="73" t="str">
        <f t="shared" si="596"/>
        <v/>
      </c>
      <c r="BR381" s="73" t="str">
        <f t="shared" si="597"/>
        <v/>
      </c>
      <c r="BS381" s="134" t="str">
        <f t="shared" si="598"/>
        <v/>
      </c>
      <c r="BT381" s="74" t="str">
        <f t="shared" si="599"/>
        <v/>
      </c>
      <c r="BU381" s="74" t="str">
        <f t="shared" si="600"/>
        <v/>
      </c>
      <c r="BV381" s="75" t="str">
        <f t="shared" si="601"/>
        <v/>
      </c>
      <c r="BW381" t="s">
        <v>1</v>
      </c>
      <c r="BX381" s="105" t="str">
        <f t="shared" si="602"/>
        <v/>
      </c>
      <c r="BY381" s="106" t="str">
        <f t="shared" si="603"/>
        <v/>
      </c>
      <c r="BZ381" t="s">
        <v>1</v>
      </c>
      <c r="CA381" s="105" t="str">
        <f t="shared" si="604"/>
        <v/>
      </c>
      <c r="CB381" s="106" t="str">
        <f t="shared" si="605"/>
        <v/>
      </c>
      <c r="CC381" t="s">
        <v>1</v>
      </c>
      <c r="CD381" s="105" t="str">
        <f t="shared" si="606"/>
        <v/>
      </c>
      <c r="CE381" s="106" t="str">
        <f t="shared" si="620"/>
        <v/>
      </c>
      <c r="CF381" t="s">
        <v>1</v>
      </c>
      <c r="CG381" s="111" t="str">
        <f t="shared" si="621"/>
        <v/>
      </c>
      <c r="CH381" s="134" t="str" cm="1">
        <f t="array" ref="CH381">IF(CG381="","",INDEX(imePrezime_id,CG381,0))</f>
        <v/>
      </c>
      <c r="CI381" s="106" t="str">
        <f>IF(OR(CD381="",CE381&lt;&gt;"NEMA"),"",IFERROR(INDEX(imeprezimealias_imeprezimeid,MATCH(BA381&amp;" "&amp;BB381,imeprezimealias_alias,0)),""))</f>
        <v/>
      </c>
      <c r="CJ381" t="s">
        <v>1</v>
      </c>
      <c r="CK381" s="29" t="str">
        <f t="shared" si="622"/>
        <v/>
      </c>
      <c r="CL381" t="s">
        <v>1</v>
      </c>
      <c r="CM381" s="90"/>
      <c r="CN381" t="s">
        <v>1</v>
      </c>
      <c r="CO381" s="111" t="str">
        <f>IF(CM381="","",MAX(CO$10:CO380)+1)</f>
        <v/>
      </c>
      <c r="CP381" s="106" t="str">
        <f>IF(CM381="","",INDEX(imePrezime_id,MATCH(IF(IFERROR(SEARCH("–",CM381),0)&lt;&gt;0,CM381,SUBSTITUTE(CM381," "," – ",1)),imePrezime,0)))</f>
        <v/>
      </c>
      <c r="CR381" s="29" t="str">
        <f t="shared" si="623"/>
        <v/>
      </c>
      <c r="CS381" t="s">
        <v>1</v>
      </c>
      <c r="CT381" s="115" t="str">
        <f>IF(AND(CE381="NEMA",CI381=""),MAX(CT$10:CT380)+1,"")</f>
        <v/>
      </c>
      <c r="CU381" t="s">
        <v>1</v>
      </c>
      <c r="CV381" s="120" t="str">
        <f t="shared" si="637"/>
        <v/>
      </c>
      <c r="CW381" t="s">
        <v>1</v>
      </c>
      <c r="CX381" s="105" t="str">
        <f>IF(CT381="","",IF(BO381&lt;&gt;"CRO","","INSERT INTO osoba (id,reg_broj,oib,spol_id,dat_rodjenja) VALUES ("&amp;CT381&amp;",(SELECT max(reg_broj)+1 FROM osoba),Null,'"&amp;CV381&amp;"',Null); INSERT INTO osoba_log (id,reg_broj,oib,spol_id,dat_rodjenja,dnevnik_id) SELECT id,reg_broj,oib,spol_id,dat_rodjenja,"&amp;CT$2&amp;" FROM osoba WHERE id = "&amp;CT381&amp;";"))</f>
        <v/>
      </c>
      <c r="CY381" s="125" t="str">
        <f>IF(CT381="","","INSERT INTO imeprezime (id,osoba_id,rbr,ime,prezime,klub_id,identitet_id,sintaksa_id,info,aktivno,dnevnik_id) VALUES ("&amp;CT381&amp;","&amp;IF(CX381="","Null",CT381)&amp;",1,'"&amp;BA381&amp;"','"&amp;BB381&amp;"',(SELECT id FROM klub WHERE naziv = '"&amp;BI381&amp;"'),Null,1,'',1,"&amp;CT$2&amp;");")</f>
        <v/>
      </c>
      <c r="CZ381" t="s">
        <v>1</v>
      </c>
      <c r="DA381" s="29" t="str">
        <f t="shared" si="624"/>
        <v/>
      </c>
      <c r="DB381" t="s">
        <v>1</v>
      </c>
      <c r="DC381" s="105" t="str">
        <f>IF(OR(BP381="",BP381&lt;&gt;"NEMA"),"",BO381)</f>
        <v/>
      </c>
      <c r="DD381" s="125" t="str">
        <f>IF(DC381="","",MAX(DD$10:DD380)+1)</f>
        <v/>
      </c>
      <c r="DE381" t="s">
        <v>1</v>
      </c>
      <c r="DF381" s="90"/>
      <c r="DG381" t="s">
        <v>1</v>
      </c>
      <c r="DH381" s="29" t="str">
        <f t="shared" si="607"/>
        <v/>
      </c>
      <c r="DI381" t="s">
        <v>1</v>
      </c>
      <c r="DJ381" s="166" t="str">
        <f>IF(BJ381&lt;&gt;"NEMA","",IF(IFERROR(MATCH(BI381,BI$10:BI380,0),0)&lt;&gt;0,"",BI381))</f>
        <v/>
      </c>
      <c r="DK381" t="s">
        <v>1</v>
      </c>
      <c r="DL381" s="90"/>
      <c r="DM381" t="s">
        <v>1</v>
      </c>
      <c r="DN381" s="105" t="str">
        <f t="shared" si="625"/>
        <v/>
      </c>
      <c r="DO381" s="73" t="str">
        <f>IF(DN381="","",MAX(DO$10:DO380)+1)</f>
        <v/>
      </c>
      <c r="DP381" s="73" t="str">
        <f>IF(DN381="","",IF(BP381="","",IF(BP381="NEMA",DD381,BP381)))</f>
        <v/>
      </c>
      <c r="DQ381" s="73" t="str">
        <f t="shared" si="626"/>
        <v/>
      </c>
      <c r="DR381" s="73" t="str">
        <f>IF(DL381="","",MAX(DR$10:DR380)+1)</f>
        <v/>
      </c>
      <c r="DS381" s="177" t="str">
        <f t="shared" si="608"/>
        <v/>
      </c>
      <c r="DT381" s="125" t="str">
        <f t="shared" si="627"/>
        <v/>
      </c>
      <c r="DU381" t="s">
        <v>1</v>
      </c>
      <c r="DV381" s="29" t="str">
        <f t="shared" si="628"/>
        <v/>
      </c>
      <c r="DW381" t="s">
        <v>1</v>
      </c>
      <c r="DX381" s="166" t="str">
        <f>IF(BX381="","",IF(BY381&lt;&gt;"NEMA","ime-pre-klu"&amp;IF(BJ381="","","(ali)")&amp;"-kat",IF(CB381&lt;&gt;"NEMA","ime-pre-klu"&amp;IF(BJ381="","","(ali)"),IF(CE381&lt;&gt;"NEMA","ime-pre",IF(CT381&lt;&gt;"","novo",""))))&amp;IF(AND(BE381="0",BD381&gt;max_minuta*60),"-ot",""))</f>
        <v/>
      </c>
      <c r="DY381" t="s">
        <v>1</v>
      </c>
      <c r="DZ381" s="111"/>
      <c r="EA381" s="134"/>
      <c r="EB381" s="134"/>
      <c r="EC381" s="134"/>
      <c r="ED381" s="134"/>
      <c r="EE381" s="134"/>
      <c r="EF381" s="134"/>
      <c r="EG381" s="134"/>
      <c r="EH381" s="134"/>
      <c r="EI381" s="134"/>
      <c r="EJ381" s="106" t="str">
        <f t="shared" si="609"/>
        <v/>
      </c>
      <c r="EK381" t="s">
        <v>1</v>
      </c>
    </row>
    <row r="382" spans="2:141" x14ac:dyDescent="0.25">
      <c r="B382" s="148"/>
      <c r="C382" t="s">
        <v>1</v>
      </c>
      <c r="D382" s="159" t="str">
        <f t="shared" si="610"/>
        <v/>
      </c>
      <c r="E382" s="160" t="str">
        <f t="shared" ref="E382:AW382" si="683">IF($B382="","",FIND(";",$B382,D382+1))</f>
        <v/>
      </c>
      <c r="F382" s="160" t="str">
        <f t="shared" si="683"/>
        <v/>
      </c>
      <c r="G382" s="160" t="str">
        <f t="shared" si="683"/>
        <v/>
      </c>
      <c r="H382" s="160" t="str">
        <f t="shared" si="683"/>
        <v/>
      </c>
      <c r="I382" s="160" t="str">
        <f t="shared" si="683"/>
        <v/>
      </c>
      <c r="J382" s="160" t="str">
        <f t="shared" si="683"/>
        <v/>
      </c>
      <c r="K382" s="160" t="str">
        <f t="shared" si="683"/>
        <v/>
      </c>
      <c r="L382" s="160" t="str">
        <f t="shared" si="683"/>
        <v/>
      </c>
      <c r="M382" s="160" t="str">
        <f t="shared" si="683"/>
        <v/>
      </c>
      <c r="N382" s="160" t="str">
        <f t="shared" si="683"/>
        <v/>
      </c>
      <c r="O382" s="160" t="str">
        <f t="shared" si="683"/>
        <v/>
      </c>
      <c r="P382" s="160" t="str">
        <f t="shared" si="683"/>
        <v/>
      </c>
      <c r="Q382" s="160" t="str">
        <f t="shared" si="683"/>
        <v/>
      </c>
      <c r="R382" s="160" t="str">
        <f t="shared" si="683"/>
        <v/>
      </c>
      <c r="S382" s="160" t="str">
        <f t="shared" si="683"/>
        <v/>
      </c>
      <c r="T382" s="160" t="str">
        <f t="shared" si="683"/>
        <v/>
      </c>
      <c r="U382" s="160" t="str">
        <f t="shared" si="683"/>
        <v/>
      </c>
      <c r="V382" s="160" t="str">
        <f t="shared" si="683"/>
        <v/>
      </c>
      <c r="W382" s="160" t="str">
        <f t="shared" si="683"/>
        <v/>
      </c>
      <c r="X382" s="160" t="str">
        <f t="shared" si="683"/>
        <v/>
      </c>
      <c r="Y382" s="160" t="str">
        <f t="shared" si="683"/>
        <v/>
      </c>
      <c r="Z382" s="160" t="str">
        <f t="shared" si="683"/>
        <v/>
      </c>
      <c r="AA382" s="160" t="str">
        <f t="shared" si="683"/>
        <v/>
      </c>
      <c r="AB382" s="160" t="str">
        <f t="shared" si="683"/>
        <v/>
      </c>
      <c r="AC382" s="160" t="str">
        <f t="shared" si="683"/>
        <v/>
      </c>
      <c r="AD382" s="160" t="str">
        <f t="shared" si="683"/>
        <v/>
      </c>
      <c r="AE382" s="160" t="str">
        <f t="shared" si="683"/>
        <v/>
      </c>
      <c r="AF382" s="160" t="str">
        <f t="shared" si="683"/>
        <v/>
      </c>
      <c r="AG382" s="160" t="str">
        <f t="shared" si="683"/>
        <v/>
      </c>
      <c r="AH382" s="160" t="str">
        <f t="shared" si="683"/>
        <v/>
      </c>
      <c r="AI382" s="160" t="str">
        <f t="shared" si="683"/>
        <v/>
      </c>
      <c r="AJ382" s="160" t="str">
        <f t="shared" si="683"/>
        <v/>
      </c>
      <c r="AK382" s="160" t="str">
        <f t="shared" si="683"/>
        <v/>
      </c>
      <c r="AL382" s="160" t="str">
        <f t="shared" si="683"/>
        <v/>
      </c>
      <c r="AM382" s="160" t="str">
        <f t="shared" si="683"/>
        <v/>
      </c>
      <c r="AN382" s="160" t="str">
        <f t="shared" si="683"/>
        <v/>
      </c>
      <c r="AO382" s="160" t="str">
        <f t="shared" si="683"/>
        <v/>
      </c>
      <c r="AP382" s="160" t="str">
        <f t="shared" si="683"/>
        <v/>
      </c>
      <c r="AQ382" s="160" t="str">
        <f t="shared" si="683"/>
        <v/>
      </c>
      <c r="AR382" s="160" t="str">
        <f t="shared" si="683"/>
        <v/>
      </c>
      <c r="AS382" s="160" t="str">
        <f t="shared" si="683"/>
        <v/>
      </c>
      <c r="AT382" s="160" t="str">
        <f t="shared" si="683"/>
        <v/>
      </c>
      <c r="AU382" s="160" t="str">
        <f t="shared" si="683"/>
        <v/>
      </c>
      <c r="AV382" s="160" t="str">
        <f t="shared" si="683"/>
        <v/>
      </c>
      <c r="AW382" s="161" t="str">
        <f t="shared" si="683"/>
        <v/>
      </c>
      <c r="AX382" t="s">
        <v>1</v>
      </c>
      <c r="AY382" s="105" t="str">
        <f t="shared" si="612"/>
        <v/>
      </c>
      <c r="AZ382" s="134" t="str">
        <f t="shared" si="592"/>
        <v/>
      </c>
      <c r="BA382" s="73" t="str">
        <f t="shared" si="613"/>
        <v/>
      </c>
      <c r="BB382" s="73" t="str">
        <f t="shared" si="614"/>
        <v/>
      </c>
      <c r="BC382" s="134" t="str">
        <f t="shared" si="615"/>
        <v/>
      </c>
      <c r="BD382" s="134" t="str">
        <f t="shared" si="616"/>
        <v/>
      </c>
      <c r="BE382" s="134" t="str">
        <f t="shared" si="617"/>
        <v/>
      </c>
      <c r="BF382" s="134" t="str">
        <f t="shared" si="643"/>
        <v/>
      </c>
      <c r="BG382" s="134" t="str">
        <f t="shared" si="593"/>
        <v/>
      </c>
      <c r="BH382" s="73" t="str">
        <f t="shared" si="594"/>
        <v/>
      </c>
      <c r="BI382" s="73" t="str">
        <f t="shared" si="639"/>
        <v/>
      </c>
      <c r="BJ382" s="134" t="str">
        <f t="shared" si="618"/>
        <v/>
      </c>
      <c r="BK382" s="73" t="str" cm="1">
        <f t="array" ref="BK382">IF(BJ382="",""&amp;BI382,IF(BJ382="NEMA",BI382,INDEX(klub_naziv,MATCH(INDEX(klubAlias_klubid,BJ382),klub_id,0))))</f>
        <v/>
      </c>
      <c r="BL382" s="73" t="str" cm="1">
        <f t="array" ref="BL382">IFERROR(INDEX(registarNatjecatelji,CE382,4),"")</f>
        <v/>
      </c>
      <c r="BM382" s="179" t="str">
        <f t="shared" si="667"/>
        <v/>
      </c>
      <c r="BN382" s="73" t="str">
        <f t="shared" si="619"/>
        <v/>
      </c>
      <c r="BO382" s="73" t="str">
        <f t="shared" si="632"/>
        <v/>
      </c>
      <c r="BP382" s="134" t="str">
        <f t="shared" si="595"/>
        <v/>
      </c>
      <c r="BQ382" s="73" t="str">
        <f t="shared" si="596"/>
        <v/>
      </c>
      <c r="BR382" s="73" t="str">
        <f t="shared" si="597"/>
        <v/>
      </c>
      <c r="BS382" s="134" t="str">
        <f t="shared" si="598"/>
        <v/>
      </c>
      <c r="BT382" s="74" t="str">
        <f t="shared" si="599"/>
        <v/>
      </c>
      <c r="BU382" s="74" t="str">
        <f t="shared" si="600"/>
        <v/>
      </c>
      <c r="BV382" s="75" t="str">
        <f t="shared" si="601"/>
        <v/>
      </c>
      <c r="BW382" t="s">
        <v>1</v>
      </c>
      <c r="BX382" s="105" t="str">
        <f t="shared" si="602"/>
        <v/>
      </c>
      <c r="BY382" s="106" t="str">
        <f t="shared" si="603"/>
        <v/>
      </c>
      <c r="BZ382" t="s">
        <v>1</v>
      </c>
      <c r="CA382" s="105" t="str">
        <f t="shared" si="604"/>
        <v/>
      </c>
      <c r="CB382" s="106" t="str">
        <f t="shared" si="605"/>
        <v/>
      </c>
      <c r="CC382" t="s">
        <v>1</v>
      </c>
      <c r="CD382" s="105" t="str">
        <f t="shared" si="606"/>
        <v/>
      </c>
      <c r="CE382" s="106" t="str">
        <f t="shared" si="620"/>
        <v/>
      </c>
      <c r="CF382" t="s">
        <v>1</v>
      </c>
      <c r="CG382" s="111" t="str">
        <f t="shared" si="621"/>
        <v/>
      </c>
      <c r="CH382" s="134" t="str" cm="1">
        <f t="array" ref="CH382">IF(CG382="","",INDEX(imePrezime_id,CG382,0))</f>
        <v/>
      </c>
      <c r="CI382" s="106" t="str">
        <f>IF(OR(CD382="",CE382&lt;&gt;"NEMA"),"",IFERROR(INDEX(imeprezimealias_imeprezimeid,MATCH(BA382&amp;" "&amp;BB382,imeprezimealias_alias,0)),""))</f>
        <v/>
      </c>
      <c r="CJ382" t="s">
        <v>1</v>
      </c>
      <c r="CK382" s="29" t="str">
        <f t="shared" si="622"/>
        <v/>
      </c>
      <c r="CL382" t="s">
        <v>1</v>
      </c>
      <c r="CM382" s="90"/>
      <c r="CN382" t="s">
        <v>1</v>
      </c>
      <c r="CO382" s="111" t="str">
        <f>IF(CM382="","",MAX(CO$10:CO381)+1)</f>
        <v/>
      </c>
      <c r="CP382" s="106" t="str">
        <f>IF(CM382="","",INDEX(imePrezime_id,MATCH(IF(IFERROR(SEARCH("–",CM382),0)&lt;&gt;0,CM382,SUBSTITUTE(CM382," "," – ",1)),imePrezime,0)))</f>
        <v/>
      </c>
      <c r="CR382" s="29" t="str">
        <f t="shared" si="623"/>
        <v/>
      </c>
      <c r="CS382" t="s">
        <v>1</v>
      </c>
      <c r="CT382" s="115" t="str">
        <f>IF(AND(CE382="NEMA",CI382=""),MAX(CT$10:CT381)+1,"")</f>
        <v/>
      </c>
      <c r="CU382" t="s">
        <v>1</v>
      </c>
      <c r="CV382" s="120" t="str">
        <f t="shared" si="637"/>
        <v/>
      </c>
      <c r="CW382" t="s">
        <v>1</v>
      </c>
      <c r="CX382" s="105" t="str">
        <f>IF(CT382="","",IF(BO382&lt;&gt;"CRO","","INSERT INTO osoba (id,reg_broj,oib,spol_id,dat_rodjenja) VALUES ("&amp;CT382&amp;",(SELECT max(reg_broj)+1 FROM osoba),Null,'"&amp;CV382&amp;"',Null); INSERT INTO osoba_log (id,reg_broj,oib,spol_id,dat_rodjenja,dnevnik_id) SELECT id,reg_broj,oib,spol_id,dat_rodjenja,"&amp;CT$2&amp;" FROM osoba WHERE id = "&amp;CT382&amp;";"))</f>
        <v/>
      </c>
      <c r="CY382" s="125" t="str">
        <f>IF(CT382="","","INSERT INTO imeprezime (id,osoba_id,rbr,ime,prezime,klub_id,identitet_id,sintaksa_id,info,aktivno,dnevnik_id) VALUES ("&amp;CT382&amp;","&amp;IF(CX382="","Null",CT382)&amp;",1,'"&amp;BA382&amp;"','"&amp;BB382&amp;"',(SELECT id FROM klub WHERE naziv = '"&amp;BI382&amp;"'),Null,1,'',1,"&amp;CT$2&amp;");")</f>
        <v/>
      </c>
      <c r="CZ382" t="s">
        <v>1</v>
      </c>
      <c r="DA382" s="29" t="str">
        <f t="shared" si="624"/>
        <v/>
      </c>
      <c r="DB382" t="s">
        <v>1</v>
      </c>
      <c r="DC382" s="105" t="str">
        <f>IF(OR(BP382="",BP382&lt;&gt;"NEMA"),"",BO382)</f>
        <v/>
      </c>
      <c r="DD382" s="125" t="str">
        <f>IF(DC382="","",MAX(DD$10:DD381)+1)</f>
        <v/>
      </c>
      <c r="DE382" t="s">
        <v>1</v>
      </c>
      <c r="DF382" s="90"/>
      <c r="DG382" t="s">
        <v>1</v>
      </c>
      <c r="DH382" s="29" t="str">
        <f t="shared" si="607"/>
        <v/>
      </c>
      <c r="DI382" t="s">
        <v>1</v>
      </c>
      <c r="DJ382" s="166" t="str">
        <f>IF(BJ382&lt;&gt;"NEMA","",IF(IFERROR(MATCH(BI382,BI$10:BI381,0),0)&lt;&gt;0,"",BI382))</f>
        <v/>
      </c>
      <c r="DK382" t="s">
        <v>1</v>
      </c>
      <c r="DL382" s="90"/>
      <c r="DM382" t="s">
        <v>1</v>
      </c>
      <c r="DN382" s="105" t="str">
        <f t="shared" si="625"/>
        <v/>
      </c>
      <c r="DO382" s="73" t="str">
        <f>IF(DN382="","",MAX(DO$10:DO381)+1)</f>
        <v/>
      </c>
      <c r="DP382" s="73" t="str">
        <f>IF(DN382="","",IF(BP382="","",IF(BP382="NEMA",DD382,BP382)))</f>
        <v/>
      </c>
      <c r="DQ382" s="73" t="str">
        <f t="shared" si="626"/>
        <v/>
      </c>
      <c r="DR382" s="73" t="str">
        <f>IF(DL382="","",MAX(DR$10:DR381)+1)</f>
        <v/>
      </c>
      <c r="DS382" s="177" t="str">
        <f t="shared" si="608"/>
        <v/>
      </c>
      <c r="DT382" s="125" t="str">
        <f t="shared" si="627"/>
        <v/>
      </c>
      <c r="DU382" t="s">
        <v>1</v>
      </c>
      <c r="DV382" s="29" t="str">
        <f t="shared" si="628"/>
        <v/>
      </c>
      <c r="DW382" t="s">
        <v>1</v>
      </c>
      <c r="DX382" s="166" t="str">
        <f>IF(BX382="","",IF(BY382&lt;&gt;"NEMA","ime-pre-klu"&amp;IF(BJ382="","","(ali)")&amp;"-kat",IF(CB382&lt;&gt;"NEMA","ime-pre-klu"&amp;IF(BJ382="","","(ali)"),IF(CE382&lt;&gt;"NEMA","ime-pre",IF(CT382&lt;&gt;"","novo",""))))&amp;IF(AND(BE382="0",BD382&gt;max_minuta*60),"-ot",""))</f>
        <v/>
      </c>
      <c r="DY382" t="s">
        <v>1</v>
      </c>
      <c r="DZ382" s="111"/>
      <c r="EA382" s="134"/>
      <c r="EB382" s="134"/>
      <c r="EC382" s="134"/>
      <c r="ED382" s="134"/>
      <c r="EE382" s="134"/>
      <c r="EF382" s="134"/>
      <c r="EG382" s="134"/>
      <c r="EH382" s="134"/>
      <c r="EI382" s="134"/>
      <c r="EJ382" s="106" t="str">
        <f t="shared" si="609"/>
        <v/>
      </c>
      <c r="EK382" t="s">
        <v>1</v>
      </c>
    </row>
    <row r="383" spans="2:141" x14ac:dyDescent="0.25">
      <c r="B383" s="148"/>
      <c r="C383" t="s">
        <v>1</v>
      </c>
      <c r="D383" s="159" t="str">
        <f t="shared" si="610"/>
        <v/>
      </c>
      <c r="E383" s="160" t="str">
        <f t="shared" ref="E383:AW383" si="684">IF($B383="","",FIND(";",$B383,D383+1))</f>
        <v/>
      </c>
      <c r="F383" s="160" t="str">
        <f t="shared" si="684"/>
        <v/>
      </c>
      <c r="G383" s="160" t="str">
        <f t="shared" si="684"/>
        <v/>
      </c>
      <c r="H383" s="160" t="str">
        <f t="shared" si="684"/>
        <v/>
      </c>
      <c r="I383" s="160" t="str">
        <f t="shared" si="684"/>
        <v/>
      </c>
      <c r="J383" s="160" t="str">
        <f t="shared" si="684"/>
        <v/>
      </c>
      <c r="K383" s="160" t="str">
        <f t="shared" si="684"/>
        <v/>
      </c>
      <c r="L383" s="160" t="str">
        <f t="shared" si="684"/>
        <v/>
      </c>
      <c r="M383" s="160" t="str">
        <f t="shared" si="684"/>
        <v/>
      </c>
      <c r="N383" s="160" t="str">
        <f t="shared" si="684"/>
        <v/>
      </c>
      <c r="O383" s="160" t="str">
        <f t="shared" si="684"/>
        <v/>
      </c>
      <c r="P383" s="160" t="str">
        <f t="shared" si="684"/>
        <v/>
      </c>
      <c r="Q383" s="160" t="str">
        <f t="shared" si="684"/>
        <v/>
      </c>
      <c r="R383" s="160" t="str">
        <f t="shared" si="684"/>
        <v/>
      </c>
      <c r="S383" s="160" t="str">
        <f t="shared" si="684"/>
        <v/>
      </c>
      <c r="T383" s="160" t="str">
        <f t="shared" si="684"/>
        <v/>
      </c>
      <c r="U383" s="160" t="str">
        <f t="shared" si="684"/>
        <v/>
      </c>
      <c r="V383" s="160" t="str">
        <f t="shared" si="684"/>
        <v/>
      </c>
      <c r="W383" s="160" t="str">
        <f t="shared" si="684"/>
        <v/>
      </c>
      <c r="X383" s="160" t="str">
        <f t="shared" si="684"/>
        <v/>
      </c>
      <c r="Y383" s="160" t="str">
        <f t="shared" si="684"/>
        <v/>
      </c>
      <c r="Z383" s="160" t="str">
        <f t="shared" si="684"/>
        <v/>
      </c>
      <c r="AA383" s="160" t="str">
        <f t="shared" si="684"/>
        <v/>
      </c>
      <c r="AB383" s="160" t="str">
        <f t="shared" si="684"/>
        <v/>
      </c>
      <c r="AC383" s="160" t="str">
        <f t="shared" si="684"/>
        <v/>
      </c>
      <c r="AD383" s="160" t="str">
        <f t="shared" si="684"/>
        <v/>
      </c>
      <c r="AE383" s="160" t="str">
        <f t="shared" si="684"/>
        <v/>
      </c>
      <c r="AF383" s="160" t="str">
        <f t="shared" si="684"/>
        <v/>
      </c>
      <c r="AG383" s="160" t="str">
        <f t="shared" si="684"/>
        <v/>
      </c>
      <c r="AH383" s="160" t="str">
        <f t="shared" si="684"/>
        <v/>
      </c>
      <c r="AI383" s="160" t="str">
        <f t="shared" si="684"/>
        <v/>
      </c>
      <c r="AJ383" s="160" t="str">
        <f t="shared" si="684"/>
        <v/>
      </c>
      <c r="AK383" s="160" t="str">
        <f t="shared" si="684"/>
        <v/>
      </c>
      <c r="AL383" s="160" t="str">
        <f t="shared" si="684"/>
        <v/>
      </c>
      <c r="AM383" s="160" t="str">
        <f t="shared" si="684"/>
        <v/>
      </c>
      <c r="AN383" s="160" t="str">
        <f t="shared" si="684"/>
        <v/>
      </c>
      <c r="AO383" s="160" t="str">
        <f t="shared" si="684"/>
        <v/>
      </c>
      <c r="AP383" s="160" t="str">
        <f t="shared" si="684"/>
        <v/>
      </c>
      <c r="AQ383" s="160" t="str">
        <f t="shared" si="684"/>
        <v/>
      </c>
      <c r="AR383" s="160" t="str">
        <f t="shared" si="684"/>
        <v/>
      </c>
      <c r="AS383" s="160" t="str">
        <f t="shared" si="684"/>
        <v/>
      </c>
      <c r="AT383" s="160" t="str">
        <f t="shared" si="684"/>
        <v/>
      </c>
      <c r="AU383" s="160" t="str">
        <f t="shared" si="684"/>
        <v/>
      </c>
      <c r="AV383" s="160" t="str">
        <f t="shared" si="684"/>
        <v/>
      </c>
      <c r="AW383" s="161" t="str">
        <f t="shared" si="684"/>
        <v/>
      </c>
      <c r="AX383" t="s">
        <v>1</v>
      </c>
      <c r="AY383" s="105" t="str">
        <f t="shared" si="612"/>
        <v/>
      </c>
      <c r="AZ383" s="134" t="str">
        <f t="shared" si="592"/>
        <v/>
      </c>
      <c r="BA383" s="73" t="str">
        <f t="shared" si="613"/>
        <v/>
      </c>
      <c r="BB383" s="73" t="str">
        <f t="shared" si="614"/>
        <v/>
      </c>
      <c r="BC383" s="134" t="str">
        <f t="shared" si="615"/>
        <v/>
      </c>
      <c r="BD383" s="134" t="str">
        <f t="shared" si="616"/>
        <v/>
      </c>
      <c r="BE383" s="134" t="str">
        <f t="shared" si="617"/>
        <v/>
      </c>
      <c r="BF383" s="134" t="str">
        <f t="shared" si="643"/>
        <v/>
      </c>
      <c r="BG383" s="134" t="str">
        <f t="shared" si="593"/>
        <v/>
      </c>
      <c r="BH383" s="73" t="str">
        <f t="shared" si="594"/>
        <v/>
      </c>
      <c r="BI383" s="73" t="str">
        <f t="shared" si="639"/>
        <v/>
      </c>
      <c r="BJ383" s="134" t="str">
        <f t="shared" si="618"/>
        <v/>
      </c>
      <c r="BK383" s="73" t="str" cm="1">
        <f t="array" ref="BK383">IF(BJ383="",""&amp;BI383,IF(BJ383="NEMA",BI383,INDEX(klub_naziv,MATCH(INDEX(klubAlias_klubid,BJ383),klub_id,0))))</f>
        <v/>
      </c>
      <c r="BL383" s="73" t="str" cm="1">
        <f t="array" ref="BL383">IFERROR(INDEX(registarNatjecatelji,CE383,4),"")</f>
        <v/>
      </c>
      <c r="BM383" s="179" t="str">
        <f t="shared" si="667"/>
        <v/>
      </c>
      <c r="BN383" s="73" t="str">
        <f t="shared" si="619"/>
        <v/>
      </c>
      <c r="BO383" s="73" t="str">
        <f t="shared" si="632"/>
        <v/>
      </c>
      <c r="BP383" s="134" t="str">
        <f t="shared" si="595"/>
        <v/>
      </c>
      <c r="BQ383" s="73" t="str">
        <f t="shared" si="596"/>
        <v/>
      </c>
      <c r="BR383" s="73" t="str">
        <f t="shared" si="597"/>
        <v/>
      </c>
      <c r="BS383" s="134" t="str">
        <f t="shared" si="598"/>
        <v/>
      </c>
      <c r="BT383" s="74" t="str">
        <f t="shared" si="599"/>
        <v/>
      </c>
      <c r="BU383" s="74" t="str">
        <f t="shared" si="600"/>
        <v/>
      </c>
      <c r="BV383" s="75" t="str">
        <f t="shared" si="601"/>
        <v/>
      </c>
      <c r="BW383" t="s">
        <v>1</v>
      </c>
      <c r="BX383" s="105" t="str">
        <f t="shared" si="602"/>
        <v/>
      </c>
      <c r="BY383" s="106" t="str">
        <f t="shared" si="603"/>
        <v/>
      </c>
      <c r="BZ383" t="s">
        <v>1</v>
      </c>
      <c r="CA383" s="105" t="str">
        <f t="shared" si="604"/>
        <v/>
      </c>
      <c r="CB383" s="106" t="str">
        <f t="shared" si="605"/>
        <v/>
      </c>
      <c r="CC383" t="s">
        <v>1</v>
      </c>
      <c r="CD383" s="105" t="str">
        <f t="shared" si="606"/>
        <v/>
      </c>
      <c r="CE383" s="106" t="str">
        <f t="shared" si="620"/>
        <v/>
      </c>
      <c r="CF383" t="s">
        <v>1</v>
      </c>
      <c r="CG383" s="111" t="str">
        <f t="shared" si="621"/>
        <v/>
      </c>
      <c r="CH383" s="134" t="str" cm="1">
        <f t="array" ref="CH383">IF(CG383="","",INDEX(imePrezime_id,CG383,0))</f>
        <v/>
      </c>
      <c r="CI383" s="106" t="str">
        <f>IF(OR(CD383="",CE383&lt;&gt;"NEMA"),"",IFERROR(INDEX(imeprezimealias_imeprezimeid,MATCH(BA383&amp;" "&amp;BB383,imeprezimealias_alias,0)),""))</f>
        <v/>
      </c>
      <c r="CJ383" t="s">
        <v>1</v>
      </c>
      <c r="CK383" s="29" t="str">
        <f t="shared" si="622"/>
        <v/>
      </c>
      <c r="CL383" t="s">
        <v>1</v>
      </c>
      <c r="CM383" s="90"/>
      <c r="CN383" t="s">
        <v>1</v>
      </c>
      <c r="CO383" s="111" t="str">
        <f>IF(CM383="","",MAX(CO$10:CO382)+1)</f>
        <v/>
      </c>
      <c r="CP383" s="106" t="str">
        <f>IF(CM383="","",INDEX(imePrezime_id,MATCH(IF(IFERROR(SEARCH("–",CM383),0)&lt;&gt;0,CM383,SUBSTITUTE(CM383," "," – ",1)),imePrezime,0)))</f>
        <v/>
      </c>
      <c r="CR383" s="29" t="str">
        <f t="shared" si="623"/>
        <v/>
      </c>
      <c r="CS383" t="s">
        <v>1</v>
      </c>
      <c r="CT383" s="115" t="str">
        <f>IF(AND(CE383="NEMA",CI383=""),MAX(CT$10:CT382)+1,"")</f>
        <v/>
      </c>
      <c r="CU383" t="s">
        <v>1</v>
      </c>
      <c r="CV383" s="120" t="str">
        <f t="shared" si="637"/>
        <v/>
      </c>
      <c r="CW383" t="s">
        <v>1</v>
      </c>
      <c r="CX383" s="105" t="str">
        <f>IF(CT383="","",IF(BO383&lt;&gt;"CRO","","INSERT INTO osoba (id,reg_broj,oib,spol_id,dat_rodjenja) VALUES ("&amp;CT383&amp;",(SELECT max(reg_broj)+1 FROM osoba),Null,'"&amp;CV383&amp;"',Null); INSERT INTO osoba_log (id,reg_broj,oib,spol_id,dat_rodjenja,dnevnik_id) SELECT id,reg_broj,oib,spol_id,dat_rodjenja,"&amp;CT$2&amp;" FROM osoba WHERE id = "&amp;CT383&amp;";"))</f>
        <v/>
      </c>
      <c r="CY383" s="125" t="str">
        <f>IF(CT383="","","INSERT INTO imeprezime (id,osoba_id,rbr,ime,prezime,klub_id,identitet_id,sintaksa_id,info,aktivno,dnevnik_id) VALUES ("&amp;CT383&amp;","&amp;IF(CX383="","Null",CT383)&amp;",1,'"&amp;BA383&amp;"','"&amp;BB383&amp;"',(SELECT id FROM klub WHERE naziv = '"&amp;BI383&amp;"'),Null,1,'',1,"&amp;CT$2&amp;");")</f>
        <v/>
      </c>
      <c r="CZ383" t="s">
        <v>1</v>
      </c>
      <c r="DA383" s="29" t="str">
        <f t="shared" si="624"/>
        <v/>
      </c>
      <c r="DB383" t="s">
        <v>1</v>
      </c>
      <c r="DC383" s="105" t="str">
        <f>IF(OR(BP383="",BP383&lt;&gt;"NEMA"),"",BO383)</f>
        <v/>
      </c>
      <c r="DD383" s="125" t="str">
        <f>IF(DC383="","",MAX(DD$10:DD382)+1)</f>
        <v/>
      </c>
      <c r="DE383" t="s">
        <v>1</v>
      </c>
      <c r="DF383" s="90"/>
      <c r="DG383" t="s">
        <v>1</v>
      </c>
      <c r="DH383" s="29" t="str">
        <f t="shared" si="607"/>
        <v/>
      </c>
      <c r="DI383" t="s">
        <v>1</v>
      </c>
      <c r="DJ383" s="166" t="str">
        <f>IF(BJ383&lt;&gt;"NEMA","",IF(IFERROR(MATCH(BI383,BI$10:BI382,0),0)&lt;&gt;0,"",BI383))</f>
        <v/>
      </c>
      <c r="DK383" t="s">
        <v>1</v>
      </c>
      <c r="DL383" s="90"/>
      <c r="DM383" t="s">
        <v>1</v>
      </c>
      <c r="DN383" s="105" t="str">
        <f t="shared" si="625"/>
        <v/>
      </c>
      <c r="DO383" s="73" t="str">
        <f>IF(DN383="","",MAX(DO$10:DO382)+1)</f>
        <v/>
      </c>
      <c r="DP383" s="73" t="str">
        <f>IF(DN383="","",IF(BP383="","",IF(BP383="NEMA",DD383,BP383)))</f>
        <v/>
      </c>
      <c r="DQ383" s="73" t="str">
        <f t="shared" si="626"/>
        <v/>
      </c>
      <c r="DR383" s="73" t="str">
        <f>IF(DL383="","",MAX(DR$10:DR382)+1)</f>
        <v/>
      </c>
      <c r="DS383" s="177" t="str">
        <f t="shared" si="608"/>
        <v/>
      </c>
      <c r="DT383" s="125" t="str">
        <f t="shared" si="627"/>
        <v/>
      </c>
      <c r="DU383" t="s">
        <v>1</v>
      </c>
      <c r="DV383" s="29" t="str">
        <f t="shared" si="628"/>
        <v/>
      </c>
      <c r="DW383" t="s">
        <v>1</v>
      </c>
      <c r="DX383" s="166" t="str">
        <f>IF(BX383="","",IF(BY383&lt;&gt;"NEMA","ime-pre-klu"&amp;IF(BJ383="","","(ali)")&amp;"-kat",IF(CB383&lt;&gt;"NEMA","ime-pre-klu"&amp;IF(BJ383="","","(ali)"),IF(CE383&lt;&gt;"NEMA","ime-pre",IF(CT383&lt;&gt;"","novo",""))))&amp;IF(AND(BE383="0",BD383&gt;max_minuta*60),"-ot",""))</f>
        <v/>
      </c>
      <c r="DY383" t="s">
        <v>1</v>
      </c>
      <c r="DZ383" s="111"/>
      <c r="EA383" s="134"/>
      <c r="EB383" s="134"/>
      <c r="EC383" s="134"/>
      <c r="ED383" s="134"/>
      <c r="EE383" s="134"/>
      <c r="EF383" s="134"/>
      <c r="EG383" s="134"/>
      <c r="EH383" s="134"/>
      <c r="EI383" s="134"/>
      <c r="EJ383" s="106" t="str">
        <f t="shared" si="609"/>
        <v/>
      </c>
      <c r="EK383" t="s">
        <v>1</v>
      </c>
    </row>
    <row r="384" spans="2:141" x14ac:dyDescent="0.25">
      <c r="B384" s="148"/>
      <c r="C384" t="s">
        <v>1</v>
      </c>
      <c r="D384" s="159" t="str">
        <f t="shared" si="610"/>
        <v/>
      </c>
      <c r="E384" s="160" t="str">
        <f t="shared" ref="E384:AW384" si="685">IF($B384="","",FIND(";",$B384,D384+1))</f>
        <v/>
      </c>
      <c r="F384" s="160" t="str">
        <f t="shared" si="685"/>
        <v/>
      </c>
      <c r="G384" s="160" t="str">
        <f t="shared" si="685"/>
        <v/>
      </c>
      <c r="H384" s="160" t="str">
        <f t="shared" si="685"/>
        <v/>
      </c>
      <c r="I384" s="160" t="str">
        <f t="shared" si="685"/>
        <v/>
      </c>
      <c r="J384" s="160" t="str">
        <f t="shared" si="685"/>
        <v/>
      </c>
      <c r="K384" s="160" t="str">
        <f t="shared" si="685"/>
        <v/>
      </c>
      <c r="L384" s="160" t="str">
        <f t="shared" si="685"/>
        <v/>
      </c>
      <c r="M384" s="160" t="str">
        <f t="shared" si="685"/>
        <v/>
      </c>
      <c r="N384" s="160" t="str">
        <f t="shared" si="685"/>
        <v/>
      </c>
      <c r="O384" s="160" t="str">
        <f t="shared" si="685"/>
        <v/>
      </c>
      <c r="P384" s="160" t="str">
        <f t="shared" si="685"/>
        <v/>
      </c>
      <c r="Q384" s="160" t="str">
        <f t="shared" si="685"/>
        <v/>
      </c>
      <c r="R384" s="160" t="str">
        <f t="shared" si="685"/>
        <v/>
      </c>
      <c r="S384" s="160" t="str">
        <f t="shared" si="685"/>
        <v/>
      </c>
      <c r="T384" s="160" t="str">
        <f t="shared" si="685"/>
        <v/>
      </c>
      <c r="U384" s="160" t="str">
        <f t="shared" si="685"/>
        <v/>
      </c>
      <c r="V384" s="160" t="str">
        <f t="shared" si="685"/>
        <v/>
      </c>
      <c r="W384" s="160" t="str">
        <f t="shared" si="685"/>
        <v/>
      </c>
      <c r="X384" s="160" t="str">
        <f t="shared" si="685"/>
        <v/>
      </c>
      <c r="Y384" s="160" t="str">
        <f t="shared" si="685"/>
        <v/>
      </c>
      <c r="Z384" s="160" t="str">
        <f t="shared" si="685"/>
        <v/>
      </c>
      <c r="AA384" s="160" t="str">
        <f t="shared" si="685"/>
        <v/>
      </c>
      <c r="AB384" s="160" t="str">
        <f t="shared" si="685"/>
        <v/>
      </c>
      <c r="AC384" s="160" t="str">
        <f t="shared" si="685"/>
        <v/>
      </c>
      <c r="AD384" s="160" t="str">
        <f t="shared" si="685"/>
        <v/>
      </c>
      <c r="AE384" s="160" t="str">
        <f t="shared" si="685"/>
        <v/>
      </c>
      <c r="AF384" s="160" t="str">
        <f t="shared" si="685"/>
        <v/>
      </c>
      <c r="AG384" s="160" t="str">
        <f t="shared" si="685"/>
        <v/>
      </c>
      <c r="AH384" s="160" t="str">
        <f t="shared" si="685"/>
        <v/>
      </c>
      <c r="AI384" s="160" t="str">
        <f t="shared" si="685"/>
        <v/>
      </c>
      <c r="AJ384" s="160" t="str">
        <f t="shared" si="685"/>
        <v/>
      </c>
      <c r="AK384" s="160" t="str">
        <f t="shared" si="685"/>
        <v/>
      </c>
      <c r="AL384" s="160" t="str">
        <f t="shared" si="685"/>
        <v/>
      </c>
      <c r="AM384" s="160" t="str">
        <f t="shared" si="685"/>
        <v/>
      </c>
      <c r="AN384" s="160" t="str">
        <f t="shared" si="685"/>
        <v/>
      </c>
      <c r="AO384" s="160" t="str">
        <f t="shared" si="685"/>
        <v/>
      </c>
      <c r="AP384" s="160" t="str">
        <f t="shared" si="685"/>
        <v/>
      </c>
      <c r="AQ384" s="160" t="str">
        <f t="shared" si="685"/>
        <v/>
      </c>
      <c r="AR384" s="160" t="str">
        <f t="shared" si="685"/>
        <v/>
      </c>
      <c r="AS384" s="160" t="str">
        <f t="shared" si="685"/>
        <v/>
      </c>
      <c r="AT384" s="160" t="str">
        <f t="shared" si="685"/>
        <v/>
      </c>
      <c r="AU384" s="160" t="str">
        <f t="shared" si="685"/>
        <v/>
      </c>
      <c r="AV384" s="160" t="str">
        <f t="shared" si="685"/>
        <v/>
      </c>
      <c r="AW384" s="161" t="str">
        <f t="shared" si="685"/>
        <v/>
      </c>
      <c r="AX384" t="s">
        <v>1</v>
      </c>
      <c r="AY384" s="105" t="str">
        <f t="shared" si="612"/>
        <v/>
      </c>
      <c r="AZ384" s="134" t="str">
        <f t="shared" si="592"/>
        <v/>
      </c>
      <c r="BA384" s="73" t="str">
        <f t="shared" si="613"/>
        <v/>
      </c>
      <c r="BB384" s="73" t="str">
        <f t="shared" si="614"/>
        <v/>
      </c>
      <c r="BC384" s="134" t="str">
        <f t="shared" si="615"/>
        <v/>
      </c>
      <c r="BD384" s="134" t="str">
        <f t="shared" si="616"/>
        <v/>
      </c>
      <c r="BE384" s="134" t="str">
        <f t="shared" si="617"/>
        <v/>
      </c>
      <c r="BF384" s="134" t="str">
        <f t="shared" si="643"/>
        <v/>
      </c>
      <c r="BG384" s="134" t="str">
        <f t="shared" si="593"/>
        <v/>
      </c>
      <c r="BH384" s="73" t="str">
        <f t="shared" si="594"/>
        <v/>
      </c>
      <c r="BI384" s="73" t="str">
        <f t="shared" si="639"/>
        <v/>
      </c>
      <c r="BJ384" s="134" t="str">
        <f t="shared" si="618"/>
        <v/>
      </c>
      <c r="BK384" s="73" t="str" cm="1">
        <f t="array" ref="BK384">IF(BJ384="",""&amp;BI384,IF(BJ384="NEMA",BI384,INDEX(klub_naziv,MATCH(INDEX(klubAlias_klubid,BJ384),klub_id,0))))</f>
        <v/>
      </c>
      <c r="BL384" s="73" t="str" cm="1">
        <f t="array" ref="BL384">IFERROR(INDEX(registarNatjecatelji,CE384,4),"")</f>
        <v/>
      </c>
      <c r="BM384" s="179" t="str">
        <f t="shared" si="667"/>
        <v/>
      </c>
      <c r="BN384" s="73" t="str">
        <f t="shared" si="619"/>
        <v/>
      </c>
      <c r="BO384" s="73" t="str">
        <f t="shared" si="632"/>
        <v/>
      </c>
      <c r="BP384" s="134" t="str">
        <f t="shared" si="595"/>
        <v/>
      </c>
      <c r="BQ384" s="73" t="str">
        <f t="shared" si="596"/>
        <v/>
      </c>
      <c r="BR384" s="73" t="str">
        <f t="shared" si="597"/>
        <v/>
      </c>
      <c r="BS384" s="134" t="str">
        <f t="shared" si="598"/>
        <v/>
      </c>
      <c r="BT384" s="74" t="str">
        <f t="shared" si="599"/>
        <v/>
      </c>
      <c r="BU384" s="74" t="str">
        <f t="shared" si="600"/>
        <v/>
      </c>
      <c r="BV384" s="75" t="str">
        <f t="shared" si="601"/>
        <v/>
      </c>
      <c r="BW384" t="s">
        <v>1</v>
      </c>
      <c r="BX384" s="105" t="str">
        <f t="shared" si="602"/>
        <v/>
      </c>
      <c r="BY384" s="106" t="str">
        <f t="shared" si="603"/>
        <v/>
      </c>
      <c r="BZ384" t="s">
        <v>1</v>
      </c>
      <c r="CA384" s="105" t="str">
        <f t="shared" si="604"/>
        <v/>
      </c>
      <c r="CB384" s="106" t="str">
        <f t="shared" si="605"/>
        <v/>
      </c>
      <c r="CC384" t="s">
        <v>1</v>
      </c>
      <c r="CD384" s="105" t="str">
        <f t="shared" si="606"/>
        <v/>
      </c>
      <c r="CE384" s="106" t="str">
        <f t="shared" si="620"/>
        <v/>
      </c>
      <c r="CF384" t="s">
        <v>1</v>
      </c>
      <c r="CG384" s="111" t="str">
        <f t="shared" si="621"/>
        <v/>
      </c>
      <c r="CH384" s="134" t="str" cm="1">
        <f t="array" ref="CH384">IF(CG384="","",INDEX(imePrezime_id,CG384,0))</f>
        <v/>
      </c>
      <c r="CI384" s="106" t="str">
        <f>IF(OR(CD384="",CE384&lt;&gt;"NEMA"),"",IFERROR(INDEX(imeprezimealias_imeprezimeid,MATCH(BA384&amp;" "&amp;BB384,imeprezimealias_alias,0)),""))</f>
        <v/>
      </c>
      <c r="CJ384" t="s">
        <v>1</v>
      </c>
      <c r="CK384" s="29" t="str">
        <f t="shared" si="622"/>
        <v/>
      </c>
      <c r="CL384" t="s">
        <v>1</v>
      </c>
      <c r="CM384" s="90"/>
      <c r="CN384" t="s">
        <v>1</v>
      </c>
      <c r="CO384" s="111" t="str">
        <f>IF(CM384="","",MAX(CO$10:CO383)+1)</f>
        <v/>
      </c>
      <c r="CP384" s="106" t="str">
        <f>IF(CM384="","",INDEX(imePrezime_id,MATCH(IF(IFERROR(SEARCH("–",CM384),0)&lt;&gt;0,CM384,SUBSTITUTE(CM384," "," – ",1)),imePrezime,0)))</f>
        <v/>
      </c>
      <c r="CR384" s="29" t="str">
        <f t="shared" si="623"/>
        <v/>
      </c>
      <c r="CS384" t="s">
        <v>1</v>
      </c>
      <c r="CT384" s="115" t="str">
        <f>IF(AND(CE384="NEMA",CI384=""),MAX(CT$10:CT383)+1,"")</f>
        <v/>
      </c>
      <c r="CU384" t="s">
        <v>1</v>
      </c>
      <c r="CV384" s="120" t="str">
        <f t="shared" si="637"/>
        <v/>
      </c>
      <c r="CW384" t="s">
        <v>1</v>
      </c>
      <c r="CX384" s="105" t="str">
        <f>IF(CT384="","",IF(BO384&lt;&gt;"CRO","","INSERT INTO osoba (id,reg_broj,oib,spol_id,dat_rodjenja) VALUES ("&amp;CT384&amp;",(SELECT max(reg_broj)+1 FROM osoba),Null,'"&amp;CV384&amp;"',Null); INSERT INTO osoba_log (id,reg_broj,oib,spol_id,dat_rodjenja,dnevnik_id) SELECT id,reg_broj,oib,spol_id,dat_rodjenja,"&amp;CT$2&amp;" FROM osoba WHERE id = "&amp;CT384&amp;";"))</f>
        <v/>
      </c>
      <c r="CY384" s="125" t="str">
        <f>IF(CT384="","","INSERT INTO imeprezime (id,osoba_id,rbr,ime,prezime,klub_id,identitet_id,sintaksa_id,info,aktivno,dnevnik_id) VALUES ("&amp;CT384&amp;","&amp;IF(CX384="","Null",CT384)&amp;",1,'"&amp;BA384&amp;"','"&amp;BB384&amp;"',(SELECT id FROM klub WHERE naziv = '"&amp;BI384&amp;"'),Null,1,'',1,"&amp;CT$2&amp;");")</f>
        <v/>
      </c>
      <c r="CZ384" t="s">
        <v>1</v>
      </c>
      <c r="DA384" s="29" t="str">
        <f t="shared" si="624"/>
        <v/>
      </c>
      <c r="DB384" t="s">
        <v>1</v>
      </c>
      <c r="DC384" s="105" t="str">
        <f>IF(OR(BP384="",BP384&lt;&gt;"NEMA"),"",BO384)</f>
        <v/>
      </c>
      <c r="DD384" s="125" t="str">
        <f>IF(DC384="","",MAX(DD$10:DD383)+1)</f>
        <v/>
      </c>
      <c r="DE384" t="s">
        <v>1</v>
      </c>
      <c r="DF384" s="90"/>
      <c r="DG384" t="s">
        <v>1</v>
      </c>
      <c r="DH384" s="29" t="str">
        <f t="shared" si="607"/>
        <v/>
      </c>
      <c r="DI384" t="s">
        <v>1</v>
      </c>
      <c r="DJ384" s="166" t="str">
        <f>IF(BJ384&lt;&gt;"NEMA","",IF(IFERROR(MATCH(BI384,BI$10:BI383,0),0)&lt;&gt;0,"",BI384))</f>
        <v/>
      </c>
      <c r="DK384" t="s">
        <v>1</v>
      </c>
      <c r="DL384" s="90"/>
      <c r="DM384" t="s">
        <v>1</v>
      </c>
      <c r="DN384" s="105" t="str">
        <f t="shared" si="625"/>
        <v/>
      </c>
      <c r="DO384" s="73" t="str">
        <f>IF(DN384="","",MAX(DO$10:DO383)+1)</f>
        <v/>
      </c>
      <c r="DP384" s="73" t="str">
        <f>IF(DN384="","",IF(BP384="","",IF(BP384="NEMA",DD384,BP384)))</f>
        <v/>
      </c>
      <c r="DQ384" s="73" t="str">
        <f t="shared" si="626"/>
        <v/>
      </c>
      <c r="DR384" s="73" t="str">
        <f>IF(DL384="","",MAX(DR$10:DR383)+1)</f>
        <v/>
      </c>
      <c r="DS384" s="177" t="str">
        <f t="shared" si="608"/>
        <v/>
      </c>
      <c r="DT384" s="125" t="str">
        <f t="shared" si="627"/>
        <v/>
      </c>
      <c r="DU384" t="s">
        <v>1</v>
      </c>
      <c r="DV384" s="29" t="str">
        <f t="shared" si="628"/>
        <v/>
      </c>
      <c r="DW384" t="s">
        <v>1</v>
      </c>
      <c r="DX384" s="166" t="str">
        <f>IF(BX384="","",IF(BY384&lt;&gt;"NEMA","ime-pre-klu"&amp;IF(BJ384="","","(ali)")&amp;"-kat",IF(CB384&lt;&gt;"NEMA","ime-pre-klu"&amp;IF(BJ384="","","(ali)"),IF(CE384&lt;&gt;"NEMA","ime-pre",IF(CT384&lt;&gt;"","novo",""))))&amp;IF(AND(BE384="0",BD384&gt;max_minuta*60),"-ot",""))</f>
        <v/>
      </c>
      <c r="DY384" t="s">
        <v>1</v>
      </c>
      <c r="DZ384" s="111"/>
      <c r="EA384" s="134"/>
      <c r="EB384" s="134"/>
      <c r="EC384" s="134"/>
      <c r="ED384" s="134"/>
      <c r="EE384" s="134"/>
      <c r="EF384" s="134"/>
      <c r="EG384" s="134"/>
      <c r="EH384" s="134"/>
      <c r="EI384" s="134"/>
      <c r="EJ384" s="106" t="str">
        <f t="shared" si="609"/>
        <v/>
      </c>
      <c r="EK384" t="s">
        <v>1</v>
      </c>
    </row>
    <row r="385" spans="2:141" x14ac:dyDescent="0.25">
      <c r="B385" s="148"/>
      <c r="C385" t="s">
        <v>1</v>
      </c>
      <c r="D385" s="159" t="str">
        <f t="shared" si="610"/>
        <v/>
      </c>
      <c r="E385" s="160" t="str">
        <f t="shared" ref="E385:AW385" si="686">IF($B385="","",FIND(";",$B385,D385+1))</f>
        <v/>
      </c>
      <c r="F385" s="160" t="str">
        <f t="shared" si="686"/>
        <v/>
      </c>
      <c r="G385" s="160" t="str">
        <f t="shared" si="686"/>
        <v/>
      </c>
      <c r="H385" s="160" t="str">
        <f t="shared" si="686"/>
        <v/>
      </c>
      <c r="I385" s="160" t="str">
        <f t="shared" si="686"/>
        <v/>
      </c>
      <c r="J385" s="160" t="str">
        <f t="shared" si="686"/>
        <v/>
      </c>
      <c r="K385" s="160" t="str">
        <f t="shared" si="686"/>
        <v/>
      </c>
      <c r="L385" s="160" t="str">
        <f t="shared" si="686"/>
        <v/>
      </c>
      <c r="M385" s="160" t="str">
        <f t="shared" si="686"/>
        <v/>
      </c>
      <c r="N385" s="160" t="str">
        <f t="shared" si="686"/>
        <v/>
      </c>
      <c r="O385" s="160" t="str">
        <f t="shared" si="686"/>
        <v/>
      </c>
      <c r="P385" s="160" t="str">
        <f t="shared" si="686"/>
        <v/>
      </c>
      <c r="Q385" s="160" t="str">
        <f t="shared" si="686"/>
        <v/>
      </c>
      <c r="R385" s="160" t="str">
        <f t="shared" si="686"/>
        <v/>
      </c>
      <c r="S385" s="160" t="str">
        <f t="shared" si="686"/>
        <v/>
      </c>
      <c r="T385" s="160" t="str">
        <f t="shared" si="686"/>
        <v/>
      </c>
      <c r="U385" s="160" t="str">
        <f t="shared" si="686"/>
        <v/>
      </c>
      <c r="V385" s="160" t="str">
        <f t="shared" si="686"/>
        <v/>
      </c>
      <c r="W385" s="160" t="str">
        <f t="shared" si="686"/>
        <v/>
      </c>
      <c r="X385" s="160" t="str">
        <f t="shared" si="686"/>
        <v/>
      </c>
      <c r="Y385" s="160" t="str">
        <f t="shared" si="686"/>
        <v/>
      </c>
      <c r="Z385" s="160" t="str">
        <f t="shared" si="686"/>
        <v/>
      </c>
      <c r="AA385" s="160" t="str">
        <f t="shared" si="686"/>
        <v/>
      </c>
      <c r="AB385" s="160" t="str">
        <f t="shared" si="686"/>
        <v/>
      </c>
      <c r="AC385" s="160" t="str">
        <f t="shared" si="686"/>
        <v/>
      </c>
      <c r="AD385" s="160" t="str">
        <f t="shared" si="686"/>
        <v/>
      </c>
      <c r="AE385" s="160" t="str">
        <f t="shared" si="686"/>
        <v/>
      </c>
      <c r="AF385" s="160" t="str">
        <f t="shared" si="686"/>
        <v/>
      </c>
      <c r="AG385" s="160" t="str">
        <f t="shared" si="686"/>
        <v/>
      </c>
      <c r="AH385" s="160" t="str">
        <f t="shared" si="686"/>
        <v/>
      </c>
      <c r="AI385" s="160" t="str">
        <f t="shared" si="686"/>
        <v/>
      </c>
      <c r="AJ385" s="160" t="str">
        <f t="shared" si="686"/>
        <v/>
      </c>
      <c r="AK385" s="160" t="str">
        <f t="shared" si="686"/>
        <v/>
      </c>
      <c r="AL385" s="160" t="str">
        <f t="shared" si="686"/>
        <v/>
      </c>
      <c r="AM385" s="160" t="str">
        <f t="shared" si="686"/>
        <v/>
      </c>
      <c r="AN385" s="160" t="str">
        <f t="shared" si="686"/>
        <v/>
      </c>
      <c r="AO385" s="160" t="str">
        <f t="shared" si="686"/>
        <v/>
      </c>
      <c r="AP385" s="160" t="str">
        <f t="shared" si="686"/>
        <v/>
      </c>
      <c r="AQ385" s="160" t="str">
        <f t="shared" si="686"/>
        <v/>
      </c>
      <c r="AR385" s="160" t="str">
        <f t="shared" si="686"/>
        <v/>
      </c>
      <c r="AS385" s="160" t="str">
        <f t="shared" si="686"/>
        <v/>
      </c>
      <c r="AT385" s="160" t="str">
        <f t="shared" si="686"/>
        <v/>
      </c>
      <c r="AU385" s="160" t="str">
        <f t="shared" si="686"/>
        <v/>
      </c>
      <c r="AV385" s="160" t="str">
        <f t="shared" si="686"/>
        <v/>
      </c>
      <c r="AW385" s="161" t="str">
        <f t="shared" si="686"/>
        <v/>
      </c>
      <c r="AX385" t="s">
        <v>1</v>
      </c>
      <c r="AY385" s="105" t="str">
        <f t="shared" si="612"/>
        <v/>
      </c>
      <c r="AZ385" s="134" t="str">
        <f t="shared" si="592"/>
        <v/>
      </c>
      <c r="BA385" s="73" t="str">
        <f t="shared" si="613"/>
        <v/>
      </c>
      <c r="BB385" s="73" t="str">
        <f t="shared" si="614"/>
        <v/>
      </c>
      <c r="BC385" s="134" t="str">
        <f t="shared" si="615"/>
        <v/>
      </c>
      <c r="BD385" s="134" t="str">
        <f t="shared" si="616"/>
        <v/>
      </c>
      <c r="BE385" s="134" t="str">
        <f t="shared" si="617"/>
        <v/>
      </c>
      <c r="BF385" s="134" t="str">
        <f t="shared" si="643"/>
        <v/>
      </c>
      <c r="BG385" s="134" t="str">
        <f t="shared" si="593"/>
        <v/>
      </c>
      <c r="BH385" s="73" t="str">
        <f t="shared" si="594"/>
        <v/>
      </c>
      <c r="BI385" s="73" t="str">
        <f t="shared" si="639"/>
        <v/>
      </c>
      <c r="BJ385" s="134" t="str">
        <f t="shared" si="618"/>
        <v/>
      </c>
      <c r="BK385" s="73" t="str" cm="1">
        <f t="array" ref="BK385">IF(BJ385="",""&amp;BI385,IF(BJ385="NEMA",BI385,INDEX(klub_naziv,MATCH(INDEX(klubAlias_klubid,BJ385),klub_id,0))))</f>
        <v/>
      </c>
      <c r="BL385" s="73" t="str" cm="1">
        <f t="array" ref="BL385">IFERROR(INDEX(registarNatjecatelji,CE385,4),"")</f>
        <v/>
      </c>
      <c r="BM385" s="179" t="str">
        <f t="shared" si="667"/>
        <v/>
      </c>
      <c r="BN385" s="73" t="str">
        <f t="shared" si="619"/>
        <v/>
      </c>
      <c r="BO385" s="73" t="str">
        <f t="shared" si="632"/>
        <v/>
      </c>
      <c r="BP385" s="134" t="str">
        <f t="shared" si="595"/>
        <v/>
      </c>
      <c r="BQ385" s="73" t="str">
        <f t="shared" si="596"/>
        <v/>
      </c>
      <c r="BR385" s="73" t="str">
        <f t="shared" si="597"/>
        <v/>
      </c>
      <c r="BS385" s="134" t="str">
        <f t="shared" si="598"/>
        <v/>
      </c>
      <c r="BT385" s="74" t="str">
        <f t="shared" si="599"/>
        <v/>
      </c>
      <c r="BU385" s="74" t="str">
        <f t="shared" si="600"/>
        <v/>
      </c>
      <c r="BV385" s="75" t="str">
        <f t="shared" si="601"/>
        <v/>
      </c>
      <c r="BW385" t="s">
        <v>1</v>
      </c>
      <c r="BX385" s="105" t="str">
        <f t="shared" si="602"/>
        <v/>
      </c>
      <c r="BY385" s="106" t="str">
        <f t="shared" si="603"/>
        <v/>
      </c>
      <c r="BZ385" t="s">
        <v>1</v>
      </c>
      <c r="CA385" s="105" t="str">
        <f t="shared" si="604"/>
        <v/>
      </c>
      <c r="CB385" s="106" t="str">
        <f t="shared" si="605"/>
        <v/>
      </c>
      <c r="CC385" t="s">
        <v>1</v>
      </c>
      <c r="CD385" s="105" t="str">
        <f t="shared" si="606"/>
        <v/>
      </c>
      <c r="CE385" s="106" t="str">
        <f t="shared" si="620"/>
        <v/>
      </c>
      <c r="CF385" t="s">
        <v>1</v>
      </c>
      <c r="CG385" s="111" t="str">
        <f t="shared" si="621"/>
        <v/>
      </c>
      <c r="CH385" s="134" t="str" cm="1">
        <f t="array" ref="CH385">IF(CG385="","",INDEX(imePrezime_id,CG385,0))</f>
        <v/>
      </c>
      <c r="CI385" s="106" t="str">
        <f>IF(OR(CD385="",CE385&lt;&gt;"NEMA"),"",IFERROR(INDEX(imeprezimealias_imeprezimeid,MATCH(BA385&amp;" "&amp;BB385,imeprezimealias_alias,0)),""))</f>
        <v/>
      </c>
      <c r="CJ385" t="s">
        <v>1</v>
      </c>
      <c r="CK385" s="29" t="str">
        <f t="shared" si="622"/>
        <v/>
      </c>
      <c r="CL385" t="s">
        <v>1</v>
      </c>
      <c r="CM385" s="90"/>
      <c r="CN385" t="s">
        <v>1</v>
      </c>
      <c r="CO385" s="111" t="str">
        <f>IF(CM385="","",MAX(CO$10:CO384)+1)</f>
        <v/>
      </c>
      <c r="CP385" s="106" t="str">
        <f>IF(CM385="","",INDEX(imePrezime_id,MATCH(IF(IFERROR(SEARCH("–",CM385),0)&lt;&gt;0,CM385,SUBSTITUTE(CM385," "," – ",1)),imePrezime,0)))</f>
        <v/>
      </c>
      <c r="CR385" s="29" t="str">
        <f t="shared" si="623"/>
        <v/>
      </c>
      <c r="CS385" t="s">
        <v>1</v>
      </c>
      <c r="CT385" s="115" t="str">
        <f>IF(AND(CE385="NEMA",CI385=""),MAX(CT$10:CT384)+1,"")</f>
        <v/>
      </c>
      <c r="CU385" t="s">
        <v>1</v>
      </c>
      <c r="CV385" s="120" t="str">
        <f t="shared" si="637"/>
        <v/>
      </c>
      <c r="CW385" t="s">
        <v>1</v>
      </c>
      <c r="CX385" s="105" t="str">
        <f>IF(CT385="","",IF(BO385&lt;&gt;"CRO","","INSERT INTO osoba (id,reg_broj,oib,spol_id,dat_rodjenja) VALUES ("&amp;CT385&amp;",(SELECT max(reg_broj)+1 FROM osoba),Null,'"&amp;CV385&amp;"',Null); INSERT INTO osoba_log (id,reg_broj,oib,spol_id,dat_rodjenja,dnevnik_id) SELECT id,reg_broj,oib,spol_id,dat_rodjenja,"&amp;CT$2&amp;" FROM osoba WHERE id = "&amp;CT385&amp;";"))</f>
        <v/>
      </c>
      <c r="CY385" s="125" t="str">
        <f>IF(CT385="","","INSERT INTO imeprezime (id,osoba_id,rbr,ime,prezime,klub_id,identitet_id,sintaksa_id,info,aktivno,dnevnik_id) VALUES ("&amp;CT385&amp;","&amp;IF(CX385="","Null",CT385)&amp;",1,'"&amp;BA385&amp;"','"&amp;BB385&amp;"',(SELECT id FROM klub WHERE naziv = '"&amp;BI385&amp;"'),Null,1,'',1,"&amp;CT$2&amp;");")</f>
        <v/>
      </c>
      <c r="CZ385" t="s">
        <v>1</v>
      </c>
      <c r="DA385" s="29" t="str">
        <f t="shared" si="624"/>
        <v/>
      </c>
      <c r="DB385" t="s">
        <v>1</v>
      </c>
      <c r="DC385" s="105" t="str">
        <f>IF(OR(BP385="",BP385&lt;&gt;"NEMA"),"",BO385)</f>
        <v/>
      </c>
      <c r="DD385" s="125" t="str">
        <f>IF(DC385="","",MAX(DD$10:DD384)+1)</f>
        <v/>
      </c>
      <c r="DE385" t="s">
        <v>1</v>
      </c>
      <c r="DF385" s="90"/>
      <c r="DG385" t="s">
        <v>1</v>
      </c>
      <c r="DH385" s="29" t="str">
        <f t="shared" si="607"/>
        <v/>
      </c>
      <c r="DI385" t="s">
        <v>1</v>
      </c>
      <c r="DJ385" s="166" t="str">
        <f>IF(BJ385&lt;&gt;"NEMA","",IF(IFERROR(MATCH(BI385,BI$10:BI384,0),0)&lt;&gt;0,"",BI385))</f>
        <v/>
      </c>
      <c r="DK385" t="s">
        <v>1</v>
      </c>
      <c r="DL385" s="90"/>
      <c r="DM385" t="s">
        <v>1</v>
      </c>
      <c r="DN385" s="105" t="str">
        <f t="shared" si="625"/>
        <v/>
      </c>
      <c r="DO385" s="73" t="str">
        <f>IF(DN385="","",MAX(DO$10:DO384)+1)</f>
        <v/>
      </c>
      <c r="DP385" s="73" t="str">
        <f>IF(DN385="","",IF(BP385="","",IF(BP385="NEMA",DD385,BP385)))</f>
        <v/>
      </c>
      <c r="DQ385" s="73" t="str">
        <f t="shared" si="626"/>
        <v/>
      </c>
      <c r="DR385" s="73" t="str">
        <f>IF(DL385="","",MAX(DR$10:DR384)+1)</f>
        <v/>
      </c>
      <c r="DS385" s="177" t="str">
        <f t="shared" si="608"/>
        <v/>
      </c>
      <c r="DT385" s="125" t="str">
        <f t="shared" si="627"/>
        <v/>
      </c>
      <c r="DU385" t="s">
        <v>1</v>
      </c>
      <c r="DV385" s="29" t="str">
        <f t="shared" si="628"/>
        <v/>
      </c>
      <c r="DW385" t="s">
        <v>1</v>
      </c>
      <c r="DX385" s="166" t="str">
        <f>IF(BX385="","",IF(BY385&lt;&gt;"NEMA","ime-pre-klu"&amp;IF(BJ385="","","(ali)")&amp;"-kat",IF(CB385&lt;&gt;"NEMA","ime-pre-klu"&amp;IF(BJ385="","","(ali)"),IF(CE385&lt;&gt;"NEMA","ime-pre",IF(CT385&lt;&gt;"","novo",""))))&amp;IF(AND(BE385="0",BD385&gt;max_minuta*60),"-ot",""))</f>
        <v/>
      </c>
      <c r="DY385" t="s">
        <v>1</v>
      </c>
      <c r="DZ385" s="111"/>
      <c r="EA385" s="134"/>
      <c r="EB385" s="134"/>
      <c r="EC385" s="134"/>
      <c r="ED385" s="134"/>
      <c r="EE385" s="134"/>
      <c r="EF385" s="134"/>
      <c r="EG385" s="134"/>
      <c r="EH385" s="134"/>
      <c r="EI385" s="134"/>
      <c r="EJ385" s="106" t="str">
        <f t="shared" si="609"/>
        <v/>
      </c>
      <c r="EK385" t="s">
        <v>1</v>
      </c>
    </row>
    <row r="386" spans="2:141" x14ac:dyDescent="0.25">
      <c r="B386" s="148"/>
      <c r="C386" t="s">
        <v>1</v>
      </c>
      <c r="D386" s="159" t="str">
        <f t="shared" si="610"/>
        <v/>
      </c>
      <c r="E386" s="160" t="str">
        <f t="shared" ref="E386:AW386" si="687">IF($B386="","",FIND(";",$B386,D386+1))</f>
        <v/>
      </c>
      <c r="F386" s="160" t="str">
        <f t="shared" si="687"/>
        <v/>
      </c>
      <c r="G386" s="160" t="str">
        <f t="shared" si="687"/>
        <v/>
      </c>
      <c r="H386" s="160" t="str">
        <f t="shared" si="687"/>
        <v/>
      </c>
      <c r="I386" s="160" t="str">
        <f t="shared" si="687"/>
        <v/>
      </c>
      <c r="J386" s="160" t="str">
        <f t="shared" si="687"/>
        <v/>
      </c>
      <c r="K386" s="160" t="str">
        <f t="shared" si="687"/>
        <v/>
      </c>
      <c r="L386" s="160" t="str">
        <f t="shared" si="687"/>
        <v/>
      </c>
      <c r="M386" s="160" t="str">
        <f t="shared" si="687"/>
        <v/>
      </c>
      <c r="N386" s="160" t="str">
        <f t="shared" si="687"/>
        <v/>
      </c>
      <c r="O386" s="160" t="str">
        <f t="shared" si="687"/>
        <v/>
      </c>
      <c r="P386" s="160" t="str">
        <f t="shared" si="687"/>
        <v/>
      </c>
      <c r="Q386" s="160" t="str">
        <f t="shared" si="687"/>
        <v/>
      </c>
      <c r="R386" s="160" t="str">
        <f t="shared" si="687"/>
        <v/>
      </c>
      <c r="S386" s="160" t="str">
        <f t="shared" si="687"/>
        <v/>
      </c>
      <c r="T386" s="160" t="str">
        <f t="shared" si="687"/>
        <v/>
      </c>
      <c r="U386" s="160" t="str">
        <f t="shared" si="687"/>
        <v/>
      </c>
      <c r="V386" s="160" t="str">
        <f t="shared" si="687"/>
        <v/>
      </c>
      <c r="W386" s="160" t="str">
        <f t="shared" si="687"/>
        <v/>
      </c>
      <c r="X386" s="160" t="str">
        <f t="shared" si="687"/>
        <v/>
      </c>
      <c r="Y386" s="160" t="str">
        <f t="shared" si="687"/>
        <v/>
      </c>
      <c r="Z386" s="160" t="str">
        <f t="shared" si="687"/>
        <v/>
      </c>
      <c r="AA386" s="160" t="str">
        <f t="shared" si="687"/>
        <v/>
      </c>
      <c r="AB386" s="160" t="str">
        <f t="shared" si="687"/>
        <v/>
      </c>
      <c r="AC386" s="160" t="str">
        <f t="shared" si="687"/>
        <v/>
      </c>
      <c r="AD386" s="160" t="str">
        <f t="shared" si="687"/>
        <v/>
      </c>
      <c r="AE386" s="160" t="str">
        <f t="shared" si="687"/>
        <v/>
      </c>
      <c r="AF386" s="160" t="str">
        <f t="shared" si="687"/>
        <v/>
      </c>
      <c r="AG386" s="160" t="str">
        <f t="shared" si="687"/>
        <v/>
      </c>
      <c r="AH386" s="160" t="str">
        <f t="shared" si="687"/>
        <v/>
      </c>
      <c r="AI386" s="160" t="str">
        <f t="shared" si="687"/>
        <v/>
      </c>
      <c r="AJ386" s="160" t="str">
        <f t="shared" si="687"/>
        <v/>
      </c>
      <c r="AK386" s="160" t="str">
        <f t="shared" si="687"/>
        <v/>
      </c>
      <c r="AL386" s="160" t="str">
        <f t="shared" si="687"/>
        <v/>
      </c>
      <c r="AM386" s="160" t="str">
        <f t="shared" si="687"/>
        <v/>
      </c>
      <c r="AN386" s="160" t="str">
        <f t="shared" si="687"/>
        <v/>
      </c>
      <c r="AO386" s="160" t="str">
        <f t="shared" si="687"/>
        <v/>
      </c>
      <c r="AP386" s="160" t="str">
        <f t="shared" si="687"/>
        <v/>
      </c>
      <c r="AQ386" s="160" t="str">
        <f t="shared" si="687"/>
        <v/>
      </c>
      <c r="AR386" s="160" t="str">
        <f t="shared" si="687"/>
        <v/>
      </c>
      <c r="AS386" s="160" t="str">
        <f t="shared" si="687"/>
        <v/>
      </c>
      <c r="AT386" s="160" t="str">
        <f t="shared" si="687"/>
        <v/>
      </c>
      <c r="AU386" s="160" t="str">
        <f t="shared" si="687"/>
        <v/>
      </c>
      <c r="AV386" s="160" t="str">
        <f t="shared" si="687"/>
        <v/>
      </c>
      <c r="AW386" s="161" t="str">
        <f t="shared" si="687"/>
        <v/>
      </c>
      <c r="AX386" t="s">
        <v>1</v>
      </c>
      <c r="AY386" s="105" t="str">
        <f t="shared" si="612"/>
        <v/>
      </c>
      <c r="AZ386" s="134" t="str">
        <f t="shared" si="592"/>
        <v/>
      </c>
      <c r="BA386" s="73" t="str">
        <f t="shared" si="613"/>
        <v/>
      </c>
      <c r="BB386" s="73" t="str">
        <f t="shared" si="614"/>
        <v/>
      </c>
      <c r="BC386" s="134" t="str">
        <f t="shared" si="615"/>
        <v/>
      </c>
      <c r="BD386" s="134" t="str">
        <f t="shared" si="616"/>
        <v/>
      </c>
      <c r="BE386" s="134" t="str">
        <f t="shared" si="617"/>
        <v/>
      </c>
      <c r="BF386" s="134" t="str">
        <f t="shared" si="643"/>
        <v/>
      </c>
      <c r="BG386" s="134" t="str">
        <f t="shared" si="593"/>
        <v/>
      </c>
      <c r="BH386" s="73" t="str">
        <f t="shared" si="594"/>
        <v/>
      </c>
      <c r="BI386" s="73" t="str">
        <f t="shared" si="639"/>
        <v/>
      </c>
      <c r="BJ386" s="134" t="str">
        <f t="shared" si="618"/>
        <v/>
      </c>
      <c r="BK386" s="73" t="str" cm="1">
        <f t="array" ref="BK386">IF(BJ386="",""&amp;BI386,IF(BJ386="NEMA",BI386,INDEX(klub_naziv,MATCH(INDEX(klubAlias_klubid,BJ386),klub_id,0))))</f>
        <v/>
      </c>
      <c r="BL386" s="73" t="str" cm="1">
        <f t="array" ref="BL386">IFERROR(INDEX(registarNatjecatelji,CE386,4),"")</f>
        <v/>
      </c>
      <c r="BM386" s="179" t="str">
        <f t="shared" si="667"/>
        <v/>
      </c>
      <c r="BN386" s="73" t="str">
        <f t="shared" si="619"/>
        <v/>
      </c>
      <c r="BO386" s="73" t="str">
        <f t="shared" si="632"/>
        <v/>
      </c>
      <c r="BP386" s="134" t="str">
        <f t="shared" si="595"/>
        <v/>
      </c>
      <c r="BQ386" s="73" t="str">
        <f t="shared" si="596"/>
        <v/>
      </c>
      <c r="BR386" s="73" t="str">
        <f t="shared" si="597"/>
        <v/>
      </c>
      <c r="BS386" s="134" t="str">
        <f t="shared" si="598"/>
        <v/>
      </c>
      <c r="BT386" s="74" t="str">
        <f t="shared" si="599"/>
        <v/>
      </c>
      <c r="BU386" s="74" t="str">
        <f t="shared" si="600"/>
        <v/>
      </c>
      <c r="BV386" s="75" t="str">
        <f t="shared" si="601"/>
        <v/>
      </c>
      <c r="BW386" t="s">
        <v>1</v>
      </c>
      <c r="BX386" s="105" t="str">
        <f t="shared" si="602"/>
        <v/>
      </c>
      <c r="BY386" s="106" t="str">
        <f t="shared" si="603"/>
        <v/>
      </c>
      <c r="BZ386" t="s">
        <v>1</v>
      </c>
      <c r="CA386" s="105" t="str">
        <f t="shared" si="604"/>
        <v/>
      </c>
      <c r="CB386" s="106" t="str">
        <f t="shared" si="605"/>
        <v/>
      </c>
      <c r="CC386" t="s">
        <v>1</v>
      </c>
      <c r="CD386" s="105" t="str">
        <f t="shared" si="606"/>
        <v/>
      </c>
      <c r="CE386" s="106" t="str">
        <f t="shared" si="620"/>
        <v/>
      </c>
      <c r="CF386" t="s">
        <v>1</v>
      </c>
      <c r="CG386" s="111" t="str">
        <f t="shared" si="621"/>
        <v/>
      </c>
      <c r="CH386" s="134" t="str" cm="1">
        <f t="array" ref="CH386">IF(CG386="","",INDEX(imePrezime_id,CG386,0))</f>
        <v/>
      </c>
      <c r="CI386" s="106" t="str">
        <f>IF(OR(CD386="",CE386&lt;&gt;"NEMA"),"",IFERROR(INDEX(imeprezimealias_imeprezimeid,MATCH(BA386&amp;" "&amp;BB386,imeprezimealias_alias,0)),""))</f>
        <v/>
      </c>
      <c r="CJ386" t="s">
        <v>1</v>
      </c>
      <c r="CK386" s="29" t="str">
        <f t="shared" si="622"/>
        <v/>
      </c>
      <c r="CL386" t="s">
        <v>1</v>
      </c>
      <c r="CM386" s="90"/>
      <c r="CN386" t="s">
        <v>1</v>
      </c>
      <c r="CO386" s="111" t="str">
        <f>IF(CM386="","",MAX(CO$10:CO385)+1)</f>
        <v/>
      </c>
      <c r="CP386" s="106" t="str">
        <f>IF(CM386="","",INDEX(imePrezime_id,MATCH(IF(IFERROR(SEARCH("–",CM386),0)&lt;&gt;0,CM386,SUBSTITUTE(CM386," "," – ",1)),imePrezime,0)))</f>
        <v/>
      </c>
      <c r="CR386" s="29" t="str">
        <f t="shared" si="623"/>
        <v/>
      </c>
      <c r="CS386" t="s">
        <v>1</v>
      </c>
      <c r="CT386" s="115" t="str">
        <f>IF(AND(CE386="NEMA",CI386=""),MAX(CT$10:CT385)+1,"")</f>
        <v/>
      </c>
      <c r="CU386" t="s">
        <v>1</v>
      </c>
      <c r="CV386" s="120" t="str">
        <f t="shared" si="637"/>
        <v/>
      </c>
      <c r="CW386" t="s">
        <v>1</v>
      </c>
      <c r="CX386" s="105" t="str">
        <f>IF(CT386="","",IF(BO386&lt;&gt;"CRO","","INSERT INTO osoba (id,reg_broj,oib,spol_id,dat_rodjenja) VALUES ("&amp;CT386&amp;",(SELECT max(reg_broj)+1 FROM osoba),Null,'"&amp;CV386&amp;"',Null); INSERT INTO osoba_log (id,reg_broj,oib,spol_id,dat_rodjenja,dnevnik_id) SELECT id,reg_broj,oib,spol_id,dat_rodjenja,"&amp;CT$2&amp;" FROM osoba WHERE id = "&amp;CT386&amp;";"))</f>
        <v/>
      </c>
      <c r="CY386" s="125" t="str">
        <f>IF(CT386="","","INSERT INTO imeprezime (id,osoba_id,rbr,ime,prezime,klub_id,identitet_id,sintaksa_id,info,aktivno,dnevnik_id) VALUES ("&amp;CT386&amp;","&amp;IF(CX386="","Null",CT386)&amp;",1,'"&amp;BA386&amp;"','"&amp;BB386&amp;"',(SELECT id FROM klub WHERE naziv = '"&amp;BI386&amp;"'),Null,1,'',1,"&amp;CT$2&amp;");")</f>
        <v/>
      </c>
      <c r="CZ386" t="s">
        <v>1</v>
      </c>
      <c r="DA386" s="29" t="str">
        <f t="shared" si="624"/>
        <v/>
      </c>
      <c r="DB386" t="s">
        <v>1</v>
      </c>
      <c r="DC386" s="105" t="str">
        <f>IF(OR(BP386="",BP386&lt;&gt;"NEMA"),"",BO386)</f>
        <v/>
      </c>
      <c r="DD386" s="125" t="str">
        <f>IF(DC386="","",MAX(DD$10:DD385)+1)</f>
        <v/>
      </c>
      <c r="DE386" t="s">
        <v>1</v>
      </c>
      <c r="DF386" s="90"/>
      <c r="DG386" t="s">
        <v>1</v>
      </c>
      <c r="DH386" s="29" t="str">
        <f t="shared" si="607"/>
        <v/>
      </c>
      <c r="DI386" t="s">
        <v>1</v>
      </c>
      <c r="DJ386" s="166" t="str">
        <f>IF(BJ386&lt;&gt;"NEMA","",IF(IFERROR(MATCH(BI386,BI$10:BI385,0),0)&lt;&gt;0,"",BI386))</f>
        <v/>
      </c>
      <c r="DK386" t="s">
        <v>1</v>
      </c>
      <c r="DL386" s="90"/>
      <c r="DM386" t="s">
        <v>1</v>
      </c>
      <c r="DN386" s="105" t="str">
        <f t="shared" si="625"/>
        <v/>
      </c>
      <c r="DO386" s="73" t="str">
        <f>IF(DN386="","",MAX(DO$10:DO385)+1)</f>
        <v/>
      </c>
      <c r="DP386" s="73" t="str">
        <f>IF(DN386="","",IF(BP386="","",IF(BP386="NEMA",DD386,BP386)))</f>
        <v/>
      </c>
      <c r="DQ386" s="73" t="str">
        <f t="shared" si="626"/>
        <v/>
      </c>
      <c r="DR386" s="73" t="str">
        <f>IF(DL386="","",MAX(DR$10:DR385)+1)</f>
        <v/>
      </c>
      <c r="DS386" s="177" t="str">
        <f t="shared" si="608"/>
        <v/>
      </c>
      <c r="DT386" s="125" t="str">
        <f t="shared" si="627"/>
        <v/>
      </c>
      <c r="DU386" t="s">
        <v>1</v>
      </c>
      <c r="DV386" s="29" t="str">
        <f t="shared" si="628"/>
        <v/>
      </c>
      <c r="DW386" t="s">
        <v>1</v>
      </c>
      <c r="DX386" s="166" t="str">
        <f>IF(BX386="","",IF(BY386&lt;&gt;"NEMA","ime-pre-klu"&amp;IF(BJ386="","","(ali)")&amp;"-kat",IF(CB386&lt;&gt;"NEMA","ime-pre-klu"&amp;IF(BJ386="","","(ali)"),IF(CE386&lt;&gt;"NEMA","ime-pre",IF(CT386&lt;&gt;"","novo",""))))&amp;IF(AND(BE386="0",BD386&gt;max_minuta*60),"-ot",""))</f>
        <v/>
      </c>
      <c r="DY386" t="s">
        <v>1</v>
      </c>
      <c r="DZ386" s="111"/>
      <c r="EA386" s="134"/>
      <c r="EB386" s="134"/>
      <c r="EC386" s="134"/>
      <c r="ED386" s="134"/>
      <c r="EE386" s="134"/>
      <c r="EF386" s="134"/>
      <c r="EG386" s="134"/>
      <c r="EH386" s="134"/>
      <c r="EI386" s="134"/>
      <c r="EJ386" s="106" t="str">
        <f t="shared" si="609"/>
        <v/>
      </c>
      <c r="EK386" t="s">
        <v>1</v>
      </c>
    </row>
    <row r="387" spans="2:141" x14ac:dyDescent="0.25">
      <c r="B387" s="148"/>
      <c r="C387" t="s">
        <v>1</v>
      </c>
      <c r="D387" s="159" t="str">
        <f t="shared" si="610"/>
        <v/>
      </c>
      <c r="E387" s="160" t="str">
        <f t="shared" ref="E387:AW387" si="688">IF($B387="","",FIND(";",$B387,D387+1))</f>
        <v/>
      </c>
      <c r="F387" s="160" t="str">
        <f t="shared" si="688"/>
        <v/>
      </c>
      <c r="G387" s="160" t="str">
        <f t="shared" si="688"/>
        <v/>
      </c>
      <c r="H387" s="160" t="str">
        <f t="shared" si="688"/>
        <v/>
      </c>
      <c r="I387" s="160" t="str">
        <f t="shared" si="688"/>
        <v/>
      </c>
      <c r="J387" s="160" t="str">
        <f t="shared" si="688"/>
        <v/>
      </c>
      <c r="K387" s="160" t="str">
        <f t="shared" si="688"/>
        <v/>
      </c>
      <c r="L387" s="160" t="str">
        <f t="shared" si="688"/>
        <v/>
      </c>
      <c r="M387" s="160" t="str">
        <f t="shared" si="688"/>
        <v/>
      </c>
      <c r="N387" s="160" t="str">
        <f t="shared" si="688"/>
        <v/>
      </c>
      <c r="O387" s="160" t="str">
        <f t="shared" si="688"/>
        <v/>
      </c>
      <c r="P387" s="160" t="str">
        <f t="shared" si="688"/>
        <v/>
      </c>
      <c r="Q387" s="160" t="str">
        <f t="shared" si="688"/>
        <v/>
      </c>
      <c r="R387" s="160" t="str">
        <f t="shared" si="688"/>
        <v/>
      </c>
      <c r="S387" s="160" t="str">
        <f t="shared" si="688"/>
        <v/>
      </c>
      <c r="T387" s="160" t="str">
        <f t="shared" si="688"/>
        <v/>
      </c>
      <c r="U387" s="160" t="str">
        <f t="shared" si="688"/>
        <v/>
      </c>
      <c r="V387" s="160" t="str">
        <f t="shared" si="688"/>
        <v/>
      </c>
      <c r="W387" s="160" t="str">
        <f t="shared" si="688"/>
        <v/>
      </c>
      <c r="X387" s="160" t="str">
        <f t="shared" si="688"/>
        <v/>
      </c>
      <c r="Y387" s="160" t="str">
        <f t="shared" si="688"/>
        <v/>
      </c>
      <c r="Z387" s="160" t="str">
        <f t="shared" si="688"/>
        <v/>
      </c>
      <c r="AA387" s="160" t="str">
        <f t="shared" si="688"/>
        <v/>
      </c>
      <c r="AB387" s="160" t="str">
        <f t="shared" si="688"/>
        <v/>
      </c>
      <c r="AC387" s="160" t="str">
        <f t="shared" si="688"/>
        <v/>
      </c>
      <c r="AD387" s="160" t="str">
        <f t="shared" si="688"/>
        <v/>
      </c>
      <c r="AE387" s="160" t="str">
        <f t="shared" si="688"/>
        <v/>
      </c>
      <c r="AF387" s="160" t="str">
        <f t="shared" si="688"/>
        <v/>
      </c>
      <c r="AG387" s="160" t="str">
        <f t="shared" si="688"/>
        <v/>
      </c>
      <c r="AH387" s="160" t="str">
        <f t="shared" si="688"/>
        <v/>
      </c>
      <c r="AI387" s="160" t="str">
        <f t="shared" si="688"/>
        <v/>
      </c>
      <c r="AJ387" s="160" t="str">
        <f t="shared" si="688"/>
        <v/>
      </c>
      <c r="AK387" s="160" t="str">
        <f t="shared" si="688"/>
        <v/>
      </c>
      <c r="AL387" s="160" t="str">
        <f t="shared" si="688"/>
        <v/>
      </c>
      <c r="AM387" s="160" t="str">
        <f t="shared" si="688"/>
        <v/>
      </c>
      <c r="AN387" s="160" t="str">
        <f t="shared" si="688"/>
        <v/>
      </c>
      <c r="AO387" s="160" t="str">
        <f t="shared" si="688"/>
        <v/>
      </c>
      <c r="AP387" s="160" t="str">
        <f t="shared" si="688"/>
        <v/>
      </c>
      <c r="AQ387" s="160" t="str">
        <f t="shared" si="688"/>
        <v/>
      </c>
      <c r="AR387" s="160" t="str">
        <f t="shared" si="688"/>
        <v/>
      </c>
      <c r="AS387" s="160" t="str">
        <f t="shared" si="688"/>
        <v/>
      </c>
      <c r="AT387" s="160" t="str">
        <f t="shared" si="688"/>
        <v/>
      </c>
      <c r="AU387" s="160" t="str">
        <f t="shared" si="688"/>
        <v/>
      </c>
      <c r="AV387" s="160" t="str">
        <f t="shared" si="688"/>
        <v/>
      </c>
      <c r="AW387" s="161" t="str">
        <f t="shared" si="688"/>
        <v/>
      </c>
      <c r="AX387" t="s">
        <v>1</v>
      </c>
      <c r="AY387" s="105" t="str">
        <f t="shared" si="612"/>
        <v/>
      </c>
      <c r="AZ387" s="134" t="str">
        <f t="shared" si="592"/>
        <v/>
      </c>
      <c r="BA387" s="73" t="str">
        <f t="shared" si="613"/>
        <v/>
      </c>
      <c r="BB387" s="73" t="str">
        <f t="shared" si="614"/>
        <v/>
      </c>
      <c r="BC387" s="134" t="str">
        <f t="shared" si="615"/>
        <v/>
      </c>
      <c r="BD387" s="134" t="str">
        <f t="shared" si="616"/>
        <v/>
      </c>
      <c r="BE387" s="134" t="str">
        <f t="shared" si="617"/>
        <v/>
      </c>
      <c r="BF387" s="134" t="str">
        <f t="shared" si="643"/>
        <v/>
      </c>
      <c r="BG387" s="134" t="str">
        <f t="shared" si="593"/>
        <v/>
      </c>
      <c r="BH387" s="73" t="str">
        <f t="shared" si="594"/>
        <v/>
      </c>
      <c r="BI387" s="73" t="str">
        <f t="shared" si="639"/>
        <v/>
      </c>
      <c r="BJ387" s="134" t="str">
        <f t="shared" si="618"/>
        <v/>
      </c>
      <c r="BK387" s="73" t="str" cm="1">
        <f t="array" ref="BK387">IF(BJ387="",""&amp;BI387,IF(BJ387="NEMA",BI387,INDEX(klub_naziv,MATCH(INDEX(klubAlias_klubid,BJ387),klub_id,0))))</f>
        <v/>
      </c>
      <c r="BL387" s="73" t="str" cm="1">
        <f t="array" ref="BL387">IFERROR(INDEX(registarNatjecatelji,CE387,4),"")</f>
        <v/>
      </c>
      <c r="BM387" s="179" t="str">
        <f t="shared" si="667"/>
        <v/>
      </c>
      <c r="BN387" s="73" t="str">
        <f t="shared" si="619"/>
        <v/>
      </c>
      <c r="BO387" s="73" t="str">
        <f t="shared" si="632"/>
        <v/>
      </c>
      <c r="BP387" s="134" t="str">
        <f t="shared" si="595"/>
        <v/>
      </c>
      <c r="BQ387" s="73" t="str">
        <f t="shared" si="596"/>
        <v/>
      </c>
      <c r="BR387" s="73" t="str">
        <f t="shared" si="597"/>
        <v/>
      </c>
      <c r="BS387" s="134" t="str">
        <f t="shared" si="598"/>
        <v/>
      </c>
      <c r="BT387" s="74" t="str">
        <f t="shared" si="599"/>
        <v/>
      </c>
      <c r="BU387" s="74" t="str">
        <f t="shared" si="600"/>
        <v/>
      </c>
      <c r="BV387" s="75" t="str">
        <f t="shared" si="601"/>
        <v/>
      </c>
      <c r="BW387" t="s">
        <v>1</v>
      </c>
      <c r="BX387" s="105" t="str">
        <f t="shared" si="602"/>
        <v/>
      </c>
      <c r="BY387" s="106" t="str">
        <f t="shared" si="603"/>
        <v/>
      </c>
      <c r="BZ387" t="s">
        <v>1</v>
      </c>
      <c r="CA387" s="105" t="str">
        <f t="shared" si="604"/>
        <v/>
      </c>
      <c r="CB387" s="106" t="str">
        <f t="shared" si="605"/>
        <v/>
      </c>
      <c r="CC387" t="s">
        <v>1</v>
      </c>
      <c r="CD387" s="105" t="str">
        <f t="shared" si="606"/>
        <v/>
      </c>
      <c r="CE387" s="106" t="str">
        <f t="shared" si="620"/>
        <v/>
      </c>
      <c r="CF387" t="s">
        <v>1</v>
      </c>
      <c r="CG387" s="111" t="str">
        <f t="shared" si="621"/>
        <v/>
      </c>
      <c r="CH387" s="134" t="str" cm="1">
        <f t="array" ref="CH387">IF(CG387="","",INDEX(imePrezime_id,CG387,0))</f>
        <v/>
      </c>
      <c r="CI387" s="106" t="str">
        <f>IF(OR(CD387="",CE387&lt;&gt;"NEMA"),"",IFERROR(INDEX(imeprezimealias_imeprezimeid,MATCH(BA387&amp;" "&amp;BB387,imeprezimealias_alias,0)),""))</f>
        <v/>
      </c>
      <c r="CJ387" t="s">
        <v>1</v>
      </c>
      <c r="CK387" s="29" t="str">
        <f t="shared" si="622"/>
        <v/>
      </c>
      <c r="CL387" t="s">
        <v>1</v>
      </c>
      <c r="CM387" s="90"/>
      <c r="CN387" t="s">
        <v>1</v>
      </c>
      <c r="CO387" s="111" t="str">
        <f>IF(CM387="","",MAX(CO$10:CO386)+1)</f>
        <v/>
      </c>
      <c r="CP387" s="106" t="str">
        <f>IF(CM387="","",INDEX(imePrezime_id,MATCH(IF(IFERROR(SEARCH("–",CM387),0)&lt;&gt;0,CM387,SUBSTITUTE(CM387," "," – ",1)),imePrezime,0)))</f>
        <v/>
      </c>
      <c r="CR387" s="29" t="str">
        <f t="shared" si="623"/>
        <v/>
      </c>
      <c r="CS387" t="s">
        <v>1</v>
      </c>
      <c r="CT387" s="115" t="str">
        <f>IF(AND(CE387="NEMA",CI387=""),MAX(CT$10:CT386)+1,"")</f>
        <v/>
      </c>
      <c r="CU387" t="s">
        <v>1</v>
      </c>
      <c r="CV387" s="120" t="str">
        <f t="shared" si="637"/>
        <v/>
      </c>
      <c r="CW387" t="s">
        <v>1</v>
      </c>
      <c r="CX387" s="105" t="str">
        <f>IF(CT387="","",IF(BO387&lt;&gt;"CRO","","INSERT INTO osoba (id,reg_broj,oib,spol_id,dat_rodjenja) VALUES ("&amp;CT387&amp;",(SELECT max(reg_broj)+1 FROM osoba),Null,'"&amp;CV387&amp;"',Null); INSERT INTO osoba_log (id,reg_broj,oib,spol_id,dat_rodjenja,dnevnik_id) SELECT id,reg_broj,oib,spol_id,dat_rodjenja,"&amp;CT$2&amp;" FROM osoba WHERE id = "&amp;CT387&amp;";"))</f>
        <v/>
      </c>
      <c r="CY387" s="125" t="str">
        <f>IF(CT387="","","INSERT INTO imeprezime (id,osoba_id,rbr,ime,prezime,klub_id,identitet_id,sintaksa_id,info,aktivno,dnevnik_id) VALUES ("&amp;CT387&amp;","&amp;IF(CX387="","Null",CT387)&amp;",1,'"&amp;BA387&amp;"','"&amp;BB387&amp;"',(SELECT id FROM klub WHERE naziv = '"&amp;BI387&amp;"'),Null,1,'',1,"&amp;CT$2&amp;");")</f>
        <v/>
      </c>
      <c r="CZ387" t="s">
        <v>1</v>
      </c>
      <c r="DA387" s="29" t="str">
        <f t="shared" si="624"/>
        <v/>
      </c>
      <c r="DB387" t="s">
        <v>1</v>
      </c>
      <c r="DC387" s="105" t="str">
        <f>IF(OR(BP387="",BP387&lt;&gt;"NEMA"),"",BO387)</f>
        <v/>
      </c>
      <c r="DD387" s="125" t="str">
        <f>IF(DC387="","",MAX(DD$10:DD386)+1)</f>
        <v/>
      </c>
      <c r="DE387" t="s">
        <v>1</v>
      </c>
      <c r="DF387" s="90"/>
      <c r="DG387" t="s">
        <v>1</v>
      </c>
      <c r="DH387" s="29" t="str">
        <f t="shared" si="607"/>
        <v/>
      </c>
      <c r="DI387" t="s">
        <v>1</v>
      </c>
      <c r="DJ387" s="166" t="str">
        <f>IF(BJ387&lt;&gt;"NEMA","",IF(IFERROR(MATCH(BI387,BI$10:BI386,0),0)&lt;&gt;0,"",BI387))</f>
        <v/>
      </c>
      <c r="DK387" t="s">
        <v>1</v>
      </c>
      <c r="DL387" s="90"/>
      <c r="DM387" t="s">
        <v>1</v>
      </c>
      <c r="DN387" s="105" t="str">
        <f t="shared" si="625"/>
        <v/>
      </c>
      <c r="DO387" s="73" t="str">
        <f>IF(DN387="","",MAX(DO$10:DO386)+1)</f>
        <v/>
      </c>
      <c r="DP387" s="73" t="str">
        <f>IF(DN387="","",IF(BP387="","",IF(BP387="NEMA",DD387,BP387)))</f>
        <v/>
      </c>
      <c r="DQ387" s="73" t="str">
        <f t="shared" si="626"/>
        <v/>
      </c>
      <c r="DR387" s="73" t="str">
        <f>IF(DL387="","",MAX(DR$10:DR386)+1)</f>
        <v/>
      </c>
      <c r="DS387" s="177" t="str">
        <f t="shared" si="608"/>
        <v/>
      </c>
      <c r="DT387" s="125" t="str">
        <f t="shared" si="627"/>
        <v/>
      </c>
      <c r="DU387" t="s">
        <v>1</v>
      </c>
      <c r="DV387" s="29" t="str">
        <f t="shared" si="628"/>
        <v/>
      </c>
      <c r="DW387" t="s">
        <v>1</v>
      </c>
      <c r="DX387" s="166" t="str">
        <f>IF(BX387="","",IF(BY387&lt;&gt;"NEMA","ime-pre-klu"&amp;IF(BJ387="","","(ali)")&amp;"-kat",IF(CB387&lt;&gt;"NEMA","ime-pre-klu"&amp;IF(BJ387="","","(ali)"),IF(CE387&lt;&gt;"NEMA","ime-pre",IF(CT387&lt;&gt;"","novo",""))))&amp;IF(AND(BE387="0",BD387&gt;max_minuta*60),"-ot",""))</f>
        <v/>
      </c>
      <c r="DY387" t="s">
        <v>1</v>
      </c>
      <c r="DZ387" s="111"/>
      <c r="EA387" s="134"/>
      <c r="EB387" s="134"/>
      <c r="EC387" s="134"/>
      <c r="ED387" s="134"/>
      <c r="EE387" s="134"/>
      <c r="EF387" s="134"/>
      <c r="EG387" s="134"/>
      <c r="EH387" s="134"/>
      <c r="EI387" s="134"/>
      <c r="EJ387" s="106" t="str">
        <f t="shared" si="609"/>
        <v/>
      </c>
      <c r="EK387" t="s">
        <v>1</v>
      </c>
    </row>
    <row r="388" spans="2:141" x14ac:dyDescent="0.25">
      <c r="B388" s="148"/>
      <c r="C388" t="s">
        <v>1</v>
      </c>
      <c r="D388" s="159" t="str">
        <f t="shared" si="610"/>
        <v/>
      </c>
      <c r="E388" s="160" t="str">
        <f t="shared" ref="E388:AW388" si="689">IF($B388="","",FIND(";",$B388,D388+1))</f>
        <v/>
      </c>
      <c r="F388" s="160" t="str">
        <f t="shared" si="689"/>
        <v/>
      </c>
      <c r="G388" s="160" t="str">
        <f t="shared" si="689"/>
        <v/>
      </c>
      <c r="H388" s="160" t="str">
        <f t="shared" si="689"/>
        <v/>
      </c>
      <c r="I388" s="160" t="str">
        <f t="shared" si="689"/>
        <v/>
      </c>
      <c r="J388" s="160" t="str">
        <f t="shared" si="689"/>
        <v/>
      </c>
      <c r="K388" s="160" t="str">
        <f t="shared" si="689"/>
        <v/>
      </c>
      <c r="L388" s="160" t="str">
        <f t="shared" si="689"/>
        <v/>
      </c>
      <c r="M388" s="160" t="str">
        <f t="shared" si="689"/>
        <v/>
      </c>
      <c r="N388" s="160" t="str">
        <f t="shared" si="689"/>
        <v/>
      </c>
      <c r="O388" s="160" t="str">
        <f t="shared" si="689"/>
        <v/>
      </c>
      <c r="P388" s="160" t="str">
        <f t="shared" si="689"/>
        <v/>
      </c>
      <c r="Q388" s="160" t="str">
        <f t="shared" si="689"/>
        <v/>
      </c>
      <c r="R388" s="160" t="str">
        <f t="shared" si="689"/>
        <v/>
      </c>
      <c r="S388" s="160" t="str">
        <f t="shared" si="689"/>
        <v/>
      </c>
      <c r="T388" s="160" t="str">
        <f t="shared" si="689"/>
        <v/>
      </c>
      <c r="U388" s="160" t="str">
        <f t="shared" si="689"/>
        <v/>
      </c>
      <c r="V388" s="160" t="str">
        <f t="shared" si="689"/>
        <v/>
      </c>
      <c r="W388" s="160" t="str">
        <f t="shared" si="689"/>
        <v/>
      </c>
      <c r="X388" s="160" t="str">
        <f t="shared" si="689"/>
        <v/>
      </c>
      <c r="Y388" s="160" t="str">
        <f t="shared" si="689"/>
        <v/>
      </c>
      <c r="Z388" s="160" t="str">
        <f t="shared" si="689"/>
        <v/>
      </c>
      <c r="AA388" s="160" t="str">
        <f t="shared" si="689"/>
        <v/>
      </c>
      <c r="AB388" s="160" t="str">
        <f t="shared" si="689"/>
        <v/>
      </c>
      <c r="AC388" s="160" t="str">
        <f t="shared" si="689"/>
        <v/>
      </c>
      <c r="AD388" s="160" t="str">
        <f t="shared" si="689"/>
        <v/>
      </c>
      <c r="AE388" s="160" t="str">
        <f t="shared" si="689"/>
        <v/>
      </c>
      <c r="AF388" s="160" t="str">
        <f t="shared" si="689"/>
        <v/>
      </c>
      <c r="AG388" s="160" t="str">
        <f t="shared" si="689"/>
        <v/>
      </c>
      <c r="AH388" s="160" t="str">
        <f t="shared" si="689"/>
        <v/>
      </c>
      <c r="AI388" s="160" t="str">
        <f t="shared" si="689"/>
        <v/>
      </c>
      <c r="AJ388" s="160" t="str">
        <f t="shared" si="689"/>
        <v/>
      </c>
      <c r="AK388" s="160" t="str">
        <f t="shared" si="689"/>
        <v/>
      </c>
      <c r="AL388" s="160" t="str">
        <f t="shared" si="689"/>
        <v/>
      </c>
      <c r="AM388" s="160" t="str">
        <f t="shared" si="689"/>
        <v/>
      </c>
      <c r="AN388" s="160" t="str">
        <f t="shared" si="689"/>
        <v/>
      </c>
      <c r="AO388" s="160" t="str">
        <f t="shared" si="689"/>
        <v/>
      </c>
      <c r="AP388" s="160" t="str">
        <f t="shared" si="689"/>
        <v/>
      </c>
      <c r="AQ388" s="160" t="str">
        <f t="shared" si="689"/>
        <v/>
      </c>
      <c r="AR388" s="160" t="str">
        <f t="shared" si="689"/>
        <v/>
      </c>
      <c r="AS388" s="160" t="str">
        <f t="shared" si="689"/>
        <v/>
      </c>
      <c r="AT388" s="160" t="str">
        <f t="shared" si="689"/>
        <v/>
      </c>
      <c r="AU388" s="160" t="str">
        <f t="shared" si="689"/>
        <v/>
      </c>
      <c r="AV388" s="160" t="str">
        <f t="shared" si="689"/>
        <v/>
      </c>
      <c r="AW388" s="161" t="str">
        <f t="shared" si="689"/>
        <v/>
      </c>
      <c r="AX388" t="s">
        <v>1</v>
      </c>
      <c r="AY388" s="105" t="str">
        <f t="shared" si="612"/>
        <v/>
      </c>
      <c r="AZ388" s="134" t="str">
        <f t="shared" si="592"/>
        <v/>
      </c>
      <c r="BA388" s="73" t="str">
        <f t="shared" si="613"/>
        <v/>
      </c>
      <c r="BB388" s="73" t="str">
        <f t="shared" si="614"/>
        <v/>
      </c>
      <c r="BC388" s="134" t="str">
        <f t="shared" si="615"/>
        <v/>
      </c>
      <c r="BD388" s="134" t="str">
        <f t="shared" si="616"/>
        <v/>
      </c>
      <c r="BE388" s="134" t="str">
        <f t="shared" si="617"/>
        <v/>
      </c>
      <c r="BF388" s="134" t="str">
        <f t="shared" si="643"/>
        <v/>
      </c>
      <c r="BG388" s="134" t="str">
        <f t="shared" si="593"/>
        <v/>
      </c>
      <c r="BH388" s="73" t="str">
        <f t="shared" si="594"/>
        <v/>
      </c>
      <c r="BI388" s="73" t="str">
        <f t="shared" si="639"/>
        <v/>
      </c>
      <c r="BJ388" s="134" t="str">
        <f t="shared" si="618"/>
        <v/>
      </c>
      <c r="BK388" s="73" t="str" cm="1">
        <f t="array" ref="BK388">IF(BJ388="",""&amp;BI388,IF(BJ388="NEMA",BI388,INDEX(klub_naziv,MATCH(INDEX(klubAlias_klubid,BJ388),klub_id,0))))</f>
        <v/>
      </c>
      <c r="BL388" s="73" t="str" cm="1">
        <f t="array" ref="BL388">IFERROR(INDEX(registarNatjecatelji,CE388,4),"")</f>
        <v/>
      </c>
      <c r="BM388" s="179" t="str">
        <f t="shared" si="667"/>
        <v/>
      </c>
      <c r="BN388" s="73" t="str">
        <f t="shared" si="619"/>
        <v/>
      </c>
      <c r="BO388" s="73" t="str">
        <f t="shared" si="632"/>
        <v/>
      </c>
      <c r="BP388" s="134" t="str">
        <f t="shared" si="595"/>
        <v/>
      </c>
      <c r="BQ388" s="73" t="str">
        <f t="shared" si="596"/>
        <v/>
      </c>
      <c r="BR388" s="73" t="str">
        <f t="shared" si="597"/>
        <v/>
      </c>
      <c r="BS388" s="134" t="str">
        <f t="shared" si="598"/>
        <v/>
      </c>
      <c r="BT388" s="74" t="str">
        <f t="shared" si="599"/>
        <v/>
      </c>
      <c r="BU388" s="74" t="str">
        <f t="shared" si="600"/>
        <v/>
      </c>
      <c r="BV388" s="75" t="str">
        <f t="shared" si="601"/>
        <v/>
      </c>
      <c r="BW388" t="s">
        <v>1</v>
      </c>
      <c r="BX388" s="105" t="str">
        <f t="shared" si="602"/>
        <v/>
      </c>
      <c r="BY388" s="106" t="str">
        <f t="shared" si="603"/>
        <v/>
      </c>
      <c r="BZ388" t="s">
        <v>1</v>
      </c>
      <c r="CA388" s="105" t="str">
        <f t="shared" si="604"/>
        <v/>
      </c>
      <c r="CB388" s="106" t="str">
        <f t="shared" si="605"/>
        <v/>
      </c>
      <c r="CC388" t="s">
        <v>1</v>
      </c>
      <c r="CD388" s="105" t="str">
        <f t="shared" si="606"/>
        <v/>
      </c>
      <c r="CE388" s="106" t="str">
        <f t="shared" si="620"/>
        <v/>
      </c>
      <c r="CF388" t="s">
        <v>1</v>
      </c>
      <c r="CG388" s="111" t="str">
        <f t="shared" si="621"/>
        <v/>
      </c>
      <c r="CH388" s="134" t="str" cm="1">
        <f t="array" ref="CH388">IF(CG388="","",INDEX(imePrezime_id,CG388,0))</f>
        <v/>
      </c>
      <c r="CI388" s="106" t="str">
        <f>IF(OR(CD388="",CE388&lt;&gt;"NEMA"),"",IFERROR(INDEX(imeprezimealias_imeprezimeid,MATCH(BA388&amp;" "&amp;BB388,imeprezimealias_alias,0)),""))</f>
        <v/>
      </c>
      <c r="CJ388" t="s">
        <v>1</v>
      </c>
      <c r="CK388" s="29" t="str">
        <f t="shared" si="622"/>
        <v/>
      </c>
      <c r="CL388" t="s">
        <v>1</v>
      </c>
      <c r="CM388" s="90"/>
      <c r="CN388" t="s">
        <v>1</v>
      </c>
      <c r="CO388" s="111" t="str">
        <f>IF(CM388="","",MAX(CO$10:CO387)+1)</f>
        <v/>
      </c>
      <c r="CP388" s="106" t="str">
        <f>IF(CM388="","",INDEX(imePrezime_id,MATCH(IF(IFERROR(SEARCH("–",CM388),0)&lt;&gt;0,CM388,SUBSTITUTE(CM388," "," – ",1)),imePrezime,0)))</f>
        <v/>
      </c>
      <c r="CR388" s="29" t="str">
        <f t="shared" si="623"/>
        <v/>
      </c>
      <c r="CS388" t="s">
        <v>1</v>
      </c>
      <c r="CT388" s="115" t="str">
        <f>IF(AND(CE388="NEMA",CI388=""),MAX(CT$10:CT387)+1,"")</f>
        <v/>
      </c>
      <c r="CU388" t="s">
        <v>1</v>
      </c>
      <c r="CV388" s="120" t="str">
        <f t="shared" si="637"/>
        <v/>
      </c>
      <c r="CW388" t="s">
        <v>1</v>
      </c>
      <c r="CX388" s="105" t="str">
        <f>IF(CT388="","",IF(BO388&lt;&gt;"CRO","","INSERT INTO osoba (id,reg_broj,oib,spol_id,dat_rodjenja) VALUES ("&amp;CT388&amp;",(SELECT max(reg_broj)+1 FROM osoba),Null,'"&amp;CV388&amp;"',Null); INSERT INTO osoba_log (id,reg_broj,oib,spol_id,dat_rodjenja,dnevnik_id) SELECT id,reg_broj,oib,spol_id,dat_rodjenja,"&amp;CT$2&amp;" FROM osoba WHERE id = "&amp;CT388&amp;";"))</f>
        <v/>
      </c>
      <c r="CY388" s="125" t="str">
        <f>IF(CT388="","","INSERT INTO imeprezime (id,osoba_id,rbr,ime,prezime,klub_id,identitet_id,sintaksa_id,info,aktivno,dnevnik_id) VALUES ("&amp;CT388&amp;","&amp;IF(CX388="","Null",CT388)&amp;",1,'"&amp;BA388&amp;"','"&amp;BB388&amp;"',(SELECT id FROM klub WHERE naziv = '"&amp;BI388&amp;"'),Null,1,'',1,"&amp;CT$2&amp;");")</f>
        <v/>
      </c>
      <c r="CZ388" t="s">
        <v>1</v>
      </c>
      <c r="DA388" s="29" t="str">
        <f t="shared" si="624"/>
        <v/>
      </c>
      <c r="DB388" t="s">
        <v>1</v>
      </c>
      <c r="DC388" s="105" t="str">
        <f>IF(OR(BP388="",BP388&lt;&gt;"NEMA"),"",BO388)</f>
        <v/>
      </c>
      <c r="DD388" s="125" t="str">
        <f>IF(DC388="","",MAX(DD$10:DD387)+1)</f>
        <v/>
      </c>
      <c r="DE388" t="s">
        <v>1</v>
      </c>
      <c r="DF388" s="90"/>
      <c r="DG388" t="s">
        <v>1</v>
      </c>
      <c r="DH388" s="29" t="str">
        <f t="shared" si="607"/>
        <v/>
      </c>
      <c r="DI388" t="s">
        <v>1</v>
      </c>
      <c r="DJ388" s="166" t="str">
        <f>IF(BJ388&lt;&gt;"NEMA","",IF(IFERROR(MATCH(BI388,BI$10:BI387,0),0)&lt;&gt;0,"",BI388))</f>
        <v/>
      </c>
      <c r="DK388" t="s">
        <v>1</v>
      </c>
      <c r="DL388" s="90"/>
      <c r="DM388" t="s">
        <v>1</v>
      </c>
      <c r="DN388" s="105" t="str">
        <f t="shared" si="625"/>
        <v/>
      </c>
      <c r="DO388" s="73" t="str">
        <f>IF(DN388="","",MAX(DO$10:DO387)+1)</f>
        <v/>
      </c>
      <c r="DP388" s="73" t="str">
        <f>IF(DN388="","",IF(BP388="","",IF(BP388="NEMA",DD388,BP388)))</f>
        <v/>
      </c>
      <c r="DQ388" s="73" t="str">
        <f t="shared" si="626"/>
        <v/>
      </c>
      <c r="DR388" s="73" t="str">
        <f>IF(DL388="","",MAX(DR$10:DR387)+1)</f>
        <v/>
      </c>
      <c r="DS388" s="177" t="str">
        <f t="shared" si="608"/>
        <v/>
      </c>
      <c r="DT388" s="125" t="str">
        <f t="shared" si="627"/>
        <v/>
      </c>
      <c r="DU388" t="s">
        <v>1</v>
      </c>
      <c r="DV388" s="29" t="str">
        <f t="shared" si="628"/>
        <v/>
      </c>
      <c r="DW388" t="s">
        <v>1</v>
      </c>
      <c r="DX388" s="166" t="str">
        <f>IF(BX388="","",IF(BY388&lt;&gt;"NEMA","ime-pre-klu"&amp;IF(BJ388="","","(ali)")&amp;"-kat",IF(CB388&lt;&gt;"NEMA","ime-pre-klu"&amp;IF(BJ388="","","(ali)"),IF(CE388&lt;&gt;"NEMA","ime-pre",IF(CT388&lt;&gt;"","novo",""))))&amp;IF(AND(BE388="0",BD388&gt;max_minuta*60),"-ot",""))</f>
        <v/>
      </c>
      <c r="DY388" t="s">
        <v>1</v>
      </c>
      <c r="DZ388" s="111"/>
      <c r="EA388" s="134"/>
      <c r="EB388" s="134"/>
      <c r="EC388" s="134"/>
      <c r="ED388" s="134"/>
      <c r="EE388" s="134"/>
      <c r="EF388" s="134"/>
      <c r="EG388" s="134"/>
      <c r="EH388" s="134"/>
      <c r="EI388" s="134"/>
      <c r="EJ388" s="106" t="str">
        <f t="shared" si="609"/>
        <v/>
      </c>
      <c r="EK388" t="s">
        <v>1</v>
      </c>
    </row>
    <row r="389" spans="2:141" x14ac:dyDescent="0.25">
      <c r="B389" s="148"/>
      <c r="C389" t="s">
        <v>1</v>
      </c>
      <c r="D389" s="159" t="str">
        <f t="shared" si="610"/>
        <v/>
      </c>
      <c r="E389" s="160" t="str">
        <f t="shared" ref="E389:AW389" si="690">IF($B389="","",FIND(";",$B389,D389+1))</f>
        <v/>
      </c>
      <c r="F389" s="160" t="str">
        <f t="shared" si="690"/>
        <v/>
      </c>
      <c r="G389" s="160" t="str">
        <f t="shared" si="690"/>
        <v/>
      </c>
      <c r="H389" s="160" t="str">
        <f t="shared" si="690"/>
        <v/>
      </c>
      <c r="I389" s="160" t="str">
        <f t="shared" si="690"/>
        <v/>
      </c>
      <c r="J389" s="160" t="str">
        <f t="shared" si="690"/>
        <v/>
      </c>
      <c r="K389" s="160" t="str">
        <f t="shared" si="690"/>
        <v/>
      </c>
      <c r="L389" s="160" t="str">
        <f t="shared" si="690"/>
        <v/>
      </c>
      <c r="M389" s="160" t="str">
        <f t="shared" si="690"/>
        <v/>
      </c>
      <c r="N389" s="160" t="str">
        <f t="shared" si="690"/>
        <v/>
      </c>
      <c r="O389" s="160" t="str">
        <f t="shared" si="690"/>
        <v/>
      </c>
      <c r="P389" s="160" t="str">
        <f t="shared" si="690"/>
        <v/>
      </c>
      <c r="Q389" s="160" t="str">
        <f t="shared" si="690"/>
        <v/>
      </c>
      <c r="R389" s="160" t="str">
        <f t="shared" si="690"/>
        <v/>
      </c>
      <c r="S389" s="160" t="str">
        <f t="shared" si="690"/>
        <v/>
      </c>
      <c r="T389" s="160" t="str">
        <f t="shared" si="690"/>
        <v/>
      </c>
      <c r="U389" s="160" t="str">
        <f t="shared" si="690"/>
        <v/>
      </c>
      <c r="V389" s="160" t="str">
        <f t="shared" si="690"/>
        <v/>
      </c>
      <c r="W389" s="160" t="str">
        <f t="shared" si="690"/>
        <v/>
      </c>
      <c r="X389" s="160" t="str">
        <f t="shared" si="690"/>
        <v/>
      </c>
      <c r="Y389" s="160" t="str">
        <f t="shared" si="690"/>
        <v/>
      </c>
      <c r="Z389" s="160" t="str">
        <f t="shared" si="690"/>
        <v/>
      </c>
      <c r="AA389" s="160" t="str">
        <f t="shared" si="690"/>
        <v/>
      </c>
      <c r="AB389" s="160" t="str">
        <f t="shared" si="690"/>
        <v/>
      </c>
      <c r="AC389" s="160" t="str">
        <f t="shared" si="690"/>
        <v/>
      </c>
      <c r="AD389" s="160" t="str">
        <f t="shared" si="690"/>
        <v/>
      </c>
      <c r="AE389" s="160" t="str">
        <f t="shared" si="690"/>
        <v/>
      </c>
      <c r="AF389" s="160" t="str">
        <f t="shared" si="690"/>
        <v/>
      </c>
      <c r="AG389" s="160" t="str">
        <f t="shared" si="690"/>
        <v/>
      </c>
      <c r="AH389" s="160" t="str">
        <f t="shared" si="690"/>
        <v/>
      </c>
      <c r="AI389" s="160" t="str">
        <f t="shared" si="690"/>
        <v/>
      </c>
      <c r="AJ389" s="160" t="str">
        <f t="shared" si="690"/>
        <v/>
      </c>
      <c r="AK389" s="160" t="str">
        <f t="shared" si="690"/>
        <v/>
      </c>
      <c r="AL389" s="160" t="str">
        <f t="shared" si="690"/>
        <v/>
      </c>
      <c r="AM389" s="160" t="str">
        <f t="shared" si="690"/>
        <v/>
      </c>
      <c r="AN389" s="160" t="str">
        <f t="shared" si="690"/>
        <v/>
      </c>
      <c r="AO389" s="160" t="str">
        <f t="shared" si="690"/>
        <v/>
      </c>
      <c r="AP389" s="160" t="str">
        <f t="shared" si="690"/>
        <v/>
      </c>
      <c r="AQ389" s="160" t="str">
        <f t="shared" si="690"/>
        <v/>
      </c>
      <c r="AR389" s="160" t="str">
        <f t="shared" si="690"/>
        <v/>
      </c>
      <c r="AS389" s="160" t="str">
        <f t="shared" si="690"/>
        <v/>
      </c>
      <c r="AT389" s="160" t="str">
        <f t="shared" si="690"/>
        <v/>
      </c>
      <c r="AU389" s="160" t="str">
        <f t="shared" si="690"/>
        <v/>
      </c>
      <c r="AV389" s="160" t="str">
        <f t="shared" si="690"/>
        <v/>
      </c>
      <c r="AW389" s="161" t="str">
        <f t="shared" si="690"/>
        <v/>
      </c>
      <c r="AX389" t="s">
        <v>1</v>
      </c>
      <c r="AY389" s="105" t="str">
        <f t="shared" si="612"/>
        <v/>
      </c>
      <c r="AZ389" s="134" t="str">
        <f t="shared" si="592"/>
        <v/>
      </c>
      <c r="BA389" s="73" t="str">
        <f t="shared" si="613"/>
        <v/>
      </c>
      <c r="BB389" s="73" t="str">
        <f t="shared" si="614"/>
        <v/>
      </c>
      <c r="BC389" s="134" t="str">
        <f t="shared" si="615"/>
        <v/>
      </c>
      <c r="BD389" s="134" t="str">
        <f t="shared" si="616"/>
        <v/>
      </c>
      <c r="BE389" s="134" t="str">
        <f t="shared" si="617"/>
        <v/>
      </c>
      <c r="BF389" s="134" t="str">
        <f t="shared" si="643"/>
        <v/>
      </c>
      <c r="BG389" s="134" t="str">
        <f t="shared" si="593"/>
        <v/>
      </c>
      <c r="BH389" s="73" t="str">
        <f t="shared" si="594"/>
        <v/>
      </c>
      <c r="BI389" s="73" t="str">
        <f t="shared" si="639"/>
        <v/>
      </c>
      <c r="BJ389" s="134" t="str">
        <f t="shared" si="618"/>
        <v/>
      </c>
      <c r="BK389" s="73" t="str" cm="1">
        <f t="array" ref="BK389">IF(BJ389="",""&amp;BI389,IF(BJ389="NEMA",BI389,INDEX(klub_naziv,MATCH(INDEX(klubAlias_klubid,BJ389),klub_id,0))))</f>
        <v/>
      </c>
      <c r="BL389" s="73" t="str" cm="1">
        <f t="array" ref="BL389">IFERROR(INDEX(registarNatjecatelji,CE389,4),"")</f>
        <v/>
      </c>
      <c r="BM389" s="179" t="str">
        <f t="shared" si="667"/>
        <v/>
      </c>
      <c r="BN389" s="73" t="str">
        <f t="shared" si="619"/>
        <v/>
      </c>
      <c r="BO389" s="73" t="str">
        <f t="shared" si="632"/>
        <v/>
      </c>
      <c r="BP389" s="134" t="str">
        <f t="shared" si="595"/>
        <v/>
      </c>
      <c r="BQ389" s="73" t="str">
        <f t="shared" si="596"/>
        <v/>
      </c>
      <c r="BR389" s="73" t="str">
        <f t="shared" si="597"/>
        <v/>
      </c>
      <c r="BS389" s="134" t="str">
        <f t="shared" si="598"/>
        <v/>
      </c>
      <c r="BT389" s="74" t="str">
        <f t="shared" si="599"/>
        <v/>
      </c>
      <c r="BU389" s="74" t="str">
        <f t="shared" si="600"/>
        <v/>
      </c>
      <c r="BV389" s="75" t="str">
        <f t="shared" si="601"/>
        <v/>
      </c>
      <c r="BW389" t="s">
        <v>1</v>
      </c>
      <c r="BX389" s="105" t="str">
        <f t="shared" si="602"/>
        <v/>
      </c>
      <c r="BY389" s="106" t="str">
        <f t="shared" si="603"/>
        <v/>
      </c>
      <c r="BZ389" t="s">
        <v>1</v>
      </c>
      <c r="CA389" s="105" t="str">
        <f t="shared" si="604"/>
        <v/>
      </c>
      <c r="CB389" s="106" t="str">
        <f t="shared" si="605"/>
        <v/>
      </c>
      <c r="CC389" t="s">
        <v>1</v>
      </c>
      <c r="CD389" s="105" t="str">
        <f t="shared" si="606"/>
        <v/>
      </c>
      <c r="CE389" s="106" t="str">
        <f t="shared" si="620"/>
        <v/>
      </c>
      <c r="CF389" t="s">
        <v>1</v>
      </c>
      <c r="CG389" s="111" t="str">
        <f t="shared" si="621"/>
        <v/>
      </c>
      <c r="CH389" s="134" t="str" cm="1">
        <f t="array" ref="CH389">IF(CG389="","",INDEX(imePrezime_id,CG389,0))</f>
        <v/>
      </c>
      <c r="CI389" s="106" t="str">
        <f>IF(OR(CD389="",CE389&lt;&gt;"NEMA"),"",IFERROR(INDEX(imeprezimealias_imeprezimeid,MATCH(BA389&amp;" "&amp;BB389,imeprezimealias_alias,0)),""))</f>
        <v/>
      </c>
      <c r="CJ389" t="s">
        <v>1</v>
      </c>
      <c r="CK389" s="29" t="str">
        <f t="shared" si="622"/>
        <v/>
      </c>
      <c r="CL389" t="s">
        <v>1</v>
      </c>
      <c r="CM389" s="90"/>
      <c r="CN389" t="s">
        <v>1</v>
      </c>
      <c r="CO389" s="111" t="str">
        <f>IF(CM389="","",MAX(CO$10:CO388)+1)</f>
        <v/>
      </c>
      <c r="CP389" s="106" t="str">
        <f>IF(CM389="","",INDEX(imePrezime_id,MATCH(IF(IFERROR(SEARCH("–",CM389),0)&lt;&gt;0,CM389,SUBSTITUTE(CM389," "," – ",1)),imePrezime,0)))</f>
        <v/>
      </c>
      <c r="CR389" s="29" t="str">
        <f t="shared" si="623"/>
        <v/>
      </c>
      <c r="CS389" t="s">
        <v>1</v>
      </c>
      <c r="CT389" s="115" t="str">
        <f>IF(AND(CE389="NEMA",CI389=""),MAX(CT$10:CT388)+1,"")</f>
        <v/>
      </c>
      <c r="CU389" t="s">
        <v>1</v>
      </c>
      <c r="CV389" s="120" t="str">
        <f t="shared" si="637"/>
        <v/>
      </c>
      <c r="CW389" t="s">
        <v>1</v>
      </c>
      <c r="CX389" s="105" t="str">
        <f>IF(CT389="","",IF(BO389&lt;&gt;"CRO","","INSERT INTO osoba (id,reg_broj,oib,spol_id,dat_rodjenja) VALUES ("&amp;CT389&amp;",(SELECT max(reg_broj)+1 FROM osoba),Null,'"&amp;CV389&amp;"',Null); INSERT INTO osoba_log (id,reg_broj,oib,spol_id,dat_rodjenja,dnevnik_id) SELECT id,reg_broj,oib,spol_id,dat_rodjenja,"&amp;CT$2&amp;" FROM osoba WHERE id = "&amp;CT389&amp;";"))</f>
        <v/>
      </c>
      <c r="CY389" s="125" t="str">
        <f>IF(CT389="","","INSERT INTO imeprezime (id,osoba_id,rbr,ime,prezime,klub_id,identitet_id,sintaksa_id,info,aktivno,dnevnik_id) VALUES ("&amp;CT389&amp;","&amp;IF(CX389="","Null",CT389)&amp;",1,'"&amp;BA389&amp;"','"&amp;BB389&amp;"',(SELECT id FROM klub WHERE naziv = '"&amp;BI389&amp;"'),Null,1,'',1,"&amp;CT$2&amp;");")</f>
        <v/>
      </c>
      <c r="CZ389" t="s">
        <v>1</v>
      </c>
      <c r="DA389" s="29" t="str">
        <f t="shared" si="624"/>
        <v/>
      </c>
      <c r="DB389" t="s">
        <v>1</v>
      </c>
      <c r="DC389" s="105" t="str">
        <f>IF(OR(BP389="",BP389&lt;&gt;"NEMA"),"",BO389)</f>
        <v/>
      </c>
      <c r="DD389" s="125" t="str">
        <f>IF(DC389="","",MAX(DD$10:DD388)+1)</f>
        <v/>
      </c>
      <c r="DE389" t="s">
        <v>1</v>
      </c>
      <c r="DF389" s="90"/>
      <c r="DG389" t="s">
        <v>1</v>
      </c>
      <c r="DH389" s="29" t="str">
        <f t="shared" si="607"/>
        <v/>
      </c>
      <c r="DI389" t="s">
        <v>1</v>
      </c>
      <c r="DJ389" s="166" t="str">
        <f>IF(BJ389&lt;&gt;"NEMA","",IF(IFERROR(MATCH(BI389,BI$10:BI388,0),0)&lt;&gt;0,"",BI389))</f>
        <v/>
      </c>
      <c r="DK389" t="s">
        <v>1</v>
      </c>
      <c r="DL389" s="90"/>
      <c r="DM389" t="s">
        <v>1</v>
      </c>
      <c r="DN389" s="105" t="str">
        <f t="shared" si="625"/>
        <v/>
      </c>
      <c r="DO389" s="73" t="str">
        <f>IF(DN389="","",MAX(DO$10:DO388)+1)</f>
        <v/>
      </c>
      <c r="DP389" s="73" t="str">
        <f>IF(DN389="","",IF(BP389="","",IF(BP389="NEMA",DD389,BP389)))</f>
        <v/>
      </c>
      <c r="DQ389" s="73" t="str">
        <f t="shared" si="626"/>
        <v/>
      </c>
      <c r="DR389" s="73" t="str">
        <f>IF(DL389="","",MAX(DR$10:DR388)+1)</f>
        <v/>
      </c>
      <c r="DS389" s="177" t="str">
        <f t="shared" si="608"/>
        <v/>
      </c>
      <c r="DT389" s="125" t="str">
        <f t="shared" si="627"/>
        <v/>
      </c>
      <c r="DU389" t="s">
        <v>1</v>
      </c>
      <c r="DV389" s="29" t="str">
        <f t="shared" si="628"/>
        <v/>
      </c>
      <c r="DW389" t="s">
        <v>1</v>
      </c>
      <c r="DX389" s="166" t="str">
        <f>IF(BX389="","",IF(BY389&lt;&gt;"NEMA","ime-pre-klu"&amp;IF(BJ389="","","(ali)")&amp;"-kat",IF(CB389&lt;&gt;"NEMA","ime-pre-klu"&amp;IF(BJ389="","","(ali)"),IF(CE389&lt;&gt;"NEMA","ime-pre",IF(CT389&lt;&gt;"","novo",""))))&amp;IF(AND(BE389="0",BD389&gt;max_minuta*60),"-ot",""))</f>
        <v/>
      </c>
      <c r="DY389" t="s">
        <v>1</v>
      </c>
      <c r="DZ389" s="111"/>
      <c r="EA389" s="134"/>
      <c r="EB389" s="134"/>
      <c r="EC389" s="134"/>
      <c r="ED389" s="134"/>
      <c r="EE389" s="134"/>
      <c r="EF389" s="134"/>
      <c r="EG389" s="134"/>
      <c r="EH389" s="134"/>
      <c r="EI389" s="134"/>
      <c r="EJ389" s="106" t="str">
        <f t="shared" si="609"/>
        <v/>
      </c>
      <c r="EK389" t="s">
        <v>1</v>
      </c>
    </row>
    <row r="390" spans="2:141" x14ac:dyDescent="0.25">
      <c r="B390" s="148"/>
      <c r="C390" t="s">
        <v>1</v>
      </c>
      <c r="D390" s="159" t="str">
        <f t="shared" si="610"/>
        <v/>
      </c>
      <c r="E390" s="160" t="str">
        <f t="shared" ref="E390:AW390" si="691">IF($B390="","",FIND(";",$B390,D390+1))</f>
        <v/>
      </c>
      <c r="F390" s="160" t="str">
        <f t="shared" si="691"/>
        <v/>
      </c>
      <c r="G390" s="160" t="str">
        <f t="shared" si="691"/>
        <v/>
      </c>
      <c r="H390" s="160" t="str">
        <f t="shared" si="691"/>
        <v/>
      </c>
      <c r="I390" s="160" t="str">
        <f t="shared" si="691"/>
        <v/>
      </c>
      <c r="J390" s="160" t="str">
        <f t="shared" si="691"/>
        <v/>
      </c>
      <c r="K390" s="160" t="str">
        <f t="shared" si="691"/>
        <v/>
      </c>
      <c r="L390" s="160" t="str">
        <f t="shared" si="691"/>
        <v/>
      </c>
      <c r="M390" s="160" t="str">
        <f t="shared" si="691"/>
        <v/>
      </c>
      <c r="N390" s="160" t="str">
        <f t="shared" si="691"/>
        <v/>
      </c>
      <c r="O390" s="160" t="str">
        <f t="shared" si="691"/>
        <v/>
      </c>
      <c r="P390" s="160" t="str">
        <f t="shared" si="691"/>
        <v/>
      </c>
      <c r="Q390" s="160" t="str">
        <f t="shared" si="691"/>
        <v/>
      </c>
      <c r="R390" s="160" t="str">
        <f t="shared" si="691"/>
        <v/>
      </c>
      <c r="S390" s="160" t="str">
        <f t="shared" si="691"/>
        <v/>
      </c>
      <c r="T390" s="160" t="str">
        <f t="shared" si="691"/>
        <v/>
      </c>
      <c r="U390" s="160" t="str">
        <f t="shared" si="691"/>
        <v/>
      </c>
      <c r="V390" s="160" t="str">
        <f t="shared" si="691"/>
        <v/>
      </c>
      <c r="W390" s="160" t="str">
        <f t="shared" si="691"/>
        <v/>
      </c>
      <c r="X390" s="160" t="str">
        <f t="shared" si="691"/>
        <v/>
      </c>
      <c r="Y390" s="160" t="str">
        <f t="shared" si="691"/>
        <v/>
      </c>
      <c r="Z390" s="160" t="str">
        <f t="shared" si="691"/>
        <v/>
      </c>
      <c r="AA390" s="160" t="str">
        <f t="shared" si="691"/>
        <v/>
      </c>
      <c r="AB390" s="160" t="str">
        <f t="shared" si="691"/>
        <v/>
      </c>
      <c r="AC390" s="160" t="str">
        <f t="shared" si="691"/>
        <v/>
      </c>
      <c r="AD390" s="160" t="str">
        <f t="shared" si="691"/>
        <v/>
      </c>
      <c r="AE390" s="160" t="str">
        <f t="shared" si="691"/>
        <v/>
      </c>
      <c r="AF390" s="160" t="str">
        <f t="shared" si="691"/>
        <v/>
      </c>
      <c r="AG390" s="160" t="str">
        <f t="shared" si="691"/>
        <v/>
      </c>
      <c r="AH390" s="160" t="str">
        <f t="shared" si="691"/>
        <v/>
      </c>
      <c r="AI390" s="160" t="str">
        <f t="shared" si="691"/>
        <v/>
      </c>
      <c r="AJ390" s="160" t="str">
        <f t="shared" si="691"/>
        <v/>
      </c>
      <c r="AK390" s="160" t="str">
        <f t="shared" si="691"/>
        <v/>
      </c>
      <c r="AL390" s="160" t="str">
        <f t="shared" si="691"/>
        <v/>
      </c>
      <c r="AM390" s="160" t="str">
        <f t="shared" si="691"/>
        <v/>
      </c>
      <c r="AN390" s="160" t="str">
        <f t="shared" si="691"/>
        <v/>
      </c>
      <c r="AO390" s="160" t="str">
        <f t="shared" si="691"/>
        <v/>
      </c>
      <c r="AP390" s="160" t="str">
        <f t="shared" si="691"/>
        <v/>
      </c>
      <c r="AQ390" s="160" t="str">
        <f t="shared" si="691"/>
        <v/>
      </c>
      <c r="AR390" s="160" t="str">
        <f t="shared" si="691"/>
        <v/>
      </c>
      <c r="AS390" s="160" t="str">
        <f t="shared" si="691"/>
        <v/>
      </c>
      <c r="AT390" s="160" t="str">
        <f t="shared" si="691"/>
        <v/>
      </c>
      <c r="AU390" s="160" t="str">
        <f t="shared" si="691"/>
        <v/>
      </c>
      <c r="AV390" s="160" t="str">
        <f t="shared" si="691"/>
        <v/>
      </c>
      <c r="AW390" s="161" t="str">
        <f t="shared" si="691"/>
        <v/>
      </c>
      <c r="AX390" t="s">
        <v>1</v>
      </c>
      <c r="AY390" s="105" t="str">
        <f t="shared" si="612"/>
        <v/>
      </c>
      <c r="AZ390" s="134" t="str">
        <f t="shared" si="592"/>
        <v/>
      </c>
      <c r="BA390" s="73" t="str">
        <f t="shared" si="613"/>
        <v/>
      </c>
      <c r="BB390" s="73" t="str">
        <f t="shared" si="614"/>
        <v/>
      </c>
      <c r="BC390" s="134" t="str">
        <f t="shared" si="615"/>
        <v/>
      </c>
      <c r="BD390" s="134" t="str">
        <f t="shared" si="616"/>
        <v/>
      </c>
      <c r="BE390" s="134" t="str">
        <f t="shared" si="617"/>
        <v/>
      </c>
      <c r="BF390" s="134" t="str">
        <f t="shared" si="643"/>
        <v/>
      </c>
      <c r="BG390" s="134" t="str">
        <f t="shared" si="593"/>
        <v/>
      </c>
      <c r="BH390" s="73" t="str">
        <f t="shared" si="594"/>
        <v/>
      </c>
      <c r="BI390" s="73" t="str">
        <f t="shared" si="639"/>
        <v/>
      </c>
      <c r="BJ390" s="134" t="str">
        <f t="shared" si="618"/>
        <v/>
      </c>
      <c r="BK390" s="73" t="str" cm="1">
        <f t="array" ref="BK390">IF(BJ390="",""&amp;BI390,IF(BJ390="NEMA",BI390,INDEX(klub_naziv,MATCH(INDEX(klubAlias_klubid,BJ390),klub_id,0))))</f>
        <v/>
      </c>
      <c r="BL390" s="73" t="str" cm="1">
        <f t="array" ref="BL390">IFERROR(INDEX(registarNatjecatelji,CE390,4),"")</f>
        <v/>
      </c>
      <c r="BM390" s="179" t="str">
        <f t="shared" si="667"/>
        <v/>
      </c>
      <c r="BN390" s="73" t="str">
        <f t="shared" si="619"/>
        <v/>
      </c>
      <c r="BO390" s="73" t="str">
        <f t="shared" si="632"/>
        <v/>
      </c>
      <c r="BP390" s="134" t="str">
        <f t="shared" si="595"/>
        <v/>
      </c>
      <c r="BQ390" s="73" t="str">
        <f t="shared" si="596"/>
        <v/>
      </c>
      <c r="BR390" s="73" t="str">
        <f t="shared" si="597"/>
        <v/>
      </c>
      <c r="BS390" s="134" t="str">
        <f t="shared" si="598"/>
        <v/>
      </c>
      <c r="BT390" s="74" t="str">
        <f t="shared" si="599"/>
        <v/>
      </c>
      <c r="BU390" s="74" t="str">
        <f t="shared" si="600"/>
        <v/>
      </c>
      <c r="BV390" s="75" t="str">
        <f t="shared" si="601"/>
        <v/>
      </c>
      <c r="BW390" t="s">
        <v>1</v>
      </c>
      <c r="BX390" s="105" t="str">
        <f t="shared" si="602"/>
        <v/>
      </c>
      <c r="BY390" s="106" t="str">
        <f t="shared" si="603"/>
        <v/>
      </c>
      <c r="BZ390" t="s">
        <v>1</v>
      </c>
      <c r="CA390" s="105" t="str">
        <f t="shared" si="604"/>
        <v/>
      </c>
      <c r="CB390" s="106" t="str">
        <f t="shared" si="605"/>
        <v/>
      </c>
      <c r="CC390" t="s">
        <v>1</v>
      </c>
      <c r="CD390" s="105" t="str">
        <f t="shared" si="606"/>
        <v/>
      </c>
      <c r="CE390" s="106" t="str">
        <f t="shared" si="620"/>
        <v/>
      </c>
      <c r="CF390" t="s">
        <v>1</v>
      </c>
      <c r="CG390" s="111" t="str">
        <f t="shared" si="621"/>
        <v/>
      </c>
      <c r="CH390" s="134" t="str" cm="1">
        <f t="array" ref="CH390">IF(CG390="","",INDEX(imePrezime_id,CG390,0))</f>
        <v/>
      </c>
      <c r="CI390" s="106" t="str">
        <f>IF(OR(CD390="",CE390&lt;&gt;"NEMA"),"",IFERROR(INDEX(imeprezimealias_imeprezimeid,MATCH(BA390&amp;" "&amp;BB390,imeprezimealias_alias,0)),""))</f>
        <v/>
      </c>
      <c r="CJ390" t="s">
        <v>1</v>
      </c>
      <c r="CK390" s="29" t="str">
        <f t="shared" si="622"/>
        <v/>
      </c>
      <c r="CL390" t="s">
        <v>1</v>
      </c>
      <c r="CM390" s="90"/>
      <c r="CN390" t="s">
        <v>1</v>
      </c>
      <c r="CO390" s="111" t="str">
        <f>IF(CM390="","",MAX(CO$10:CO389)+1)</f>
        <v/>
      </c>
      <c r="CP390" s="106" t="str">
        <f>IF(CM390="","",INDEX(imePrezime_id,MATCH(IF(IFERROR(SEARCH("–",CM390),0)&lt;&gt;0,CM390,SUBSTITUTE(CM390," "," – ",1)),imePrezime,0)))</f>
        <v/>
      </c>
      <c r="CR390" s="29" t="str">
        <f t="shared" si="623"/>
        <v/>
      </c>
      <c r="CS390" t="s">
        <v>1</v>
      </c>
      <c r="CT390" s="115" t="str">
        <f>IF(AND(CE390="NEMA",CI390=""),MAX(CT$10:CT389)+1,"")</f>
        <v/>
      </c>
      <c r="CU390" t="s">
        <v>1</v>
      </c>
      <c r="CV390" s="120" t="str">
        <f t="shared" si="637"/>
        <v/>
      </c>
      <c r="CW390" t="s">
        <v>1</v>
      </c>
      <c r="CX390" s="105" t="str">
        <f>IF(CT390="","",IF(BO390&lt;&gt;"CRO","","INSERT INTO osoba (id,reg_broj,oib,spol_id,dat_rodjenja) VALUES ("&amp;CT390&amp;",(SELECT max(reg_broj)+1 FROM osoba),Null,'"&amp;CV390&amp;"',Null); INSERT INTO osoba_log (id,reg_broj,oib,spol_id,dat_rodjenja,dnevnik_id) SELECT id,reg_broj,oib,spol_id,dat_rodjenja,"&amp;CT$2&amp;" FROM osoba WHERE id = "&amp;CT390&amp;";"))</f>
        <v/>
      </c>
      <c r="CY390" s="125" t="str">
        <f>IF(CT390="","","INSERT INTO imeprezime (id,osoba_id,rbr,ime,prezime,klub_id,identitet_id,sintaksa_id,info,aktivno,dnevnik_id) VALUES ("&amp;CT390&amp;","&amp;IF(CX390="","Null",CT390)&amp;",1,'"&amp;BA390&amp;"','"&amp;BB390&amp;"',(SELECT id FROM klub WHERE naziv = '"&amp;BI390&amp;"'),Null,1,'',1,"&amp;CT$2&amp;");")</f>
        <v/>
      </c>
      <c r="CZ390" t="s">
        <v>1</v>
      </c>
      <c r="DA390" s="29" t="str">
        <f t="shared" si="624"/>
        <v/>
      </c>
      <c r="DB390" t="s">
        <v>1</v>
      </c>
      <c r="DC390" s="105" t="str">
        <f>IF(OR(BP390="",BP390&lt;&gt;"NEMA"),"",BO390)</f>
        <v/>
      </c>
      <c r="DD390" s="125" t="str">
        <f>IF(DC390="","",MAX(DD$10:DD389)+1)</f>
        <v/>
      </c>
      <c r="DE390" t="s">
        <v>1</v>
      </c>
      <c r="DF390" s="90"/>
      <c r="DG390" t="s">
        <v>1</v>
      </c>
      <c r="DH390" s="29" t="str">
        <f t="shared" si="607"/>
        <v/>
      </c>
      <c r="DI390" t="s">
        <v>1</v>
      </c>
      <c r="DJ390" s="166" t="str">
        <f>IF(BJ390&lt;&gt;"NEMA","",IF(IFERROR(MATCH(BI390,BI$10:BI389,0),0)&lt;&gt;0,"",BI390))</f>
        <v/>
      </c>
      <c r="DK390" t="s">
        <v>1</v>
      </c>
      <c r="DL390" s="90"/>
      <c r="DM390" t="s">
        <v>1</v>
      </c>
      <c r="DN390" s="105" t="str">
        <f t="shared" si="625"/>
        <v/>
      </c>
      <c r="DO390" s="73" t="str">
        <f>IF(DN390="","",MAX(DO$10:DO389)+1)</f>
        <v/>
      </c>
      <c r="DP390" s="73" t="str">
        <f>IF(DN390="","",IF(BP390="","",IF(BP390="NEMA",DD390,BP390)))</f>
        <v/>
      </c>
      <c r="DQ390" s="73" t="str">
        <f t="shared" si="626"/>
        <v/>
      </c>
      <c r="DR390" s="73" t="str">
        <f>IF(DL390="","",MAX(DR$10:DR389)+1)</f>
        <v/>
      </c>
      <c r="DS390" s="177" t="str">
        <f t="shared" si="608"/>
        <v/>
      </c>
      <c r="DT390" s="125" t="str">
        <f t="shared" si="627"/>
        <v/>
      </c>
      <c r="DU390" t="s">
        <v>1</v>
      </c>
      <c r="DV390" s="29" t="str">
        <f t="shared" si="628"/>
        <v/>
      </c>
      <c r="DW390" t="s">
        <v>1</v>
      </c>
      <c r="DX390" s="166" t="str">
        <f>IF(BX390="","",IF(BY390&lt;&gt;"NEMA","ime-pre-klu"&amp;IF(BJ390="","","(ali)")&amp;"-kat",IF(CB390&lt;&gt;"NEMA","ime-pre-klu"&amp;IF(BJ390="","","(ali)"),IF(CE390&lt;&gt;"NEMA","ime-pre",IF(CT390&lt;&gt;"","novo",""))))&amp;IF(AND(BE390="0",BD390&gt;max_minuta*60),"-ot",""))</f>
        <v/>
      </c>
      <c r="DY390" t="s">
        <v>1</v>
      </c>
      <c r="DZ390" s="111"/>
      <c r="EA390" s="134"/>
      <c r="EB390" s="134"/>
      <c r="EC390" s="134"/>
      <c r="ED390" s="134"/>
      <c r="EE390" s="134"/>
      <c r="EF390" s="134"/>
      <c r="EG390" s="134"/>
      <c r="EH390" s="134"/>
      <c r="EI390" s="134"/>
      <c r="EJ390" s="106" t="str">
        <f t="shared" si="609"/>
        <v/>
      </c>
      <c r="EK390" t="s">
        <v>1</v>
      </c>
    </row>
    <row r="391" spans="2:141" x14ac:dyDescent="0.25">
      <c r="B391" s="148"/>
      <c r="C391" t="s">
        <v>1</v>
      </c>
      <c r="D391" s="159" t="str">
        <f t="shared" si="610"/>
        <v/>
      </c>
      <c r="E391" s="160" t="str">
        <f t="shared" ref="E391:AW391" si="692">IF($B391="","",FIND(";",$B391,D391+1))</f>
        <v/>
      </c>
      <c r="F391" s="160" t="str">
        <f t="shared" si="692"/>
        <v/>
      </c>
      <c r="G391" s="160" t="str">
        <f t="shared" si="692"/>
        <v/>
      </c>
      <c r="H391" s="160" t="str">
        <f t="shared" si="692"/>
        <v/>
      </c>
      <c r="I391" s="160" t="str">
        <f t="shared" si="692"/>
        <v/>
      </c>
      <c r="J391" s="160" t="str">
        <f t="shared" si="692"/>
        <v/>
      </c>
      <c r="K391" s="160" t="str">
        <f t="shared" si="692"/>
        <v/>
      </c>
      <c r="L391" s="160" t="str">
        <f t="shared" si="692"/>
        <v/>
      </c>
      <c r="M391" s="160" t="str">
        <f t="shared" si="692"/>
        <v/>
      </c>
      <c r="N391" s="160" t="str">
        <f t="shared" si="692"/>
        <v/>
      </c>
      <c r="O391" s="160" t="str">
        <f t="shared" si="692"/>
        <v/>
      </c>
      <c r="P391" s="160" t="str">
        <f t="shared" si="692"/>
        <v/>
      </c>
      <c r="Q391" s="160" t="str">
        <f t="shared" si="692"/>
        <v/>
      </c>
      <c r="R391" s="160" t="str">
        <f t="shared" si="692"/>
        <v/>
      </c>
      <c r="S391" s="160" t="str">
        <f t="shared" si="692"/>
        <v/>
      </c>
      <c r="T391" s="160" t="str">
        <f t="shared" si="692"/>
        <v/>
      </c>
      <c r="U391" s="160" t="str">
        <f t="shared" si="692"/>
        <v/>
      </c>
      <c r="V391" s="160" t="str">
        <f t="shared" si="692"/>
        <v/>
      </c>
      <c r="W391" s="160" t="str">
        <f t="shared" si="692"/>
        <v/>
      </c>
      <c r="X391" s="160" t="str">
        <f t="shared" si="692"/>
        <v/>
      </c>
      <c r="Y391" s="160" t="str">
        <f t="shared" si="692"/>
        <v/>
      </c>
      <c r="Z391" s="160" t="str">
        <f t="shared" si="692"/>
        <v/>
      </c>
      <c r="AA391" s="160" t="str">
        <f t="shared" si="692"/>
        <v/>
      </c>
      <c r="AB391" s="160" t="str">
        <f t="shared" si="692"/>
        <v/>
      </c>
      <c r="AC391" s="160" t="str">
        <f t="shared" si="692"/>
        <v/>
      </c>
      <c r="AD391" s="160" t="str">
        <f t="shared" si="692"/>
        <v/>
      </c>
      <c r="AE391" s="160" t="str">
        <f t="shared" si="692"/>
        <v/>
      </c>
      <c r="AF391" s="160" t="str">
        <f t="shared" si="692"/>
        <v/>
      </c>
      <c r="AG391" s="160" t="str">
        <f t="shared" si="692"/>
        <v/>
      </c>
      <c r="AH391" s="160" t="str">
        <f t="shared" si="692"/>
        <v/>
      </c>
      <c r="AI391" s="160" t="str">
        <f t="shared" si="692"/>
        <v/>
      </c>
      <c r="AJ391" s="160" t="str">
        <f t="shared" si="692"/>
        <v/>
      </c>
      <c r="AK391" s="160" t="str">
        <f t="shared" si="692"/>
        <v/>
      </c>
      <c r="AL391" s="160" t="str">
        <f t="shared" si="692"/>
        <v/>
      </c>
      <c r="AM391" s="160" t="str">
        <f t="shared" si="692"/>
        <v/>
      </c>
      <c r="AN391" s="160" t="str">
        <f t="shared" si="692"/>
        <v/>
      </c>
      <c r="AO391" s="160" t="str">
        <f t="shared" si="692"/>
        <v/>
      </c>
      <c r="AP391" s="160" t="str">
        <f t="shared" si="692"/>
        <v/>
      </c>
      <c r="AQ391" s="160" t="str">
        <f t="shared" si="692"/>
        <v/>
      </c>
      <c r="AR391" s="160" t="str">
        <f t="shared" si="692"/>
        <v/>
      </c>
      <c r="AS391" s="160" t="str">
        <f t="shared" si="692"/>
        <v/>
      </c>
      <c r="AT391" s="160" t="str">
        <f t="shared" si="692"/>
        <v/>
      </c>
      <c r="AU391" s="160" t="str">
        <f t="shared" si="692"/>
        <v/>
      </c>
      <c r="AV391" s="160" t="str">
        <f t="shared" si="692"/>
        <v/>
      </c>
      <c r="AW391" s="161" t="str">
        <f t="shared" si="692"/>
        <v/>
      </c>
      <c r="AX391" t="s">
        <v>1</v>
      </c>
      <c r="AY391" s="105" t="str">
        <f t="shared" si="612"/>
        <v/>
      </c>
      <c r="AZ391" s="134" t="str">
        <f t="shared" si="592"/>
        <v/>
      </c>
      <c r="BA391" s="73" t="str">
        <f t="shared" si="613"/>
        <v/>
      </c>
      <c r="BB391" s="73" t="str">
        <f t="shared" si="614"/>
        <v/>
      </c>
      <c r="BC391" s="134" t="str">
        <f t="shared" si="615"/>
        <v/>
      </c>
      <c r="BD391" s="134" t="str">
        <f t="shared" si="616"/>
        <v/>
      </c>
      <c r="BE391" s="134" t="str">
        <f t="shared" si="617"/>
        <v/>
      </c>
      <c r="BF391" s="134" t="str">
        <f t="shared" si="643"/>
        <v/>
      </c>
      <c r="BG391" s="134" t="str">
        <f t="shared" si="593"/>
        <v/>
      </c>
      <c r="BH391" s="73" t="str">
        <f t="shared" si="594"/>
        <v/>
      </c>
      <c r="BI391" s="73" t="str">
        <f t="shared" si="639"/>
        <v/>
      </c>
      <c r="BJ391" s="134" t="str">
        <f t="shared" si="618"/>
        <v/>
      </c>
      <c r="BK391" s="73" t="str" cm="1">
        <f t="array" ref="BK391">IF(BJ391="",""&amp;BI391,IF(BJ391="NEMA",BI391,INDEX(klub_naziv,MATCH(INDEX(klubAlias_klubid,BJ391),klub_id,0))))</f>
        <v/>
      </c>
      <c r="BL391" s="73" t="str" cm="1">
        <f t="array" ref="BL391">IFERROR(INDEX(registarNatjecatelji,CE391,4),"")</f>
        <v/>
      </c>
      <c r="BM391" s="179" t="str">
        <f t="shared" si="667"/>
        <v/>
      </c>
      <c r="BN391" s="73" t="str">
        <f t="shared" si="619"/>
        <v/>
      </c>
      <c r="BO391" s="73" t="str">
        <f t="shared" si="632"/>
        <v/>
      </c>
      <c r="BP391" s="134" t="str">
        <f t="shared" si="595"/>
        <v/>
      </c>
      <c r="BQ391" s="73" t="str">
        <f t="shared" si="596"/>
        <v/>
      </c>
      <c r="BR391" s="73" t="str">
        <f t="shared" si="597"/>
        <v/>
      </c>
      <c r="BS391" s="134" t="str">
        <f t="shared" si="598"/>
        <v/>
      </c>
      <c r="BT391" s="74" t="str">
        <f t="shared" si="599"/>
        <v/>
      </c>
      <c r="BU391" s="74" t="str">
        <f t="shared" si="600"/>
        <v/>
      </c>
      <c r="BV391" s="75" t="str">
        <f t="shared" si="601"/>
        <v/>
      </c>
      <c r="BW391" t="s">
        <v>1</v>
      </c>
      <c r="BX391" s="105" t="str">
        <f t="shared" si="602"/>
        <v/>
      </c>
      <c r="BY391" s="106" t="str">
        <f t="shared" si="603"/>
        <v/>
      </c>
      <c r="BZ391" t="s">
        <v>1</v>
      </c>
      <c r="CA391" s="105" t="str">
        <f t="shared" si="604"/>
        <v/>
      </c>
      <c r="CB391" s="106" t="str">
        <f t="shared" si="605"/>
        <v/>
      </c>
      <c r="CC391" t="s">
        <v>1</v>
      </c>
      <c r="CD391" s="105" t="str">
        <f t="shared" si="606"/>
        <v/>
      </c>
      <c r="CE391" s="106" t="str">
        <f t="shared" si="620"/>
        <v/>
      </c>
      <c r="CF391" t="s">
        <v>1</v>
      </c>
      <c r="CG391" s="111" t="str">
        <f t="shared" si="621"/>
        <v/>
      </c>
      <c r="CH391" s="134" t="str" cm="1">
        <f t="array" ref="CH391">IF(CG391="","",INDEX(imePrezime_id,CG391,0))</f>
        <v/>
      </c>
      <c r="CI391" s="106" t="str">
        <f>IF(OR(CD391="",CE391&lt;&gt;"NEMA"),"",IFERROR(INDEX(imeprezimealias_imeprezimeid,MATCH(BA391&amp;" "&amp;BB391,imeprezimealias_alias,0)),""))</f>
        <v/>
      </c>
      <c r="CJ391" t="s">
        <v>1</v>
      </c>
      <c r="CK391" s="29" t="str">
        <f t="shared" si="622"/>
        <v/>
      </c>
      <c r="CL391" t="s">
        <v>1</v>
      </c>
      <c r="CM391" s="90"/>
      <c r="CN391" t="s">
        <v>1</v>
      </c>
      <c r="CO391" s="111" t="str">
        <f>IF(CM391="","",MAX(CO$10:CO390)+1)</f>
        <v/>
      </c>
      <c r="CP391" s="106" t="str">
        <f>IF(CM391="","",INDEX(imePrezime_id,MATCH(IF(IFERROR(SEARCH("–",CM391),0)&lt;&gt;0,CM391,SUBSTITUTE(CM391," "," – ",1)),imePrezime,0)))</f>
        <v/>
      </c>
      <c r="CR391" s="29" t="str">
        <f t="shared" si="623"/>
        <v/>
      </c>
      <c r="CS391" t="s">
        <v>1</v>
      </c>
      <c r="CT391" s="115" t="str">
        <f>IF(AND(CE391="NEMA",CI391=""),MAX(CT$10:CT390)+1,"")</f>
        <v/>
      </c>
      <c r="CU391" t="s">
        <v>1</v>
      </c>
      <c r="CV391" s="120" t="str">
        <f t="shared" si="637"/>
        <v/>
      </c>
      <c r="CW391" t="s">
        <v>1</v>
      </c>
      <c r="CX391" s="105" t="str">
        <f>IF(CT391="","",IF(BO391&lt;&gt;"CRO","","INSERT INTO osoba (id,reg_broj,oib,spol_id,dat_rodjenja) VALUES ("&amp;CT391&amp;",(SELECT max(reg_broj)+1 FROM osoba),Null,'"&amp;CV391&amp;"',Null); INSERT INTO osoba_log (id,reg_broj,oib,spol_id,dat_rodjenja,dnevnik_id) SELECT id,reg_broj,oib,spol_id,dat_rodjenja,"&amp;CT$2&amp;" FROM osoba WHERE id = "&amp;CT391&amp;";"))</f>
        <v/>
      </c>
      <c r="CY391" s="125" t="str">
        <f>IF(CT391="","","INSERT INTO imeprezime (id,osoba_id,rbr,ime,prezime,klub_id,identitet_id,sintaksa_id,info,aktivno,dnevnik_id) VALUES ("&amp;CT391&amp;","&amp;IF(CX391="","Null",CT391)&amp;",1,'"&amp;BA391&amp;"','"&amp;BB391&amp;"',(SELECT id FROM klub WHERE naziv = '"&amp;BI391&amp;"'),Null,1,'',1,"&amp;CT$2&amp;");")</f>
        <v/>
      </c>
      <c r="CZ391" t="s">
        <v>1</v>
      </c>
      <c r="DA391" s="29" t="str">
        <f t="shared" si="624"/>
        <v/>
      </c>
      <c r="DB391" t="s">
        <v>1</v>
      </c>
      <c r="DC391" s="105" t="str">
        <f>IF(OR(BP391="",BP391&lt;&gt;"NEMA"),"",BO391)</f>
        <v/>
      </c>
      <c r="DD391" s="125" t="str">
        <f>IF(DC391="","",MAX(DD$10:DD390)+1)</f>
        <v/>
      </c>
      <c r="DE391" t="s">
        <v>1</v>
      </c>
      <c r="DF391" s="90"/>
      <c r="DG391" t="s">
        <v>1</v>
      </c>
      <c r="DH391" s="29" t="str">
        <f t="shared" si="607"/>
        <v/>
      </c>
      <c r="DI391" t="s">
        <v>1</v>
      </c>
      <c r="DJ391" s="166" t="str">
        <f>IF(BJ391&lt;&gt;"NEMA","",IF(IFERROR(MATCH(BI391,BI$10:BI390,0),0)&lt;&gt;0,"",BI391))</f>
        <v/>
      </c>
      <c r="DK391" t="s">
        <v>1</v>
      </c>
      <c r="DL391" s="90"/>
      <c r="DM391" t="s">
        <v>1</v>
      </c>
      <c r="DN391" s="105" t="str">
        <f t="shared" si="625"/>
        <v/>
      </c>
      <c r="DO391" s="73" t="str">
        <f>IF(DN391="","",MAX(DO$10:DO390)+1)</f>
        <v/>
      </c>
      <c r="DP391" s="73" t="str">
        <f>IF(DN391="","",IF(BP391="","",IF(BP391="NEMA",DD391,BP391)))</f>
        <v/>
      </c>
      <c r="DQ391" s="73" t="str">
        <f t="shared" si="626"/>
        <v/>
      </c>
      <c r="DR391" s="73" t="str">
        <f>IF(DL391="","",MAX(DR$10:DR390)+1)</f>
        <v/>
      </c>
      <c r="DS391" s="177" t="str">
        <f t="shared" si="608"/>
        <v/>
      </c>
      <c r="DT391" s="125" t="str">
        <f t="shared" si="627"/>
        <v/>
      </c>
      <c r="DU391" t="s">
        <v>1</v>
      </c>
      <c r="DV391" s="29" t="str">
        <f t="shared" si="628"/>
        <v/>
      </c>
      <c r="DW391" t="s">
        <v>1</v>
      </c>
      <c r="DX391" s="166" t="str">
        <f>IF(BX391="","",IF(BY391&lt;&gt;"NEMA","ime-pre-klu"&amp;IF(BJ391="","","(ali)")&amp;"-kat",IF(CB391&lt;&gt;"NEMA","ime-pre-klu"&amp;IF(BJ391="","","(ali)"),IF(CE391&lt;&gt;"NEMA","ime-pre",IF(CT391&lt;&gt;"","novo",""))))&amp;IF(AND(BE391="0",BD391&gt;max_minuta*60),"-ot",""))</f>
        <v/>
      </c>
      <c r="DY391" t="s">
        <v>1</v>
      </c>
      <c r="DZ391" s="111"/>
      <c r="EA391" s="134"/>
      <c r="EB391" s="134"/>
      <c r="EC391" s="134"/>
      <c r="ED391" s="134"/>
      <c r="EE391" s="134"/>
      <c r="EF391" s="134"/>
      <c r="EG391" s="134"/>
      <c r="EH391" s="134"/>
      <c r="EI391" s="134"/>
      <c r="EJ391" s="106" t="str">
        <f t="shared" si="609"/>
        <v/>
      </c>
      <c r="EK391" t="s">
        <v>1</v>
      </c>
    </row>
    <row r="392" spans="2:141" x14ac:dyDescent="0.25">
      <c r="B392" s="148"/>
      <c r="C392" t="s">
        <v>1</v>
      </c>
      <c r="D392" s="159" t="str">
        <f t="shared" si="610"/>
        <v/>
      </c>
      <c r="E392" s="160" t="str">
        <f t="shared" ref="E392:AW392" si="693">IF($B392="","",FIND(";",$B392,D392+1))</f>
        <v/>
      </c>
      <c r="F392" s="160" t="str">
        <f t="shared" si="693"/>
        <v/>
      </c>
      <c r="G392" s="160" t="str">
        <f t="shared" si="693"/>
        <v/>
      </c>
      <c r="H392" s="160" t="str">
        <f t="shared" si="693"/>
        <v/>
      </c>
      <c r="I392" s="160" t="str">
        <f t="shared" si="693"/>
        <v/>
      </c>
      <c r="J392" s="160" t="str">
        <f t="shared" si="693"/>
        <v/>
      </c>
      <c r="K392" s="160" t="str">
        <f t="shared" si="693"/>
        <v/>
      </c>
      <c r="L392" s="160" t="str">
        <f t="shared" si="693"/>
        <v/>
      </c>
      <c r="M392" s="160" t="str">
        <f t="shared" si="693"/>
        <v/>
      </c>
      <c r="N392" s="160" t="str">
        <f t="shared" si="693"/>
        <v/>
      </c>
      <c r="O392" s="160" t="str">
        <f t="shared" si="693"/>
        <v/>
      </c>
      <c r="P392" s="160" t="str">
        <f t="shared" si="693"/>
        <v/>
      </c>
      <c r="Q392" s="160" t="str">
        <f t="shared" si="693"/>
        <v/>
      </c>
      <c r="R392" s="160" t="str">
        <f t="shared" si="693"/>
        <v/>
      </c>
      <c r="S392" s="160" t="str">
        <f t="shared" si="693"/>
        <v/>
      </c>
      <c r="T392" s="160" t="str">
        <f t="shared" si="693"/>
        <v/>
      </c>
      <c r="U392" s="160" t="str">
        <f t="shared" si="693"/>
        <v/>
      </c>
      <c r="V392" s="160" t="str">
        <f t="shared" si="693"/>
        <v/>
      </c>
      <c r="W392" s="160" t="str">
        <f t="shared" si="693"/>
        <v/>
      </c>
      <c r="X392" s="160" t="str">
        <f t="shared" si="693"/>
        <v/>
      </c>
      <c r="Y392" s="160" t="str">
        <f t="shared" si="693"/>
        <v/>
      </c>
      <c r="Z392" s="160" t="str">
        <f t="shared" si="693"/>
        <v/>
      </c>
      <c r="AA392" s="160" t="str">
        <f t="shared" si="693"/>
        <v/>
      </c>
      <c r="AB392" s="160" t="str">
        <f t="shared" si="693"/>
        <v/>
      </c>
      <c r="AC392" s="160" t="str">
        <f t="shared" si="693"/>
        <v/>
      </c>
      <c r="AD392" s="160" t="str">
        <f t="shared" si="693"/>
        <v/>
      </c>
      <c r="AE392" s="160" t="str">
        <f t="shared" si="693"/>
        <v/>
      </c>
      <c r="AF392" s="160" t="str">
        <f t="shared" si="693"/>
        <v/>
      </c>
      <c r="AG392" s="160" t="str">
        <f t="shared" si="693"/>
        <v/>
      </c>
      <c r="AH392" s="160" t="str">
        <f t="shared" si="693"/>
        <v/>
      </c>
      <c r="AI392" s="160" t="str">
        <f t="shared" si="693"/>
        <v/>
      </c>
      <c r="AJ392" s="160" t="str">
        <f t="shared" si="693"/>
        <v/>
      </c>
      <c r="AK392" s="160" t="str">
        <f t="shared" si="693"/>
        <v/>
      </c>
      <c r="AL392" s="160" t="str">
        <f t="shared" si="693"/>
        <v/>
      </c>
      <c r="AM392" s="160" t="str">
        <f t="shared" si="693"/>
        <v/>
      </c>
      <c r="AN392" s="160" t="str">
        <f t="shared" si="693"/>
        <v/>
      </c>
      <c r="AO392" s="160" t="str">
        <f t="shared" si="693"/>
        <v/>
      </c>
      <c r="AP392" s="160" t="str">
        <f t="shared" si="693"/>
        <v/>
      </c>
      <c r="AQ392" s="160" t="str">
        <f t="shared" si="693"/>
        <v/>
      </c>
      <c r="AR392" s="160" t="str">
        <f t="shared" si="693"/>
        <v/>
      </c>
      <c r="AS392" s="160" t="str">
        <f t="shared" si="693"/>
        <v/>
      </c>
      <c r="AT392" s="160" t="str">
        <f t="shared" si="693"/>
        <v/>
      </c>
      <c r="AU392" s="160" t="str">
        <f t="shared" si="693"/>
        <v/>
      </c>
      <c r="AV392" s="160" t="str">
        <f t="shared" si="693"/>
        <v/>
      </c>
      <c r="AW392" s="161" t="str">
        <f t="shared" si="693"/>
        <v/>
      </c>
      <c r="AX392" t="s">
        <v>1</v>
      </c>
      <c r="AY392" s="105" t="str">
        <f t="shared" si="612"/>
        <v/>
      </c>
      <c r="AZ392" s="134" t="str">
        <f t="shared" si="592"/>
        <v/>
      </c>
      <c r="BA392" s="73" t="str">
        <f t="shared" si="613"/>
        <v/>
      </c>
      <c r="BB392" s="73" t="str">
        <f t="shared" si="614"/>
        <v/>
      </c>
      <c r="BC392" s="134" t="str">
        <f t="shared" si="615"/>
        <v/>
      </c>
      <c r="BD392" s="134" t="str">
        <f t="shared" si="616"/>
        <v/>
      </c>
      <c r="BE392" s="134" t="str">
        <f t="shared" si="617"/>
        <v/>
      </c>
      <c r="BF392" s="134" t="str">
        <f t="shared" si="643"/>
        <v/>
      </c>
      <c r="BG392" s="134" t="str">
        <f t="shared" si="593"/>
        <v/>
      </c>
      <c r="BH392" s="73" t="str">
        <f t="shared" si="594"/>
        <v/>
      </c>
      <c r="BI392" s="73" t="str">
        <f t="shared" si="639"/>
        <v/>
      </c>
      <c r="BJ392" s="134" t="str">
        <f t="shared" si="618"/>
        <v/>
      </c>
      <c r="BK392" s="73" t="str" cm="1">
        <f t="array" ref="BK392">IF(BJ392="",""&amp;BI392,IF(BJ392="NEMA",BI392,INDEX(klub_naziv,MATCH(INDEX(klubAlias_klubid,BJ392),klub_id,0))))</f>
        <v/>
      </c>
      <c r="BL392" s="73" t="str" cm="1">
        <f t="array" ref="BL392">IFERROR(INDEX(registarNatjecatelji,CE392,4),"")</f>
        <v/>
      </c>
      <c r="BM392" s="179" t="str">
        <f t="shared" si="667"/>
        <v/>
      </c>
      <c r="BN392" s="73" t="str">
        <f t="shared" si="619"/>
        <v/>
      </c>
      <c r="BO392" s="73" t="str">
        <f t="shared" si="632"/>
        <v/>
      </c>
      <c r="BP392" s="134" t="str">
        <f t="shared" si="595"/>
        <v/>
      </c>
      <c r="BQ392" s="73" t="str">
        <f t="shared" si="596"/>
        <v/>
      </c>
      <c r="BR392" s="73" t="str">
        <f t="shared" si="597"/>
        <v/>
      </c>
      <c r="BS392" s="134" t="str">
        <f t="shared" si="598"/>
        <v/>
      </c>
      <c r="BT392" s="74" t="str">
        <f t="shared" si="599"/>
        <v/>
      </c>
      <c r="BU392" s="74" t="str">
        <f t="shared" si="600"/>
        <v/>
      </c>
      <c r="BV392" s="75" t="str">
        <f t="shared" si="601"/>
        <v/>
      </c>
      <c r="BW392" t="s">
        <v>1</v>
      </c>
      <c r="BX392" s="105" t="str">
        <f t="shared" si="602"/>
        <v/>
      </c>
      <c r="BY392" s="106" t="str">
        <f t="shared" si="603"/>
        <v/>
      </c>
      <c r="BZ392" t="s">
        <v>1</v>
      </c>
      <c r="CA392" s="105" t="str">
        <f t="shared" si="604"/>
        <v/>
      </c>
      <c r="CB392" s="106" t="str">
        <f t="shared" si="605"/>
        <v/>
      </c>
      <c r="CC392" t="s">
        <v>1</v>
      </c>
      <c r="CD392" s="105" t="str">
        <f t="shared" si="606"/>
        <v/>
      </c>
      <c r="CE392" s="106" t="str">
        <f t="shared" si="620"/>
        <v/>
      </c>
      <c r="CF392" t="s">
        <v>1</v>
      </c>
      <c r="CG392" s="111" t="str">
        <f t="shared" si="621"/>
        <v/>
      </c>
      <c r="CH392" s="134" t="str" cm="1">
        <f t="array" ref="CH392">IF(CG392="","",INDEX(imePrezime_id,CG392,0))</f>
        <v/>
      </c>
      <c r="CI392" s="106" t="str">
        <f>IF(OR(CD392="",CE392&lt;&gt;"NEMA"),"",IFERROR(INDEX(imeprezimealias_imeprezimeid,MATCH(BA392&amp;" "&amp;BB392,imeprezimealias_alias,0)),""))</f>
        <v/>
      </c>
      <c r="CJ392" t="s">
        <v>1</v>
      </c>
      <c r="CK392" s="29" t="str">
        <f t="shared" si="622"/>
        <v/>
      </c>
      <c r="CL392" t="s">
        <v>1</v>
      </c>
      <c r="CM392" s="90"/>
      <c r="CN392" t="s">
        <v>1</v>
      </c>
      <c r="CO392" s="111" t="str">
        <f>IF(CM392="","",MAX(CO$10:CO391)+1)</f>
        <v/>
      </c>
      <c r="CP392" s="106" t="str">
        <f>IF(CM392="","",INDEX(imePrezime_id,MATCH(IF(IFERROR(SEARCH("–",CM392),0)&lt;&gt;0,CM392,SUBSTITUTE(CM392," "," – ",1)),imePrezime,0)))</f>
        <v/>
      </c>
      <c r="CR392" s="29" t="str">
        <f t="shared" si="623"/>
        <v/>
      </c>
      <c r="CS392" t="s">
        <v>1</v>
      </c>
      <c r="CT392" s="115" t="str">
        <f>IF(AND(CE392="NEMA",CI392=""),MAX(CT$10:CT391)+1,"")</f>
        <v/>
      </c>
      <c r="CU392" t="s">
        <v>1</v>
      </c>
      <c r="CV392" s="120" t="str">
        <f t="shared" si="637"/>
        <v/>
      </c>
      <c r="CW392" t="s">
        <v>1</v>
      </c>
      <c r="CX392" s="105" t="str">
        <f>IF(CT392="","",IF(BO392&lt;&gt;"CRO","","INSERT INTO osoba (id,reg_broj,oib,spol_id,dat_rodjenja) VALUES ("&amp;CT392&amp;",(SELECT max(reg_broj)+1 FROM osoba),Null,'"&amp;CV392&amp;"',Null); INSERT INTO osoba_log (id,reg_broj,oib,spol_id,dat_rodjenja,dnevnik_id) SELECT id,reg_broj,oib,spol_id,dat_rodjenja,"&amp;CT$2&amp;" FROM osoba WHERE id = "&amp;CT392&amp;";"))</f>
        <v/>
      </c>
      <c r="CY392" s="125" t="str">
        <f>IF(CT392="","","INSERT INTO imeprezime (id,osoba_id,rbr,ime,prezime,klub_id,identitet_id,sintaksa_id,info,aktivno,dnevnik_id) VALUES ("&amp;CT392&amp;","&amp;IF(CX392="","Null",CT392)&amp;",1,'"&amp;BA392&amp;"','"&amp;BB392&amp;"',(SELECT id FROM klub WHERE naziv = '"&amp;BI392&amp;"'),Null,1,'',1,"&amp;CT$2&amp;");")</f>
        <v/>
      </c>
      <c r="CZ392" t="s">
        <v>1</v>
      </c>
      <c r="DA392" s="29" t="str">
        <f t="shared" si="624"/>
        <v/>
      </c>
      <c r="DB392" t="s">
        <v>1</v>
      </c>
      <c r="DC392" s="105" t="str">
        <f>IF(OR(BP392="",BP392&lt;&gt;"NEMA"),"",BO392)</f>
        <v/>
      </c>
      <c r="DD392" s="125" t="str">
        <f>IF(DC392="","",MAX(DD$10:DD391)+1)</f>
        <v/>
      </c>
      <c r="DE392" t="s">
        <v>1</v>
      </c>
      <c r="DF392" s="90"/>
      <c r="DG392" t="s">
        <v>1</v>
      </c>
      <c r="DH392" s="29" t="str">
        <f t="shared" si="607"/>
        <v/>
      </c>
      <c r="DI392" t="s">
        <v>1</v>
      </c>
      <c r="DJ392" s="166" t="str">
        <f>IF(BJ392&lt;&gt;"NEMA","",IF(IFERROR(MATCH(BI392,BI$10:BI391,0),0)&lt;&gt;0,"",BI392))</f>
        <v/>
      </c>
      <c r="DK392" t="s">
        <v>1</v>
      </c>
      <c r="DL392" s="90"/>
      <c r="DM392" t="s">
        <v>1</v>
      </c>
      <c r="DN392" s="105" t="str">
        <f t="shared" si="625"/>
        <v/>
      </c>
      <c r="DO392" s="73" t="str">
        <f>IF(DN392="","",MAX(DO$10:DO391)+1)</f>
        <v/>
      </c>
      <c r="DP392" s="73" t="str">
        <f>IF(DN392="","",IF(BP392="","",IF(BP392="NEMA",DD392,BP392)))</f>
        <v/>
      </c>
      <c r="DQ392" s="73" t="str">
        <f t="shared" si="626"/>
        <v/>
      </c>
      <c r="DR392" s="73" t="str">
        <f>IF(DL392="","",MAX(DR$10:DR391)+1)</f>
        <v/>
      </c>
      <c r="DS392" s="177" t="str">
        <f t="shared" si="608"/>
        <v/>
      </c>
      <c r="DT392" s="125" t="str">
        <f t="shared" si="627"/>
        <v/>
      </c>
      <c r="DU392" t="s">
        <v>1</v>
      </c>
      <c r="DV392" s="29" t="str">
        <f t="shared" si="628"/>
        <v/>
      </c>
      <c r="DW392" t="s">
        <v>1</v>
      </c>
      <c r="DX392" s="166" t="str">
        <f>IF(BX392="","",IF(BY392&lt;&gt;"NEMA","ime-pre-klu"&amp;IF(BJ392="","","(ali)")&amp;"-kat",IF(CB392&lt;&gt;"NEMA","ime-pre-klu"&amp;IF(BJ392="","","(ali)"),IF(CE392&lt;&gt;"NEMA","ime-pre",IF(CT392&lt;&gt;"","novo",""))))&amp;IF(AND(BE392="0",BD392&gt;max_minuta*60),"-ot",""))</f>
        <v/>
      </c>
      <c r="DY392" t="s">
        <v>1</v>
      </c>
      <c r="DZ392" s="111"/>
      <c r="EA392" s="134"/>
      <c r="EB392" s="134"/>
      <c r="EC392" s="134"/>
      <c r="ED392" s="134"/>
      <c r="EE392" s="134"/>
      <c r="EF392" s="134"/>
      <c r="EG392" s="134"/>
      <c r="EH392" s="134"/>
      <c r="EI392" s="134"/>
      <c r="EJ392" s="106" t="str">
        <f t="shared" si="609"/>
        <v/>
      </c>
      <c r="EK392" t="s">
        <v>1</v>
      </c>
    </row>
    <row r="393" spans="2:141" x14ac:dyDescent="0.25">
      <c r="B393" s="148"/>
      <c r="C393" t="s">
        <v>1</v>
      </c>
      <c r="D393" s="159" t="str">
        <f t="shared" si="610"/>
        <v/>
      </c>
      <c r="E393" s="160" t="str">
        <f t="shared" ref="E393:AW393" si="694">IF($B393="","",FIND(";",$B393,D393+1))</f>
        <v/>
      </c>
      <c r="F393" s="160" t="str">
        <f t="shared" si="694"/>
        <v/>
      </c>
      <c r="G393" s="160" t="str">
        <f t="shared" si="694"/>
        <v/>
      </c>
      <c r="H393" s="160" t="str">
        <f t="shared" si="694"/>
        <v/>
      </c>
      <c r="I393" s="160" t="str">
        <f t="shared" si="694"/>
        <v/>
      </c>
      <c r="J393" s="160" t="str">
        <f t="shared" si="694"/>
        <v/>
      </c>
      <c r="K393" s="160" t="str">
        <f t="shared" si="694"/>
        <v/>
      </c>
      <c r="L393" s="160" t="str">
        <f t="shared" si="694"/>
        <v/>
      </c>
      <c r="M393" s="160" t="str">
        <f t="shared" si="694"/>
        <v/>
      </c>
      <c r="N393" s="160" t="str">
        <f t="shared" si="694"/>
        <v/>
      </c>
      <c r="O393" s="160" t="str">
        <f t="shared" si="694"/>
        <v/>
      </c>
      <c r="P393" s="160" t="str">
        <f t="shared" si="694"/>
        <v/>
      </c>
      <c r="Q393" s="160" t="str">
        <f t="shared" si="694"/>
        <v/>
      </c>
      <c r="R393" s="160" t="str">
        <f t="shared" si="694"/>
        <v/>
      </c>
      <c r="S393" s="160" t="str">
        <f t="shared" si="694"/>
        <v/>
      </c>
      <c r="T393" s="160" t="str">
        <f t="shared" si="694"/>
        <v/>
      </c>
      <c r="U393" s="160" t="str">
        <f t="shared" si="694"/>
        <v/>
      </c>
      <c r="V393" s="160" t="str">
        <f t="shared" si="694"/>
        <v/>
      </c>
      <c r="W393" s="160" t="str">
        <f t="shared" si="694"/>
        <v/>
      </c>
      <c r="X393" s="160" t="str">
        <f t="shared" si="694"/>
        <v/>
      </c>
      <c r="Y393" s="160" t="str">
        <f t="shared" si="694"/>
        <v/>
      </c>
      <c r="Z393" s="160" t="str">
        <f t="shared" si="694"/>
        <v/>
      </c>
      <c r="AA393" s="160" t="str">
        <f t="shared" si="694"/>
        <v/>
      </c>
      <c r="AB393" s="160" t="str">
        <f t="shared" si="694"/>
        <v/>
      </c>
      <c r="AC393" s="160" t="str">
        <f t="shared" si="694"/>
        <v/>
      </c>
      <c r="AD393" s="160" t="str">
        <f t="shared" si="694"/>
        <v/>
      </c>
      <c r="AE393" s="160" t="str">
        <f t="shared" si="694"/>
        <v/>
      </c>
      <c r="AF393" s="160" t="str">
        <f t="shared" si="694"/>
        <v/>
      </c>
      <c r="AG393" s="160" t="str">
        <f t="shared" si="694"/>
        <v/>
      </c>
      <c r="AH393" s="160" t="str">
        <f t="shared" si="694"/>
        <v/>
      </c>
      <c r="AI393" s="160" t="str">
        <f t="shared" si="694"/>
        <v/>
      </c>
      <c r="AJ393" s="160" t="str">
        <f t="shared" si="694"/>
        <v/>
      </c>
      <c r="AK393" s="160" t="str">
        <f t="shared" si="694"/>
        <v/>
      </c>
      <c r="AL393" s="160" t="str">
        <f t="shared" si="694"/>
        <v/>
      </c>
      <c r="AM393" s="160" t="str">
        <f t="shared" si="694"/>
        <v/>
      </c>
      <c r="AN393" s="160" t="str">
        <f t="shared" si="694"/>
        <v/>
      </c>
      <c r="AO393" s="160" t="str">
        <f t="shared" si="694"/>
        <v/>
      </c>
      <c r="AP393" s="160" t="str">
        <f t="shared" si="694"/>
        <v/>
      </c>
      <c r="AQ393" s="160" t="str">
        <f t="shared" si="694"/>
        <v/>
      </c>
      <c r="AR393" s="160" t="str">
        <f t="shared" si="694"/>
        <v/>
      </c>
      <c r="AS393" s="160" t="str">
        <f t="shared" si="694"/>
        <v/>
      </c>
      <c r="AT393" s="160" t="str">
        <f t="shared" si="694"/>
        <v/>
      </c>
      <c r="AU393" s="160" t="str">
        <f t="shared" si="694"/>
        <v/>
      </c>
      <c r="AV393" s="160" t="str">
        <f t="shared" si="694"/>
        <v/>
      </c>
      <c r="AW393" s="161" t="str">
        <f t="shared" si="694"/>
        <v/>
      </c>
      <c r="AX393" t="s">
        <v>1</v>
      </c>
      <c r="AY393" s="105" t="str">
        <f t="shared" si="612"/>
        <v/>
      </c>
      <c r="AZ393" s="134" t="str">
        <f t="shared" si="592"/>
        <v/>
      </c>
      <c r="BA393" s="73" t="str">
        <f t="shared" si="613"/>
        <v/>
      </c>
      <c r="BB393" s="73" t="str">
        <f t="shared" si="614"/>
        <v/>
      </c>
      <c r="BC393" s="134" t="str">
        <f t="shared" si="615"/>
        <v/>
      </c>
      <c r="BD393" s="134" t="str">
        <f t="shared" si="616"/>
        <v/>
      </c>
      <c r="BE393" s="134" t="str">
        <f t="shared" si="617"/>
        <v/>
      </c>
      <c r="BF393" s="134" t="str">
        <f t="shared" si="643"/>
        <v/>
      </c>
      <c r="BG393" s="134" t="str">
        <f t="shared" si="593"/>
        <v/>
      </c>
      <c r="BH393" s="73" t="str">
        <f t="shared" si="594"/>
        <v/>
      </c>
      <c r="BI393" s="73" t="str">
        <f t="shared" si="639"/>
        <v/>
      </c>
      <c r="BJ393" s="134" t="str">
        <f t="shared" si="618"/>
        <v/>
      </c>
      <c r="BK393" s="73" t="str" cm="1">
        <f t="array" ref="BK393">IF(BJ393="",""&amp;BI393,IF(BJ393="NEMA",BI393,INDEX(klub_naziv,MATCH(INDEX(klubAlias_klubid,BJ393),klub_id,0))))</f>
        <v/>
      </c>
      <c r="BL393" s="73" t="str" cm="1">
        <f t="array" ref="BL393">IFERROR(INDEX(registarNatjecatelji,CE393,4),"")</f>
        <v/>
      </c>
      <c r="BM393" s="179" t="str">
        <f t="shared" si="667"/>
        <v/>
      </c>
      <c r="BN393" s="73" t="str">
        <f t="shared" si="619"/>
        <v/>
      </c>
      <c r="BO393" s="73" t="str">
        <f t="shared" si="632"/>
        <v/>
      </c>
      <c r="BP393" s="134" t="str">
        <f t="shared" si="595"/>
        <v/>
      </c>
      <c r="BQ393" s="73" t="str">
        <f t="shared" si="596"/>
        <v/>
      </c>
      <c r="BR393" s="73" t="str">
        <f t="shared" si="597"/>
        <v/>
      </c>
      <c r="BS393" s="134" t="str">
        <f t="shared" si="598"/>
        <v/>
      </c>
      <c r="BT393" s="74" t="str">
        <f t="shared" si="599"/>
        <v/>
      </c>
      <c r="BU393" s="74" t="str">
        <f t="shared" si="600"/>
        <v/>
      </c>
      <c r="BV393" s="75" t="str">
        <f t="shared" si="601"/>
        <v/>
      </c>
      <c r="BW393" t="s">
        <v>1</v>
      </c>
      <c r="BX393" s="105" t="str">
        <f t="shared" si="602"/>
        <v/>
      </c>
      <c r="BY393" s="106" t="str">
        <f t="shared" si="603"/>
        <v/>
      </c>
      <c r="BZ393" t="s">
        <v>1</v>
      </c>
      <c r="CA393" s="105" t="str">
        <f t="shared" si="604"/>
        <v/>
      </c>
      <c r="CB393" s="106" t="str">
        <f t="shared" si="605"/>
        <v/>
      </c>
      <c r="CC393" t="s">
        <v>1</v>
      </c>
      <c r="CD393" s="105" t="str">
        <f t="shared" si="606"/>
        <v/>
      </c>
      <c r="CE393" s="106" t="str">
        <f t="shared" si="620"/>
        <v/>
      </c>
      <c r="CF393" t="s">
        <v>1</v>
      </c>
      <c r="CG393" s="111" t="str">
        <f t="shared" si="621"/>
        <v/>
      </c>
      <c r="CH393" s="134" t="str" cm="1">
        <f t="array" ref="CH393">IF(CG393="","",INDEX(imePrezime_id,CG393,0))</f>
        <v/>
      </c>
      <c r="CI393" s="106" t="str">
        <f>IF(OR(CD393="",CE393&lt;&gt;"NEMA"),"",IFERROR(INDEX(imeprezimealias_imeprezimeid,MATCH(BA393&amp;" "&amp;BB393,imeprezimealias_alias,0)),""))</f>
        <v/>
      </c>
      <c r="CJ393" t="s">
        <v>1</v>
      </c>
      <c r="CK393" s="29" t="str">
        <f t="shared" si="622"/>
        <v/>
      </c>
      <c r="CL393" t="s">
        <v>1</v>
      </c>
      <c r="CM393" s="90"/>
      <c r="CN393" t="s">
        <v>1</v>
      </c>
      <c r="CO393" s="111" t="str">
        <f>IF(CM393="","",MAX(CO$10:CO392)+1)</f>
        <v/>
      </c>
      <c r="CP393" s="106" t="str">
        <f>IF(CM393="","",INDEX(imePrezime_id,MATCH(IF(IFERROR(SEARCH("–",CM393),0)&lt;&gt;0,CM393,SUBSTITUTE(CM393," "," – ",1)),imePrezime,0)))</f>
        <v/>
      </c>
      <c r="CR393" s="29" t="str">
        <f t="shared" si="623"/>
        <v/>
      </c>
      <c r="CS393" t="s">
        <v>1</v>
      </c>
      <c r="CT393" s="115" t="str">
        <f>IF(AND(CE393="NEMA",CI393=""),MAX(CT$10:CT392)+1,"")</f>
        <v/>
      </c>
      <c r="CU393" t="s">
        <v>1</v>
      </c>
      <c r="CV393" s="120" t="str">
        <f t="shared" si="637"/>
        <v/>
      </c>
      <c r="CW393" t="s">
        <v>1</v>
      </c>
      <c r="CX393" s="105" t="str">
        <f>IF(CT393="","",IF(BO393&lt;&gt;"CRO","","INSERT INTO osoba (id,reg_broj,oib,spol_id,dat_rodjenja) VALUES ("&amp;CT393&amp;",(SELECT max(reg_broj)+1 FROM osoba),Null,'"&amp;CV393&amp;"',Null); INSERT INTO osoba_log (id,reg_broj,oib,spol_id,dat_rodjenja,dnevnik_id) SELECT id,reg_broj,oib,spol_id,dat_rodjenja,"&amp;CT$2&amp;" FROM osoba WHERE id = "&amp;CT393&amp;";"))</f>
        <v/>
      </c>
      <c r="CY393" s="125" t="str">
        <f>IF(CT393="","","INSERT INTO imeprezime (id,osoba_id,rbr,ime,prezime,klub_id,identitet_id,sintaksa_id,info,aktivno,dnevnik_id) VALUES ("&amp;CT393&amp;","&amp;IF(CX393="","Null",CT393)&amp;",1,'"&amp;BA393&amp;"','"&amp;BB393&amp;"',(SELECT id FROM klub WHERE naziv = '"&amp;BI393&amp;"'),Null,1,'',1,"&amp;CT$2&amp;");")</f>
        <v/>
      </c>
      <c r="CZ393" t="s">
        <v>1</v>
      </c>
      <c r="DA393" s="29" t="str">
        <f t="shared" si="624"/>
        <v/>
      </c>
      <c r="DB393" t="s">
        <v>1</v>
      </c>
      <c r="DC393" s="105" t="str">
        <f>IF(OR(BP393="",BP393&lt;&gt;"NEMA"),"",BO393)</f>
        <v/>
      </c>
      <c r="DD393" s="125" t="str">
        <f>IF(DC393="","",MAX(DD$10:DD392)+1)</f>
        <v/>
      </c>
      <c r="DE393" t="s">
        <v>1</v>
      </c>
      <c r="DF393" s="90"/>
      <c r="DG393" t="s">
        <v>1</v>
      </c>
      <c r="DH393" s="29" t="str">
        <f t="shared" si="607"/>
        <v/>
      </c>
      <c r="DI393" t="s">
        <v>1</v>
      </c>
      <c r="DJ393" s="166" t="str">
        <f>IF(BJ393&lt;&gt;"NEMA","",IF(IFERROR(MATCH(BI393,BI$10:BI392,0),0)&lt;&gt;0,"",BI393))</f>
        <v/>
      </c>
      <c r="DK393" t="s">
        <v>1</v>
      </c>
      <c r="DL393" s="90"/>
      <c r="DM393" t="s">
        <v>1</v>
      </c>
      <c r="DN393" s="105" t="str">
        <f t="shared" si="625"/>
        <v/>
      </c>
      <c r="DO393" s="73" t="str">
        <f>IF(DN393="","",MAX(DO$10:DO392)+1)</f>
        <v/>
      </c>
      <c r="DP393" s="73" t="str">
        <f>IF(DN393="","",IF(BP393="","",IF(BP393="NEMA",DD393,BP393)))</f>
        <v/>
      </c>
      <c r="DQ393" s="73" t="str">
        <f t="shared" si="626"/>
        <v/>
      </c>
      <c r="DR393" s="73" t="str">
        <f>IF(DL393="","",MAX(DR$10:DR392)+1)</f>
        <v/>
      </c>
      <c r="DS393" s="177" t="str">
        <f t="shared" si="608"/>
        <v/>
      </c>
      <c r="DT393" s="125" t="str">
        <f t="shared" si="627"/>
        <v/>
      </c>
      <c r="DU393" t="s">
        <v>1</v>
      </c>
      <c r="DV393" s="29" t="str">
        <f t="shared" si="628"/>
        <v/>
      </c>
      <c r="DW393" t="s">
        <v>1</v>
      </c>
      <c r="DX393" s="166" t="str">
        <f>IF(BX393="","",IF(BY393&lt;&gt;"NEMA","ime-pre-klu"&amp;IF(BJ393="","","(ali)")&amp;"-kat",IF(CB393&lt;&gt;"NEMA","ime-pre-klu"&amp;IF(BJ393="","","(ali)"),IF(CE393&lt;&gt;"NEMA","ime-pre",IF(CT393&lt;&gt;"","novo",""))))&amp;IF(AND(BE393="0",BD393&gt;max_minuta*60),"-ot",""))</f>
        <v/>
      </c>
      <c r="DY393" t="s">
        <v>1</v>
      </c>
      <c r="DZ393" s="111"/>
      <c r="EA393" s="134"/>
      <c r="EB393" s="134"/>
      <c r="EC393" s="134"/>
      <c r="ED393" s="134"/>
      <c r="EE393" s="134"/>
      <c r="EF393" s="134"/>
      <c r="EG393" s="134"/>
      <c r="EH393" s="134"/>
      <c r="EI393" s="134"/>
      <c r="EJ393" s="106" t="str">
        <f t="shared" si="609"/>
        <v/>
      </c>
      <c r="EK393" t="s">
        <v>1</v>
      </c>
    </row>
    <row r="394" spans="2:141" x14ac:dyDescent="0.25">
      <c r="B394" s="148"/>
      <c r="C394" t="s">
        <v>1</v>
      </c>
      <c r="D394" s="159" t="str">
        <f t="shared" si="610"/>
        <v/>
      </c>
      <c r="E394" s="160" t="str">
        <f t="shared" ref="E394:AW394" si="695">IF($B394="","",FIND(";",$B394,D394+1))</f>
        <v/>
      </c>
      <c r="F394" s="160" t="str">
        <f t="shared" si="695"/>
        <v/>
      </c>
      <c r="G394" s="160" t="str">
        <f t="shared" si="695"/>
        <v/>
      </c>
      <c r="H394" s="160" t="str">
        <f t="shared" si="695"/>
        <v/>
      </c>
      <c r="I394" s="160" t="str">
        <f t="shared" si="695"/>
        <v/>
      </c>
      <c r="J394" s="160" t="str">
        <f t="shared" si="695"/>
        <v/>
      </c>
      <c r="K394" s="160" t="str">
        <f t="shared" si="695"/>
        <v/>
      </c>
      <c r="L394" s="160" t="str">
        <f t="shared" si="695"/>
        <v/>
      </c>
      <c r="M394" s="160" t="str">
        <f t="shared" si="695"/>
        <v/>
      </c>
      <c r="N394" s="160" t="str">
        <f t="shared" si="695"/>
        <v/>
      </c>
      <c r="O394" s="160" t="str">
        <f t="shared" si="695"/>
        <v/>
      </c>
      <c r="P394" s="160" t="str">
        <f t="shared" si="695"/>
        <v/>
      </c>
      <c r="Q394" s="160" t="str">
        <f t="shared" si="695"/>
        <v/>
      </c>
      <c r="R394" s="160" t="str">
        <f t="shared" si="695"/>
        <v/>
      </c>
      <c r="S394" s="160" t="str">
        <f t="shared" si="695"/>
        <v/>
      </c>
      <c r="T394" s="160" t="str">
        <f t="shared" si="695"/>
        <v/>
      </c>
      <c r="U394" s="160" t="str">
        <f t="shared" si="695"/>
        <v/>
      </c>
      <c r="V394" s="160" t="str">
        <f t="shared" si="695"/>
        <v/>
      </c>
      <c r="W394" s="160" t="str">
        <f t="shared" si="695"/>
        <v/>
      </c>
      <c r="X394" s="160" t="str">
        <f t="shared" si="695"/>
        <v/>
      </c>
      <c r="Y394" s="160" t="str">
        <f t="shared" si="695"/>
        <v/>
      </c>
      <c r="Z394" s="160" t="str">
        <f t="shared" si="695"/>
        <v/>
      </c>
      <c r="AA394" s="160" t="str">
        <f t="shared" si="695"/>
        <v/>
      </c>
      <c r="AB394" s="160" t="str">
        <f t="shared" si="695"/>
        <v/>
      </c>
      <c r="AC394" s="160" t="str">
        <f t="shared" si="695"/>
        <v/>
      </c>
      <c r="AD394" s="160" t="str">
        <f t="shared" si="695"/>
        <v/>
      </c>
      <c r="AE394" s="160" t="str">
        <f t="shared" si="695"/>
        <v/>
      </c>
      <c r="AF394" s="160" t="str">
        <f t="shared" si="695"/>
        <v/>
      </c>
      <c r="AG394" s="160" t="str">
        <f t="shared" si="695"/>
        <v/>
      </c>
      <c r="AH394" s="160" t="str">
        <f t="shared" si="695"/>
        <v/>
      </c>
      <c r="AI394" s="160" t="str">
        <f t="shared" si="695"/>
        <v/>
      </c>
      <c r="AJ394" s="160" t="str">
        <f t="shared" si="695"/>
        <v/>
      </c>
      <c r="AK394" s="160" t="str">
        <f t="shared" si="695"/>
        <v/>
      </c>
      <c r="AL394" s="160" t="str">
        <f t="shared" si="695"/>
        <v/>
      </c>
      <c r="AM394" s="160" t="str">
        <f t="shared" si="695"/>
        <v/>
      </c>
      <c r="AN394" s="160" t="str">
        <f t="shared" si="695"/>
        <v/>
      </c>
      <c r="AO394" s="160" t="str">
        <f t="shared" si="695"/>
        <v/>
      </c>
      <c r="AP394" s="160" t="str">
        <f t="shared" si="695"/>
        <v/>
      </c>
      <c r="AQ394" s="160" t="str">
        <f t="shared" si="695"/>
        <v/>
      </c>
      <c r="AR394" s="160" t="str">
        <f t="shared" si="695"/>
        <v/>
      </c>
      <c r="AS394" s="160" t="str">
        <f t="shared" si="695"/>
        <v/>
      </c>
      <c r="AT394" s="160" t="str">
        <f t="shared" si="695"/>
        <v/>
      </c>
      <c r="AU394" s="160" t="str">
        <f t="shared" si="695"/>
        <v/>
      </c>
      <c r="AV394" s="160" t="str">
        <f t="shared" si="695"/>
        <v/>
      </c>
      <c r="AW394" s="161" t="str">
        <f t="shared" si="695"/>
        <v/>
      </c>
      <c r="AX394" t="s">
        <v>1</v>
      </c>
      <c r="AY394" s="105" t="str">
        <f t="shared" si="612"/>
        <v/>
      </c>
      <c r="AZ394" s="134" t="str">
        <f t="shared" si="592"/>
        <v/>
      </c>
      <c r="BA394" s="73" t="str">
        <f t="shared" si="613"/>
        <v/>
      </c>
      <c r="BB394" s="73" t="str">
        <f t="shared" si="614"/>
        <v/>
      </c>
      <c r="BC394" s="134" t="str">
        <f t="shared" si="615"/>
        <v/>
      </c>
      <c r="BD394" s="134" t="str">
        <f t="shared" si="616"/>
        <v/>
      </c>
      <c r="BE394" s="134" t="str">
        <f t="shared" si="617"/>
        <v/>
      </c>
      <c r="BF394" s="134" t="str">
        <f t="shared" si="643"/>
        <v/>
      </c>
      <c r="BG394" s="134" t="str">
        <f t="shared" si="593"/>
        <v/>
      </c>
      <c r="BH394" s="73" t="str">
        <f t="shared" si="594"/>
        <v/>
      </c>
      <c r="BI394" s="73" t="str">
        <f t="shared" si="639"/>
        <v/>
      </c>
      <c r="BJ394" s="134" t="str">
        <f t="shared" si="618"/>
        <v/>
      </c>
      <c r="BK394" s="73" t="str" cm="1">
        <f t="array" ref="BK394">IF(BJ394="",""&amp;BI394,IF(BJ394="NEMA",BI394,INDEX(klub_naziv,MATCH(INDEX(klubAlias_klubid,BJ394),klub_id,0))))</f>
        <v/>
      </c>
      <c r="BL394" s="73" t="str" cm="1">
        <f t="array" ref="BL394">IFERROR(INDEX(registarNatjecatelji,CE394,4),"")</f>
        <v/>
      </c>
      <c r="BM394" s="179" t="str">
        <f t="shared" si="667"/>
        <v/>
      </c>
      <c r="BN394" s="73" t="str">
        <f t="shared" si="619"/>
        <v/>
      </c>
      <c r="BO394" s="73" t="str">
        <f t="shared" si="632"/>
        <v/>
      </c>
      <c r="BP394" s="134" t="str">
        <f t="shared" si="595"/>
        <v/>
      </c>
      <c r="BQ394" s="73" t="str">
        <f t="shared" si="596"/>
        <v/>
      </c>
      <c r="BR394" s="73" t="str">
        <f t="shared" si="597"/>
        <v/>
      </c>
      <c r="BS394" s="134" t="str">
        <f t="shared" si="598"/>
        <v/>
      </c>
      <c r="BT394" s="74" t="str">
        <f t="shared" si="599"/>
        <v/>
      </c>
      <c r="BU394" s="74" t="str">
        <f t="shared" si="600"/>
        <v/>
      </c>
      <c r="BV394" s="75" t="str">
        <f t="shared" si="601"/>
        <v/>
      </c>
      <c r="BW394" t="s">
        <v>1</v>
      </c>
      <c r="BX394" s="105" t="str">
        <f t="shared" si="602"/>
        <v/>
      </c>
      <c r="BY394" s="106" t="str">
        <f t="shared" si="603"/>
        <v/>
      </c>
      <c r="BZ394" t="s">
        <v>1</v>
      </c>
      <c r="CA394" s="105" t="str">
        <f t="shared" si="604"/>
        <v/>
      </c>
      <c r="CB394" s="106" t="str">
        <f t="shared" si="605"/>
        <v/>
      </c>
      <c r="CC394" t="s">
        <v>1</v>
      </c>
      <c r="CD394" s="105" t="str">
        <f t="shared" si="606"/>
        <v/>
      </c>
      <c r="CE394" s="106" t="str">
        <f t="shared" si="620"/>
        <v/>
      </c>
      <c r="CF394" t="s">
        <v>1</v>
      </c>
      <c r="CG394" s="111" t="str">
        <f t="shared" si="621"/>
        <v/>
      </c>
      <c r="CH394" s="134" t="str" cm="1">
        <f t="array" ref="CH394">IF(CG394="","",INDEX(imePrezime_id,CG394,0))</f>
        <v/>
      </c>
      <c r="CI394" s="106" t="str">
        <f>IF(OR(CD394="",CE394&lt;&gt;"NEMA"),"",IFERROR(INDEX(imeprezimealias_imeprezimeid,MATCH(BA394&amp;" "&amp;BB394,imeprezimealias_alias,0)),""))</f>
        <v/>
      </c>
      <c r="CJ394" t="s">
        <v>1</v>
      </c>
      <c r="CK394" s="29" t="str">
        <f t="shared" si="622"/>
        <v/>
      </c>
      <c r="CL394" t="s">
        <v>1</v>
      </c>
      <c r="CM394" s="90"/>
      <c r="CN394" t="s">
        <v>1</v>
      </c>
      <c r="CO394" s="111" t="str">
        <f>IF(CM394="","",MAX(CO$10:CO393)+1)</f>
        <v/>
      </c>
      <c r="CP394" s="106" t="str">
        <f>IF(CM394="","",INDEX(imePrezime_id,MATCH(IF(IFERROR(SEARCH("–",CM394),0)&lt;&gt;0,CM394,SUBSTITUTE(CM394," "," – ",1)),imePrezime,0)))</f>
        <v/>
      </c>
      <c r="CR394" s="29" t="str">
        <f t="shared" si="623"/>
        <v/>
      </c>
      <c r="CS394" t="s">
        <v>1</v>
      </c>
      <c r="CT394" s="115" t="str">
        <f>IF(AND(CE394="NEMA",CI394=""),MAX(CT$10:CT393)+1,"")</f>
        <v/>
      </c>
      <c r="CU394" t="s">
        <v>1</v>
      </c>
      <c r="CV394" s="120" t="str">
        <f t="shared" si="637"/>
        <v/>
      </c>
      <c r="CW394" t="s">
        <v>1</v>
      </c>
      <c r="CX394" s="105" t="str">
        <f>IF(CT394="","",IF(BO394&lt;&gt;"CRO","","INSERT INTO osoba (id,reg_broj,oib,spol_id,dat_rodjenja) VALUES ("&amp;CT394&amp;",(SELECT max(reg_broj)+1 FROM osoba),Null,'"&amp;CV394&amp;"',Null); INSERT INTO osoba_log (id,reg_broj,oib,spol_id,dat_rodjenja,dnevnik_id) SELECT id,reg_broj,oib,spol_id,dat_rodjenja,"&amp;CT$2&amp;" FROM osoba WHERE id = "&amp;CT394&amp;";"))</f>
        <v/>
      </c>
      <c r="CY394" s="125" t="str">
        <f>IF(CT394="","","INSERT INTO imeprezime (id,osoba_id,rbr,ime,prezime,klub_id,identitet_id,sintaksa_id,info,aktivno,dnevnik_id) VALUES ("&amp;CT394&amp;","&amp;IF(CX394="","Null",CT394)&amp;",1,'"&amp;BA394&amp;"','"&amp;BB394&amp;"',(SELECT id FROM klub WHERE naziv = '"&amp;BI394&amp;"'),Null,1,'',1,"&amp;CT$2&amp;");")</f>
        <v/>
      </c>
      <c r="CZ394" t="s">
        <v>1</v>
      </c>
      <c r="DA394" s="29" t="str">
        <f t="shared" si="624"/>
        <v/>
      </c>
      <c r="DB394" t="s">
        <v>1</v>
      </c>
      <c r="DC394" s="105" t="str">
        <f>IF(OR(BP394="",BP394&lt;&gt;"NEMA"),"",BO394)</f>
        <v/>
      </c>
      <c r="DD394" s="125" t="str">
        <f>IF(DC394="","",MAX(DD$10:DD393)+1)</f>
        <v/>
      </c>
      <c r="DE394" t="s">
        <v>1</v>
      </c>
      <c r="DF394" s="90"/>
      <c r="DG394" t="s">
        <v>1</v>
      </c>
      <c r="DH394" s="29" t="str">
        <f t="shared" si="607"/>
        <v/>
      </c>
      <c r="DI394" t="s">
        <v>1</v>
      </c>
      <c r="DJ394" s="166" t="str">
        <f>IF(BJ394&lt;&gt;"NEMA","",IF(IFERROR(MATCH(BI394,BI$10:BI393,0),0)&lt;&gt;0,"",BI394))</f>
        <v/>
      </c>
      <c r="DK394" t="s">
        <v>1</v>
      </c>
      <c r="DL394" s="90"/>
      <c r="DM394" t="s">
        <v>1</v>
      </c>
      <c r="DN394" s="105" t="str">
        <f t="shared" si="625"/>
        <v/>
      </c>
      <c r="DO394" s="73" t="str">
        <f>IF(DN394="","",MAX(DO$10:DO393)+1)</f>
        <v/>
      </c>
      <c r="DP394" s="73" t="str">
        <f>IF(DN394="","",IF(BP394="","",IF(BP394="NEMA",DD394,BP394)))</f>
        <v/>
      </c>
      <c r="DQ394" s="73" t="str">
        <f t="shared" si="626"/>
        <v/>
      </c>
      <c r="DR394" s="73" t="str">
        <f>IF(DL394="","",MAX(DR$10:DR393)+1)</f>
        <v/>
      </c>
      <c r="DS394" s="177" t="str">
        <f t="shared" si="608"/>
        <v/>
      </c>
      <c r="DT394" s="125" t="str">
        <f t="shared" si="627"/>
        <v/>
      </c>
      <c r="DU394" t="s">
        <v>1</v>
      </c>
      <c r="DV394" s="29" t="str">
        <f t="shared" si="628"/>
        <v/>
      </c>
      <c r="DW394" t="s">
        <v>1</v>
      </c>
      <c r="DX394" s="166" t="str">
        <f>IF(BX394="","",IF(BY394&lt;&gt;"NEMA","ime-pre-klu"&amp;IF(BJ394="","","(ali)")&amp;"-kat",IF(CB394&lt;&gt;"NEMA","ime-pre-klu"&amp;IF(BJ394="","","(ali)"),IF(CE394&lt;&gt;"NEMA","ime-pre",IF(CT394&lt;&gt;"","novo",""))))&amp;IF(AND(BE394="0",BD394&gt;max_minuta*60),"-ot",""))</f>
        <v/>
      </c>
      <c r="DY394" t="s">
        <v>1</v>
      </c>
      <c r="DZ394" s="111"/>
      <c r="EA394" s="134"/>
      <c r="EB394" s="134"/>
      <c r="EC394" s="134"/>
      <c r="ED394" s="134"/>
      <c r="EE394" s="134"/>
      <c r="EF394" s="134"/>
      <c r="EG394" s="134"/>
      <c r="EH394" s="134"/>
      <c r="EI394" s="134"/>
      <c r="EJ394" s="106" t="str">
        <f t="shared" si="609"/>
        <v/>
      </c>
      <c r="EK394" t="s">
        <v>1</v>
      </c>
    </row>
    <row r="395" spans="2:141" x14ac:dyDescent="0.25">
      <c r="B395" s="148"/>
      <c r="C395" t="s">
        <v>1</v>
      </c>
      <c r="D395" s="159" t="str">
        <f t="shared" si="610"/>
        <v/>
      </c>
      <c r="E395" s="160" t="str">
        <f t="shared" ref="E395:AW395" si="696">IF($B395="","",FIND(";",$B395,D395+1))</f>
        <v/>
      </c>
      <c r="F395" s="160" t="str">
        <f t="shared" si="696"/>
        <v/>
      </c>
      <c r="G395" s="160" t="str">
        <f t="shared" si="696"/>
        <v/>
      </c>
      <c r="H395" s="160" t="str">
        <f t="shared" si="696"/>
        <v/>
      </c>
      <c r="I395" s="160" t="str">
        <f t="shared" si="696"/>
        <v/>
      </c>
      <c r="J395" s="160" t="str">
        <f t="shared" si="696"/>
        <v/>
      </c>
      <c r="K395" s="160" t="str">
        <f t="shared" si="696"/>
        <v/>
      </c>
      <c r="L395" s="160" t="str">
        <f t="shared" si="696"/>
        <v/>
      </c>
      <c r="M395" s="160" t="str">
        <f t="shared" si="696"/>
        <v/>
      </c>
      <c r="N395" s="160" t="str">
        <f t="shared" si="696"/>
        <v/>
      </c>
      <c r="O395" s="160" t="str">
        <f t="shared" si="696"/>
        <v/>
      </c>
      <c r="P395" s="160" t="str">
        <f t="shared" si="696"/>
        <v/>
      </c>
      <c r="Q395" s="160" t="str">
        <f t="shared" si="696"/>
        <v/>
      </c>
      <c r="R395" s="160" t="str">
        <f t="shared" si="696"/>
        <v/>
      </c>
      <c r="S395" s="160" t="str">
        <f t="shared" si="696"/>
        <v/>
      </c>
      <c r="T395" s="160" t="str">
        <f t="shared" si="696"/>
        <v/>
      </c>
      <c r="U395" s="160" t="str">
        <f t="shared" si="696"/>
        <v/>
      </c>
      <c r="V395" s="160" t="str">
        <f t="shared" si="696"/>
        <v/>
      </c>
      <c r="W395" s="160" t="str">
        <f t="shared" si="696"/>
        <v/>
      </c>
      <c r="X395" s="160" t="str">
        <f t="shared" si="696"/>
        <v/>
      </c>
      <c r="Y395" s="160" t="str">
        <f t="shared" si="696"/>
        <v/>
      </c>
      <c r="Z395" s="160" t="str">
        <f t="shared" si="696"/>
        <v/>
      </c>
      <c r="AA395" s="160" t="str">
        <f t="shared" si="696"/>
        <v/>
      </c>
      <c r="AB395" s="160" t="str">
        <f t="shared" si="696"/>
        <v/>
      </c>
      <c r="AC395" s="160" t="str">
        <f t="shared" si="696"/>
        <v/>
      </c>
      <c r="AD395" s="160" t="str">
        <f t="shared" si="696"/>
        <v/>
      </c>
      <c r="AE395" s="160" t="str">
        <f t="shared" si="696"/>
        <v/>
      </c>
      <c r="AF395" s="160" t="str">
        <f t="shared" si="696"/>
        <v/>
      </c>
      <c r="AG395" s="160" t="str">
        <f t="shared" si="696"/>
        <v/>
      </c>
      <c r="AH395" s="160" t="str">
        <f t="shared" si="696"/>
        <v/>
      </c>
      <c r="AI395" s="160" t="str">
        <f t="shared" si="696"/>
        <v/>
      </c>
      <c r="AJ395" s="160" t="str">
        <f t="shared" si="696"/>
        <v/>
      </c>
      <c r="AK395" s="160" t="str">
        <f t="shared" si="696"/>
        <v/>
      </c>
      <c r="AL395" s="160" t="str">
        <f t="shared" si="696"/>
        <v/>
      </c>
      <c r="AM395" s="160" t="str">
        <f t="shared" si="696"/>
        <v/>
      </c>
      <c r="AN395" s="160" t="str">
        <f t="shared" si="696"/>
        <v/>
      </c>
      <c r="AO395" s="160" t="str">
        <f t="shared" si="696"/>
        <v/>
      </c>
      <c r="AP395" s="160" t="str">
        <f t="shared" si="696"/>
        <v/>
      </c>
      <c r="AQ395" s="160" t="str">
        <f t="shared" si="696"/>
        <v/>
      </c>
      <c r="AR395" s="160" t="str">
        <f t="shared" si="696"/>
        <v/>
      </c>
      <c r="AS395" s="160" t="str">
        <f t="shared" si="696"/>
        <v/>
      </c>
      <c r="AT395" s="160" t="str">
        <f t="shared" si="696"/>
        <v/>
      </c>
      <c r="AU395" s="160" t="str">
        <f t="shared" si="696"/>
        <v/>
      </c>
      <c r="AV395" s="160" t="str">
        <f t="shared" si="696"/>
        <v/>
      </c>
      <c r="AW395" s="161" t="str">
        <f t="shared" si="696"/>
        <v/>
      </c>
      <c r="AX395" t="s">
        <v>1</v>
      </c>
      <c r="AY395" s="105" t="str">
        <f t="shared" si="612"/>
        <v/>
      </c>
      <c r="AZ395" s="134" t="str">
        <f t="shared" ref="AZ395:AZ410" si="697">IF(AY395="","",IFERROR(INDEX(kategorija_id,MATCH(AY395,kategorija_oznaka,0)),INDEX(kategorijaAlias_id,MATCH(AY395,kategorijaAlias_oznaka,0))))</f>
        <v/>
      </c>
      <c r="BA395" s="73" t="str">
        <f t="shared" si="613"/>
        <v/>
      </c>
      <c r="BB395" s="73" t="str">
        <f t="shared" si="614"/>
        <v/>
      </c>
      <c r="BC395" s="134" t="str">
        <f t="shared" si="615"/>
        <v/>
      </c>
      <c r="BD395" s="134" t="str">
        <f t="shared" si="616"/>
        <v/>
      </c>
      <c r="BE395" s="134" t="str">
        <f t="shared" si="617"/>
        <v/>
      </c>
      <c r="BF395" s="134" t="str">
        <f t="shared" si="643"/>
        <v/>
      </c>
      <c r="BG395" s="134" t="str">
        <f t="shared" ref="BG395:BG410" si="698">IF(CD395="","",IF(N(BD395)&gt;max_minuta*60,2,INDEX(statusRezultat_id,MATCH(VALUE(BE395),statusRezultat_oevent,0))))</f>
        <v/>
      </c>
      <c r="BH395" s="73" t="str">
        <f t="shared" ref="BH395:BH410" si="699">IF(B395="","",SUBSTITUTE(MID($B395,R395+1,S395-R395-1),"""",""))</f>
        <v/>
      </c>
      <c r="BI395" s="73" t="str">
        <f t="shared" si="639"/>
        <v/>
      </c>
      <c r="BJ395" s="134" t="str">
        <f t="shared" si="618"/>
        <v/>
      </c>
      <c r="BK395" s="73" t="str" cm="1">
        <f t="array" ref="BK395">IF(BJ395="",""&amp;BI395,IF(BJ395="NEMA",BI395,INDEX(klub_naziv,MATCH(INDEX(klubAlias_klubid,BJ395),klub_id,0))))</f>
        <v/>
      </c>
      <c r="BL395" s="73" t="str" cm="1">
        <f t="array" ref="BL395">IFERROR(INDEX(registarNatjecatelji,CE395,4),"")</f>
        <v/>
      </c>
      <c r="BM395" s="179" t="str">
        <f t="shared" si="667"/>
        <v/>
      </c>
      <c r="BN395" s="73" t="str">
        <f t="shared" si="619"/>
        <v/>
      </c>
      <c r="BO395" s="73" t="str">
        <f t="shared" si="632"/>
        <v/>
      </c>
      <c r="BP395" s="134" t="str">
        <f t="shared" ref="BP395:BP410" si="700">IF(BO395="","",IFERROR(INDEX(drzava_id,MATCH(BO395,drzava_oznaka,0)),"NEMA"))</f>
        <v/>
      </c>
      <c r="BQ395" s="73" t="str">
        <f t="shared" ref="BQ395:BQ410" si="701">IF(B395="","",SUBSTITUTE(MID($B395,AQ395+1,AR395-AQ395-1),"""",""))</f>
        <v/>
      </c>
      <c r="BR395" s="73" t="str">
        <f t="shared" ref="BR395:BR410" si="702">IF(BQ395="","",INDEX(staza_alias,MATCH(BQ395,staza_trka,0)))</f>
        <v/>
      </c>
      <c r="BS395" s="134" t="str">
        <f t="shared" ref="BS395:BS410" si="703">IF(BR395="","",INDEX(staza_id,MATCH(BR395,staza_naziv,0)))</f>
        <v/>
      </c>
      <c r="BT395" s="74" t="str">
        <f t="shared" ref="BT395:BT410" si="704">IF(B395="","",SUBSTITUTE(MID($B395,AR395+1,AS395-AR395-1),"""",""))</f>
        <v/>
      </c>
      <c r="BU395" s="74" t="str">
        <f t="shared" ref="BU395:BU410" si="705">IF(B395="","",SUBSTITUTE(MID($B395,AS395+1,AT395-AS395-1),"""",""))</f>
        <v/>
      </c>
      <c r="BV395" s="75" t="str">
        <f t="shared" ref="BV395:BV410" si="706">IF(B395="","",SUBSTITUTE(MID($B395,AT395+1,AU395-AT395-1),"""",""))</f>
        <v/>
      </c>
      <c r="BW395" t="s">
        <v>1</v>
      </c>
      <c r="BX395" s="105" t="str">
        <f t="shared" ref="BX395:BX410" si="707">IF(BA395="Vacant","",IF(BA395="","",BA395) &amp; IF(BB395="",""," – " &amp; BB395) &amp; IF(BN395="",""," – " &amp; BN395) &amp; IF(AY395="",""," – " &amp; AY395))</f>
        <v/>
      </c>
      <c r="BY395" s="106" t="str">
        <f t="shared" ref="BY395:BY410" si="708">IF(BX395="","",IFERROR(MATCH(BX395,registar,0),"NEMA"))</f>
        <v/>
      </c>
      <c r="BZ395" t="s">
        <v>1</v>
      </c>
      <c r="CA395" s="105" t="str">
        <f t="shared" ref="CA395:CA410" si="709">IF(BA395="Vacant","",IF(BA395="","",BA395) &amp; IF(BB395="",""," – " &amp; BB395) &amp; IF(BN395="",""," – " &amp; BN395))</f>
        <v/>
      </c>
      <c r="CB395" s="106" t="str">
        <f t="shared" ref="CB395:CB410" si="710">IF(CA395="","",IFERROR(MATCH(CA395,imePrezime_klub,0),"NEMA"))</f>
        <v/>
      </c>
      <c r="CC395" t="s">
        <v>1</v>
      </c>
      <c r="CD395" s="105" t="str">
        <f t="shared" ref="CD395:CD410" si="711">IF(BA395="Vacant","",IF(BA395="","",BA395)&amp;IF(BB395="",""," – "&amp;BB395))</f>
        <v/>
      </c>
      <c r="CE395" s="106" t="str">
        <f t="shared" si="620"/>
        <v/>
      </c>
      <c r="CF395" t="s">
        <v>1</v>
      </c>
      <c r="CG395" s="111" t="str">
        <f t="shared" si="621"/>
        <v/>
      </c>
      <c r="CH395" s="134" t="str" cm="1">
        <f t="array" ref="CH395">IF(CG395="","",INDEX(imePrezime_id,CG395,0))</f>
        <v/>
      </c>
      <c r="CI395" s="106" t="str">
        <f>IF(OR(CD395="",CE395&lt;&gt;"NEMA"),"",IFERROR(INDEX(imeprezimealias_imeprezimeid,MATCH(BA395&amp;" "&amp;BB395,imeprezimealias_alias,0)),""))</f>
        <v/>
      </c>
      <c r="CJ395" t="s">
        <v>1</v>
      </c>
      <c r="CK395" s="29" t="str">
        <f t="shared" si="622"/>
        <v/>
      </c>
      <c r="CL395" t="s">
        <v>1</v>
      </c>
      <c r="CM395" s="90"/>
      <c r="CN395" t="s">
        <v>1</v>
      </c>
      <c r="CO395" s="111" t="str">
        <f>IF(CM395="","",MAX(CO$10:CO394)+1)</f>
        <v/>
      </c>
      <c r="CP395" s="106" t="str">
        <f>IF(CM395="","",INDEX(imePrezime_id,MATCH(IF(IFERROR(SEARCH("–",CM395),0)&lt;&gt;0,CM395,SUBSTITUTE(CM395," "," – ",1)),imePrezime,0)))</f>
        <v/>
      </c>
      <c r="CR395" s="29" t="str">
        <f t="shared" si="623"/>
        <v/>
      </c>
      <c r="CS395" t="s">
        <v>1</v>
      </c>
      <c r="CT395" s="115" t="str">
        <f>IF(AND(CE395="NEMA",CI395=""),MAX(CT$10:CT394)+1,"")</f>
        <v/>
      </c>
      <c r="CU395" t="s">
        <v>1</v>
      </c>
      <c r="CV395" s="120" t="str">
        <f t="shared" si="637"/>
        <v/>
      </c>
      <c r="CW395" t="s">
        <v>1</v>
      </c>
      <c r="CX395" s="105" t="str">
        <f>IF(CT395="","",IF(BO395&lt;&gt;"CRO","","INSERT INTO osoba (id,reg_broj,oib,spol_id,dat_rodjenja) VALUES ("&amp;CT395&amp;",(SELECT max(reg_broj)+1 FROM osoba),Null,'"&amp;CV395&amp;"',Null); INSERT INTO osoba_log (id,reg_broj,oib,spol_id,dat_rodjenja,dnevnik_id) SELECT id,reg_broj,oib,spol_id,dat_rodjenja,"&amp;CT$2&amp;" FROM osoba WHERE id = "&amp;CT395&amp;";"))</f>
        <v/>
      </c>
      <c r="CY395" s="125" t="str">
        <f>IF(CT395="","","INSERT INTO imeprezime (id,osoba_id,rbr,ime,prezime,klub_id,identitet_id,sintaksa_id,info,aktivno,dnevnik_id) VALUES ("&amp;CT395&amp;","&amp;IF(CX395="","Null",CT395)&amp;",1,'"&amp;BA395&amp;"','"&amp;BB395&amp;"',(SELECT id FROM klub WHERE naziv = '"&amp;BI395&amp;"'),Null,1,'',1,"&amp;CT$2&amp;");")</f>
        <v/>
      </c>
      <c r="CZ395" t="s">
        <v>1</v>
      </c>
      <c r="DA395" s="29" t="str">
        <f t="shared" si="624"/>
        <v/>
      </c>
      <c r="DB395" t="s">
        <v>1</v>
      </c>
      <c r="DC395" s="105" t="str">
        <f>IF(OR(BP395="",BP395&lt;&gt;"NEMA"),"",BO395)</f>
        <v/>
      </c>
      <c r="DD395" s="125" t="str">
        <f>IF(DC395="","",MAX(DD$10:DD394)+1)</f>
        <v/>
      </c>
      <c r="DE395" t="s">
        <v>1</v>
      </c>
      <c r="DF395" s="90"/>
      <c r="DG395" t="s">
        <v>1</v>
      </c>
      <c r="DH395" s="29" t="str">
        <f t="shared" ref="DH395:DH410" si="712">IF(DC395="","","INSERT INTO drzava(id,naziv,oznaka) VALUES ("&amp;DD395&amp;",'"&amp;DF395&amp;"','"&amp;UPPER(LEFT(DC395,1))&amp;LOWER(RIGHT(DC395,2))&amp;"');")</f>
        <v/>
      </c>
      <c r="DI395" t="s">
        <v>1</v>
      </c>
      <c r="DJ395" s="166" t="str">
        <f>IF(BJ395&lt;&gt;"NEMA","",IF(IFERROR(MATCH(BI395,BI$10:BI394,0),0)&lt;&gt;0,"",BI395))</f>
        <v/>
      </c>
      <c r="DK395" t="s">
        <v>1</v>
      </c>
      <c r="DL395" s="90"/>
      <c r="DM395" t="s">
        <v>1</v>
      </c>
      <c r="DN395" s="105" t="str">
        <f t="shared" si="625"/>
        <v/>
      </c>
      <c r="DO395" s="73" t="str">
        <f>IF(DN395="","",MAX(DO$10:DO394)+1)</f>
        <v/>
      </c>
      <c r="DP395" s="73" t="str">
        <f>IF(DN395="","",IF(BP395="","",IF(BP395="NEMA",DD395,BP395)))</f>
        <v/>
      </c>
      <c r="DQ395" s="73" t="str">
        <f t="shared" si="626"/>
        <v/>
      </c>
      <c r="DR395" s="73" t="str">
        <f>IF(DL395="","",MAX(DR$10:DR394)+1)</f>
        <v/>
      </c>
      <c r="DS395" s="177" t="str">
        <f t="shared" ref="DS395:DS410" si="713">IF(DL395="","",INDEX(klub_id,MATCH(DL395,klub_naziv,0)))</f>
        <v/>
      </c>
      <c r="DT395" s="125" t="str">
        <f t="shared" si="627"/>
        <v/>
      </c>
      <c r="DU395" t="s">
        <v>1</v>
      </c>
      <c r="DV395" s="29" t="str">
        <f t="shared" si="628"/>
        <v/>
      </c>
      <c r="DW395" t="s">
        <v>1</v>
      </c>
      <c r="DX395" s="166" t="str">
        <f>IF(BX395="","",IF(BY395&lt;&gt;"NEMA","ime-pre-klu"&amp;IF(BJ395="","","(ali)")&amp;"-kat",IF(CB395&lt;&gt;"NEMA","ime-pre-klu"&amp;IF(BJ395="","","(ali)"),IF(CE395&lt;&gt;"NEMA","ime-pre",IF(CT395&lt;&gt;"","novo",""))))&amp;IF(AND(BE395="0",BD395&gt;max_minuta*60),"-ot",""))</f>
        <v/>
      </c>
      <c r="DY395" t="s">
        <v>1</v>
      </c>
      <c r="DZ395" s="111"/>
      <c r="EA395" s="134"/>
      <c r="EB395" s="134"/>
      <c r="EC395" s="134"/>
      <c r="ED395" s="134"/>
      <c r="EE395" s="134"/>
      <c r="EF395" s="134"/>
      <c r="EG395" s="134"/>
      <c r="EH395" s="134"/>
      <c r="EI395" s="134"/>
      <c r="EJ395" s="106" t="str">
        <f t="shared" ref="EJ395:EJ410" si="714">IF(DX395="","",INDEX(uparivanje_id,MATCH(DX395,uparivanje_oznaka,0)))</f>
        <v/>
      </c>
      <c r="EK395" t="s">
        <v>1</v>
      </c>
    </row>
    <row r="396" spans="2:141" x14ac:dyDescent="0.25">
      <c r="B396" s="148"/>
      <c r="C396" t="s">
        <v>1</v>
      </c>
      <c r="D396" s="159" t="str">
        <f t="shared" ref="D396:D410" si="715">IF(B396="","",0)</f>
        <v/>
      </c>
      <c r="E396" s="160" t="str">
        <f t="shared" ref="E396:AW396" si="716">IF($B396="","",FIND(";",$B396,D396+1))</f>
        <v/>
      </c>
      <c r="F396" s="160" t="str">
        <f t="shared" si="716"/>
        <v/>
      </c>
      <c r="G396" s="160" t="str">
        <f t="shared" si="716"/>
        <v/>
      </c>
      <c r="H396" s="160" t="str">
        <f t="shared" si="716"/>
        <v/>
      </c>
      <c r="I396" s="160" t="str">
        <f t="shared" si="716"/>
        <v/>
      </c>
      <c r="J396" s="160" t="str">
        <f t="shared" si="716"/>
        <v/>
      </c>
      <c r="K396" s="160" t="str">
        <f t="shared" si="716"/>
        <v/>
      </c>
      <c r="L396" s="160" t="str">
        <f t="shared" si="716"/>
        <v/>
      </c>
      <c r="M396" s="160" t="str">
        <f t="shared" si="716"/>
        <v/>
      </c>
      <c r="N396" s="160" t="str">
        <f t="shared" si="716"/>
        <v/>
      </c>
      <c r="O396" s="160" t="str">
        <f t="shared" si="716"/>
        <v/>
      </c>
      <c r="P396" s="160" t="str">
        <f t="shared" si="716"/>
        <v/>
      </c>
      <c r="Q396" s="160" t="str">
        <f t="shared" si="716"/>
        <v/>
      </c>
      <c r="R396" s="160" t="str">
        <f t="shared" si="716"/>
        <v/>
      </c>
      <c r="S396" s="160" t="str">
        <f t="shared" si="716"/>
        <v/>
      </c>
      <c r="T396" s="160" t="str">
        <f t="shared" si="716"/>
        <v/>
      </c>
      <c r="U396" s="160" t="str">
        <f t="shared" si="716"/>
        <v/>
      </c>
      <c r="V396" s="160" t="str">
        <f t="shared" si="716"/>
        <v/>
      </c>
      <c r="W396" s="160" t="str">
        <f t="shared" si="716"/>
        <v/>
      </c>
      <c r="X396" s="160" t="str">
        <f t="shared" si="716"/>
        <v/>
      </c>
      <c r="Y396" s="160" t="str">
        <f t="shared" si="716"/>
        <v/>
      </c>
      <c r="Z396" s="160" t="str">
        <f t="shared" si="716"/>
        <v/>
      </c>
      <c r="AA396" s="160" t="str">
        <f t="shared" si="716"/>
        <v/>
      </c>
      <c r="AB396" s="160" t="str">
        <f t="shared" si="716"/>
        <v/>
      </c>
      <c r="AC396" s="160" t="str">
        <f t="shared" si="716"/>
        <v/>
      </c>
      <c r="AD396" s="160" t="str">
        <f t="shared" si="716"/>
        <v/>
      </c>
      <c r="AE396" s="160" t="str">
        <f t="shared" si="716"/>
        <v/>
      </c>
      <c r="AF396" s="160" t="str">
        <f t="shared" si="716"/>
        <v/>
      </c>
      <c r="AG396" s="160" t="str">
        <f t="shared" si="716"/>
        <v/>
      </c>
      <c r="AH396" s="160" t="str">
        <f t="shared" si="716"/>
        <v/>
      </c>
      <c r="AI396" s="160" t="str">
        <f t="shared" si="716"/>
        <v/>
      </c>
      <c r="AJ396" s="160" t="str">
        <f t="shared" si="716"/>
        <v/>
      </c>
      <c r="AK396" s="160" t="str">
        <f t="shared" si="716"/>
        <v/>
      </c>
      <c r="AL396" s="160" t="str">
        <f t="shared" si="716"/>
        <v/>
      </c>
      <c r="AM396" s="160" t="str">
        <f t="shared" si="716"/>
        <v/>
      </c>
      <c r="AN396" s="160" t="str">
        <f t="shared" si="716"/>
        <v/>
      </c>
      <c r="AO396" s="160" t="str">
        <f t="shared" si="716"/>
        <v/>
      </c>
      <c r="AP396" s="160" t="str">
        <f t="shared" si="716"/>
        <v/>
      </c>
      <c r="AQ396" s="160" t="str">
        <f t="shared" si="716"/>
        <v/>
      </c>
      <c r="AR396" s="160" t="str">
        <f t="shared" si="716"/>
        <v/>
      </c>
      <c r="AS396" s="160" t="str">
        <f t="shared" si="716"/>
        <v/>
      </c>
      <c r="AT396" s="160" t="str">
        <f t="shared" si="716"/>
        <v/>
      </c>
      <c r="AU396" s="160" t="str">
        <f t="shared" si="716"/>
        <v/>
      </c>
      <c r="AV396" s="160" t="str">
        <f t="shared" si="716"/>
        <v/>
      </c>
      <c r="AW396" s="161" t="str">
        <f t="shared" si="716"/>
        <v/>
      </c>
      <c r="AX396" t="s">
        <v>1</v>
      </c>
      <c r="AY396" s="105" t="str">
        <f t="shared" ref="AY396:AY410" si="717">IF(B396="","",SUBSTITUTE(MID($B396,V396+1,W396-V396-1),"""",""))</f>
        <v/>
      </c>
      <c r="AZ396" s="134" t="str">
        <f t="shared" si="697"/>
        <v/>
      </c>
      <c r="BA396" s="73" t="str">
        <f t="shared" ref="BA396:BA410" si="718">IF(B396="","",SUBSTITUTE(MID($B396,H396+1,I396-H396-1),"""",""))</f>
        <v/>
      </c>
      <c r="BB396" s="73" t="str">
        <f t="shared" ref="BB396:BB410" si="719">IF(B396="","",SUBSTITUTE(MID($B396,G396+1,H396-G396-1),"""",""))</f>
        <v/>
      </c>
      <c r="BC396" s="134" t="str">
        <f t="shared" ref="BC396:BC410" si="720">IF(B396="","",SUBSTITUTE(MID($B396,O396+1,P396-O396-1),"""",""))</f>
        <v/>
      </c>
      <c r="BD396" s="134" t="str">
        <f t="shared" ref="BD396:BD410" si="721">IF(BC396="","",VALUE(LEFT(BC396,SEARCH(":",BC396)-1))*60+VALUE(RIGHT(BC396,2)))</f>
        <v/>
      </c>
      <c r="BE396" s="134" t="str">
        <f t="shared" ref="BE396:BE410" si="722">IF(B396="","",SUBSTITUTE(MID($B396,P396+1,Q396-P396-1),"""",""))</f>
        <v/>
      </c>
      <c r="BF396" s="134" t="str">
        <f t="shared" si="643"/>
        <v/>
      </c>
      <c r="BG396" s="134" t="str">
        <f t="shared" si="698"/>
        <v/>
      </c>
      <c r="BH396" s="73" t="str">
        <f t="shared" si="699"/>
        <v/>
      </c>
      <c r="BI396" s="73" t="str">
        <f t="shared" si="639"/>
        <v/>
      </c>
      <c r="BJ396" s="134" t="str">
        <f t="shared" ref="BJ396:BJ410" si="723">IF(BI396="","",IF(IFERROR(MATCH(BI396,klub_naziv,0),"")&lt;&gt;"","",IFERROR(MATCH(BI396,klubAlias_alias,0),"NEMA")))</f>
        <v/>
      </c>
      <c r="BK396" s="73" t="str" cm="1">
        <f t="array" ref="BK396">IF(BJ396="",""&amp;BI396,IF(BJ396="NEMA",BI396,INDEX(klub_naziv,MATCH(INDEX(klubAlias_klubid,BJ396),klub_id,0))))</f>
        <v/>
      </c>
      <c r="BL396" s="73" t="str" cm="1">
        <f t="array" ref="BL396">IFERROR(INDEX(registarNatjecatelji,CE396,4),"")</f>
        <v/>
      </c>
      <c r="BM396" s="179" t="str">
        <f t="shared" si="667"/>
        <v/>
      </c>
      <c r="BN396" s="73" t="str">
        <f t="shared" ref="BN396:BN410" si="724">IF(AND(BL396&lt;&gt;"",BL396&lt;&gt;BK396),BL396,""&amp;BK396)</f>
        <v/>
      </c>
      <c r="BO396" s="73" t="str">
        <f t="shared" si="632"/>
        <v/>
      </c>
      <c r="BP396" s="134" t="str">
        <f t="shared" si="700"/>
        <v/>
      </c>
      <c r="BQ396" s="73" t="str">
        <f t="shared" si="701"/>
        <v/>
      </c>
      <c r="BR396" s="73" t="str">
        <f t="shared" si="702"/>
        <v/>
      </c>
      <c r="BS396" s="134" t="str">
        <f t="shared" si="703"/>
        <v/>
      </c>
      <c r="BT396" s="74" t="str">
        <f t="shared" si="704"/>
        <v/>
      </c>
      <c r="BU396" s="74" t="str">
        <f t="shared" si="705"/>
        <v/>
      </c>
      <c r="BV396" s="75" t="str">
        <f t="shared" si="706"/>
        <v/>
      </c>
      <c r="BW396" t="s">
        <v>1</v>
      </c>
      <c r="BX396" s="105" t="str">
        <f t="shared" si="707"/>
        <v/>
      </c>
      <c r="BY396" s="106" t="str">
        <f t="shared" si="708"/>
        <v/>
      </c>
      <c r="BZ396" t="s">
        <v>1</v>
      </c>
      <c r="CA396" s="105" t="str">
        <f t="shared" si="709"/>
        <v/>
      </c>
      <c r="CB396" s="106" t="str">
        <f t="shared" si="710"/>
        <v/>
      </c>
      <c r="CC396" t="s">
        <v>1</v>
      </c>
      <c r="CD396" s="105" t="str">
        <f t="shared" si="711"/>
        <v/>
      </c>
      <c r="CE396" s="106" t="str">
        <f t="shared" ref="CE396:CE410" si="725">IF(CD396="","",IFERROR(MATCH(CD396,imePrezime,0),"NEMA"))</f>
        <v/>
      </c>
      <c r="CF396" t="s">
        <v>1</v>
      </c>
      <c r="CG396" s="111" t="str">
        <f t="shared" ref="CG396:CG410" si="726">IF(BY396="","",IF(BY396&lt;&gt;"NEMA",BY396,IF(CB396&lt;&gt;"NEMA",CB396,IF(CE396&lt;&gt;"NEMA",CE396,""))))</f>
        <v/>
      </c>
      <c r="CH396" s="134" t="str" cm="1">
        <f t="array" ref="CH396">IF(CG396="","",INDEX(imePrezime_id,CG396,0))</f>
        <v/>
      </c>
      <c r="CI396" s="106" t="str">
        <f>IF(OR(CD396="",CE396&lt;&gt;"NEMA"),"",IFERROR(INDEX(imeprezimealias_imeprezimeid,MATCH(BA396&amp;" "&amp;BB396,imeprezimealias_alias,0)),""))</f>
        <v/>
      </c>
      <c r="CJ396" t="s">
        <v>1</v>
      </c>
      <c r="CK396" s="29" t="str">
        <f t="shared" ref="CK396:CK410" si="727">IF(OR(CE396&lt;&gt;"NEMA",CI396&lt;&gt;""),"","SELECT '"&amp;CD396&amp;"', ime, prezime FROM imeprezime WHERE ime LIKE '%"&amp;MID(BA396,2,LEN(BA396)-2)&amp;"%' Or prezime LIKE '%"&amp;MID(BB396,2,LEN(BB396)-2)&amp;"%' Or ime LIKE '%"&amp;MID(BB396,2,LEN(BB396)-2)&amp;"%' Or prezime LIKE '%"&amp;MID(BA396,2,LEN(BA396)-2)&amp;"%' ORDER BY ime, prezime;")</f>
        <v/>
      </c>
      <c r="CL396" t="s">
        <v>1</v>
      </c>
      <c r="CM396" s="90"/>
      <c r="CN396" t="s">
        <v>1</v>
      </c>
      <c r="CO396" s="111" t="str">
        <f>IF(CM396="","",MAX(CO$10:CO395)+1)</f>
        <v/>
      </c>
      <c r="CP396" s="106" t="str">
        <f>IF(CM396="","",INDEX(imePrezime_id,MATCH(IF(IFERROR(SEARCH("–",CM396),0)&lt;&gt;0,CM396,SUBSTITUTE(CM396," "," – ",1)),imePrezime,0)))</f>
        <v/>
      </c>
      <c r="CR396" s="29" t="str">
        <f t="shared" ref="CR396:CR410" si="728">IF(CM396="","","INSERT INTO imeprezime_alias(id,alias,imeprezime_id) VALUES ("&amp;CO396&amp;",'"&amp;CM396&amp;"',"&amp;CP396&amp;");")</f>
        <v/>
      </c>
      <c r="CS396" t="s">
        <v>1</v>
      </c>
      <c r="CT396" s="115" t="str">
        <f>IF(AND(CE396="NEMA",CI396=""),MAX(CT$10:CT395)+1,"")</f>
        <v/>
      </c>
      <c r="CU396" t="s">
        <v>1</v>
      </c>
      <c r="CV396" s="120" t="str">
        <f t="shared" si="637"/>
        <v/>
      </c>
      <c r="CW396" t="s">
        <v>1</v>
      </c>
      <c r="CX396" s="105" t="str">
        <f>IF(CT396="","",IF(BO396&lt;&gt;"CRO","","INSERT INTO osoba (id,reg_broj,oib,spol_id,dat_rodjenja) VALUES ("&amp;CT396&amp;",(SELECT max(reg_broj)+1 FROM osoba),Null,'"&amp;CV396&amp;"',Null); INSERT INTO osoba_log (id,reg_broj,oib,spol_id,dat_rodjenja,dnevnik_id) SELECT id,reg_broj,oib,spol_id,dat_rodjenja,"&amp;CT$2&amp;" FROM osoba WHERE id = "&amp;CT396&amp;";"))</f>
        <v/>
      </c>
      <c r="CY396" s="125" t="str">
        <f>IF(CT396="","","INSERT INTO imeprezime (id,osoba_id,rbr,ime,prezime,klub_id,identitet_id,sintaksa_id,info,aktivno,dnevnik_id) VALUES ("&amp;CT396&amp;","&amp;IF(CX396="","Null",CT396)&amp;",1,'"&amp;BA396&amp;"','"&amp;BB396&amp;"',(SELECT id FROM klub WHERE naziv = '"&amp;BI396&amp;"'),Null,1,'',1,"&amp;CT$2&amp;");")</f>
        <v/>
      </c>
      <c r="CZ396" t="s">
        <v>1</v>
      </c>
      <c r="DA396" s="29" t="str">
        <f t="shared" ref="DA396:DA410" si="729">IF(CX396="",CY396,CX396&amp;" "&amp;CY396)</f>
        <v/>
      </c>
      <c r="DB396" t="s">
        <v>1</v>
      </c>
      <c r="DC396" s="105" t="str">
        <f>IF(OR(BP396="",BP396&lt;&gt;"NEMA"),"",BO396)</f>
        <v/>
      </c>
      <c r="DD396" s="125" t="str">
        <f>IF(DC396="","",MAX(DD$10:DD395)+1)</f>
        <v/>
      </c>
      <c r="DE396" t="s">
        <v>1</v>
      </c>
      <c r="DF396" s="90"/>
      <c r="DG396" t="s">
        <v>1</v>
      </c>
      <c r="DH396" s="29" t="str">
        <f t="shared" si="712"/>
        <v/>
      </c>
      <c r="DI396" t="s">
        <v>1</v>
      </c>
      <c r="DJ396" s="166" t="str">
        <f>IF(BJ396&lt;&gt;"NEMA","",IF(IFERROR(MATCH(BI396,BI$10:BI395,0),0)&lt;&gt;0,"",BI396))</f>
        <v/>
      </c>
      <c r="DK396" t="s">
        <v>1</v>
      </c>
      <c r="DL396" s="90"/>
      <c r="DM396" t="s">
        <v>1</v>
      </c>
      <c r="DN396" s="105" t="str">
        <f t="shared" ref="DN396:DN410" si="730">IF(DJ396="","",IF(DL396="",DJ396,""))</f>
        <v/>
      </c>
      <c r="DO396" s="73" t="str">
        <f>IF(DN396="","",MAX(DO$10:DO395)+1)</f>
        <v/>
      </c>
      <c r="DP396" s="73" t="str">
        <f>IF(DN396="","",IF(BP396="","",IF(BP396="NEMA",DD396,BP396)))</f>
        <v/>
      </c>
      <c r="DQ396" s="73" t="str">
        <f t="shared" ref="DQ396:DQ410" si="731">IF(DN396="","","INSERT INTO klub(id,naziv,drzava_id,aktivan) VALUES ("&amp;DO396&amp;",'"&amp;DN396&amp;"',"&amp;DP396&amp;",1);")</f>
        <v/>
      </c>
      <c r="DR396" s="73" t="str">
        <f>IF(DL396="","",MAX(DR$10:DR395)+1)</f>
        <v/>
      </c>
      <c r="DS396" s="177" t="str">
        <f t="shared" si="713"/>
        <v/>
      </c>
      <c r="DT396" s="125" t="str">
        <f t="shared" ref="DT396:DT410" si="732">IF(DL396="","","INSERT INTO klub_alias(id,alias,klub_id) VALUES ("&amp;DR396&amp;",'"&amp;DL396&amp;"',"&amp;DS396&amp;");")</f>
        <v/>
      </c>
      <c r="DU396" t="s">
        <v>1</v>
      </c>
      <c r="DV396" s="29" t="str">
        <f t="shared" ref="DV396:DV410" si="733">""&amp;DQ396&amp;DT396</f>
        <v/>
      </c>
      <c r="DW396" t="s">
        <v>1</v>
      </c>
      <c r="DX396" s="166" t="str">
        <f>IF(BX396="","",IF(BY396&lt;&gt;"NEMA","ime-pre-klu"&amp;IF(BJ396="","","(ali)")&amp;"-kat",IF(CB396&lt;&gt;"NEMA","ime-pre-klu"&amp;IF(BJ396="","","(ali)"),IF(CE396&lt;&gt;"NEMA","ime-pre",IF(CT396&lt;&gt;"","novo",""))))&amp;IF(AND(BE396="0",BD396&gt;max_minuta*60),"-ot",""))</f>
        <v/>
      </c>
      <c r="DY396" t="s">
        <v>1</v>
      </c>
      <c r="DZ396" s="111"/>
      <c r="EA396" s="134"/>
      <c r="EB396" s="134"/>
      <c r="EC396" s="134"/>
      <c r="ED396" s="134"/>
      <c r="EE396" s="134"/>
      <c r="EF396" s="134"/>
      <c r="EG396" s="134"/>
      <c r="EH396" s="134"/>
      <c r="EI396" s="134"/>
      <c r="EJ396" s="106" t="str">
        <f t="shared" si="714"/>
        <v/>
      </c>
      <c r="EK396" t="s">
        <v>1</v>
      </c>
    </row>
    <row r="397" spans="2:141" x14ac:dyDescent="0.25">
      <c r="B397" s="148"/>
      <c r="C397" t="s">
        <v>1</v>
      </c>
      <c r="D397" s="159" t="str">
        <f t="shared" si="715"/>
        <v/>
      </c>
      <c r="E397" s="160" t="str">
        <f t="shared" ref="E397:AW397" si="734">IF($B397="","",FIND(";",$B397,D397+1))</f>
        <v/>
      </c>
      <c r="F397" s="160" t="str">
        <f t="shared" si="734"/>
        <v/>
      </c>
      <c r="G397" s="160" t="str">
        <f t="shared" si="734"/>
        <v/>
      </c>
      <c r="H397" s="160" t="str">
        <f t="shared" si="734"/>
        <v/>
      </c>
      <c r="I397" s="160" t="str">
        <f t="shared" si="734"/>
        <v/>
      </c>
      <c r="J397" s="160" t="str">
        <f t="shared" si="734"/>
        <v/>
      </c>
      <c r="K397" s="160" t="str">
        <f t="shared" si="734"/>
        <v/>
      </c>
      <c r="L397" s="160" t="str">
        <f t="shared" si="734"/>
        <v/>
      </c>
      <c r="M397" s="160" t="str">
        <f t="shared" si="734"/>
        <v/>
      </c>
      <c r="N397" s="160" t="str">
        <f t="shared" si="734"/>
        <v/>
      </c>
      <c r="O397" s="160" t="str">
        <f t="shared" si="734"/>
        <v/>
      </c>
      <c r="P397" s="160" t="str">
        <f t="shared" si="734"/>
        <v/>
      </c>
      <c r="Q397" s="160" t="str">
        <f t="shared" si="734"/>
        <v/>
      </c>
      <c r="R397" s="160" t="str">
        <f t="shared" si="734"/>
        <v/>
      </c>
      <c r="S397" s="160" t="str">
        <f t="shared" si="734"/>
        <v/>
      </c>
      <c r="T397" s="160" t="str">
        <f t="shared" si="734"/>
        <v/>
      </c>
      <c r="U397" s="160" t="str">
        <f t="shared" si="734"/>
        <v/>
      </c>
      <c r="V397" s="160" t="str">
        <f t="shared" si="734"/>
        <v/>
      </c>
      <c r="W397" s="160" t="str">
        <f t="shared" si="734"/>
        <v/>
      </c>
      <c r="X397" s="160" t="str">
        <f t="shared" si="734"/>
        <v/>
      </c>
      <c r="Y397" s="160" t="str">
        <f t="shared" si="734"/>
        <v/>
      </c>
      <c r="Z397" s="160" t="str">
        <f t="shared" si="734"/>
        <v/>
      </c>
      <c r="AA397" s="160" t="str">
        <f t="shared" si="734"/>
        <v/>
      </c>
      <c r="AB397" s="160" t="str">
        <f t="shared" si="734"/>
        <v/>
      </c>
      <c r="AC397" s="160" t="str">
        <f t="shared" si="734"/>
        <v/>
      </c>
      <c r="AD397" s="160" t="str">
        <f t="shared" si="734"/>
        <v/>
      </c>
      <c r="AE397" s="160" t="str">
        <f t="shared" si="734"/>
        <v/>
      </c>
      <c r="AF397" s="160" t="str">
        <f t="shared" si="734"/>
        <v/>
      </c>
      <c r="AG397" s="160" t="str">
        <f t="shared" si="734"/>
        <v/>
      </c>
      <c r="AH397" s="160" t="str">
        <f t="shared" si="734"/>
        <v/>
      </c>
      <c r="AI397" s="160" t="str">
        <f t="shared" si="734"/>
        <v/>
      </c>
      <c r="AJ397" s="160" t="str">
        <f t="shared" si="734"/>
        <v/>
      </c>
      <c r="AK397" s="160" t="str">
        <f t="shared" si="734"/>
        <v/>
      </c>
      <c r="AL397" s="160" t="str">
        <f t="shared" si="734"/>
        <v/>
      </c>
      <c r="AM397" s="160" t="str">
        <f t="shared" si="734"/>
        <v/>
      </c>
      <c r="AN397" s="160" t="str">
        <f t="shared" si="734"/>
        <v/>
      </c>
      <c r="AO397" s="160" t="str">
        <f t="shared" si="734"/>
        <v/>
      </c>
      <c r="AP397" s="160" t="str">
        <f t="shared" si="734"/>
        <v/>
      </c>
      <c r="AQ397" s="160" t="str">
        <f t="shared" si="734"/>
        <v/>
      </c>
      <c r="AR397" s="160" t="str">
        <f t="shared" si="734"/>
        <v/>
      </c>
      <c r="AS397" s="160" t="str">
        <f t="shared" si="734"/>
        <v/>
      </c>
      <c r="AT397" s="160" t="str">
        <f t="shared" si="734"/>
        <v/>
      </c>
      <c r="AU397" s="160" t="str">
        <f t="shared" si="734"/>
        <v/>
      </c>
      <c r="AV397" s="160" t="str">
        <f t="shared" si="734"/>
        <v/>
      </c>
      <c r="AW397" s="161" t="str">
        <f t="shared" si="734"/>
        <v/>
      </c>
      <c r="AX397" t="s">
        <v>1</v>
      </c>
      <c r="AY397" s="105" t="str">
        <f t="shared" si="717"/>
        <v/>
      </c>
      <c r="AZ397" s="134" t="str">
        <f t="shared" si="697"/>
        <v/>
      </c>
      <c r="BA397" s="73" t="str">
        <f t="shared" si="718"/>
        <v/>
      </c>
      <c r="BB397" s="73" t="str">
        <f t="shared" si="719"/>
        <v/>
      </c>
      <c r="BC397" s="134" t="str">
        <f t="shared" si="720"/>
        <v/>
      </c>
      <c r="BD397" s="134" t="str">
        <f t="shared" si="721"/>
        <v/>
      </c>
      <c r="BE397" s="134" t="str">
        <f t="shared" si="722"/>
        <v/>
      </c>
      <c r="BF397" s="134" t="str">
        <f t="shared" si="643"/>
        <v/>
      </c>
      <c r="BG397" s="134" t="str">
        <f t="shared" si="698"/>
        <v/>
      </c>
      <c r="BH397" s="73" t="str">
        <f t="shared" si="699"/>
        <v/>
      </c>
      <c r="BI397" s="73" t="str">
        <f t="shared" si="639"/>
        <v/>
      </c>
      <c r="BJ397" s="134" t="str">
        <f t="shared" si="723"/>
        <v/>
      </c>
      <c r="BK397" s="73" t="str" cm="1">
        <f t="array" ref="BK397">IF(BJ397="",""&amp;BI397,IF(BJ397="NEMA",BI397,INDEX(klub_naziv,MATCH(INDEX(klubAlias_klubid,BJ397),klub_id,0))))</f>
        <v/>
      </c>
      <c r="BL397" s="73" t="str" cm="1">
        <f t="array" ref="BL397">IFERROR(INDEX(registarNatjecatelji,CE397,4),"")</f>
        <v/>
      </c>
      <c r="BM397" s="179" t="str">
        <f t="shared" si="667"/>
        <v/>
      </c>
      <c r="BN397" s="73" t="str">
        <f t="shared" si="724"/>
        <v/>
      </c>
      <c r="BO397" s="73" t="str">
        <f t="shared" si="632"/>
        <v/>
      </c>
      <c r="BP397" s="134" t="str">
        <f t="shared" si="700"/>
        <v/>
      </c>
      <c r="BQ397" s="73" t="str">
        <f t="shared" si="701"/>
        <v/>
      </c>
      <c r="BR397" s="73" t="str">
        <f t="shared" si="702"/>
        <v/>
      </c>
      <c r="BS397" s="134" t="str">
        <f t="shared" si="703"/>
        <v/>
      </c>
      <c r="BT397" s="74" t="str">
        <f t="shared" si="704"/>
        <v/>
      </c>
      <c r="BU397" s="74" t="str">
        <f t="shared" si="705"/>
        <v/>
      </c>
      <c r="BV397" s="75" t="str">
        <f t="shared" si="706"/>
        <v/>
      </c>
      <c r="BW397" t="s">
        <v>1</v>
      </c>
      <c r="BX397" s="105" t="str">
        <f t="shared" si="707"/>
        <v/>
      </c>
      <c r="BY397" s="106" t="str">
        <f t="shared" si="708"/>
        <v/>
      </c>
      <c r="BZ397" t="s">
        <v>1</v>
      </c>
      <c r="CA397" s="105" t="str">
        <f t="shared" si="709"/>
        <v/>
      </c>
      <c r="CB397" s="106" t="str">
        <f t="shared" si="710"/>
        <v/>
      </c>
      <c r="CC397" t="s">
        <v>1</v>
      </c>
      <c r="CD397" s="105" t="str">
        <f t="shared" si="711"/>
        <v/>
      </c>
      <c r="CE397" s="106" t="str">
        <f t="shared" si="725"/>
        <v/>
      </c>
      <c r="CF397" t="s">
        <v>1</v>
      </c>
      <c r="CG397" s="111" t="str">
        <f t="shared" si="726"/>
        <v/>
      </c>
      <c r="CH397" s="134" t="str" cm="1">
        <f t="array" ref="CH397">IF(CG397="","",INDEX(imePrezime_id,CG397,0))</f>
        <v/>
      </c>
      <c r="CI397" s="106" t="str">
        <f>IF(OR(CD397="",CE397&lt;&gt;"NEMA"),"",IFERROR(INDEX(imeprezimealias_imeprezimeid,MATCH(BA397&amp;" "&amp;BB397,imeprezimealias_alias,0)),""))</f>
        <v/>
      </c>
      <c r="CJ397" t="s">
        <v>1</v>
      </c>
      <c r="CK397" s="29" t="str">
        <f t="shared" si="727"/>
        <v/>
      </c>
      <c r="CL397" t="s">
        <v>1</v>
      </c>
      <c r="CM397" s="90"/>
      <c r="CN397" t="s">
        <v>1</v>
      </c>
      <c r="CO397" s="111" t="str">
        <f>IF(CM397="","",MAX(CO$10:CO396)+1)</f>
        <v/>
      </c>
      <c r="CP397" s="106" t="str">
        <f>IF(CM397="","",INDEX(imePrezime_id,MATCH(IF(IFERROR(SEARCH("–",CM397),0)&lt;&gt;0,CM397,SUBSTITUTE(CM397," "," – ",1)),imePrezime,0)))</f>
        <v/>
      </c>
      <c r="CR397" s="29" t="str">
        <f t="shared" si="728"/>
        <v/>
      </c>
      <c r="CS397" t="s">
        <v>1</v>
      </c>
      <c r="CT397" s="115" t="str">
        <f>IF(AND(CE397="NEMA",CI397=""),MAX(CT$10:CT396)+1,"")</f>
        <v/>
      </c>
      <c r="CU397" t="s">
        <v>1</v>
      </c>
      <c r="CV397" s="120" t="str">
        <f t="shared" si="637"/>
        <v/>
      </c>
      <c r="CW397" t="s">
        <v>1</v>
      </c>
      <c r="CX397" s="105" t="str">
        <f>IF(CT397="","",IF(BO397&lt;&gt;"CRO","","INSERT INTO osoba (id,reg_broj,oib,spol_id,dat_rodjenja) VALUES ("&amp;CT397&amp;",(SELECT max(reg_broj)+1 FROM osoba),Null,'"&amp;CV397&amp;"',Null); INSERT INTO osoba_log (id,reg_broj,oib,spol_id,dat_rodjenja,dnevnik_id) SELECT id,reg_broj,oib,spol_id,dat_rodjenja,"&amp;CT$2&amp;" FROM osoba WHERE id = "&amp;CT397&amp;";"))</f>
        <v/>
      </c>
      <c r="CY397" s="125" t="str">
        <f>IF(CT397="","","INSERT INTO imeprezime (id,osoba_id,rbr,ime,prezime,klub_id,identitet_id,sintaksa_id,info,aktivno,dnevnik_id) VALUES ("&amp;CT397&amp;","&amp;IF(CX397="","Null",CT397)&amp;",1,'"&amp;BA397&amp;"','"&amp;BB397&amp;"',(SELECT id FROM klub WHERE naziv = '"&amp;BI397&amp;"'),Null,1,'',1,"&amp;CT$2&amp;");")</f>
        <v/>
      </c>
      <c r="CZ397" t="s">
        <v>1</v>
      </c>
      <c r="DA397" s="29" t="str">
        <f t="shared" si="729"/>
        <v/>
      </c>
      <c r="DB397" t="s">
        <v>1</v>
      </c>
      <c r="DC397" s="105" t="str">
        <f>IF(OR(BP397="",BP397&lt;&gt;"NEMA"),"",BO397)</f>
        <v/>
      </c>
      <c r="DD397" s="125" t="str">
        <f>IF(DC397="","",MAX(DD$10:DD396)+1)</f>
        <v/>
      </c>
      <c r="DE397" t="s">
        <v>1</v>
      </c>
      <c r="DF397" s="90"/>
      <c r="DG397" t="s">
        <v>1</v>
      </c>
      <c r="DH397" s="29" t="str">
        <f t="shared" si="712"/>
        <v/>
      </c>
      <c r="DI397" t="s">
        <v>1</v>
      </c>
      <c r="DJ397" s="166" t="str">
        <f>IF(BJ397&lt;&gt;"NEMA","",IF(IFERROR(MATCH(BI397,BI$10:BI396,0),0)&lt;&gt;0,"",BI397))</f>
        <v/>
      </c>
      <c r="DK397" t="s">
        <v>1</v>
      </c>
      <c r="DL397" s="90"/>
      <c r="DM397" t="s">
        <v>1</v>
      </c>
      <c r="DN397" s="105" t="str">
        <f t="shared" si="730"/>
        <v/>
      </c>
      <c r="DO397" s="73" t="str">
        <f>IF(DN397="","",MAX(DO$10:DO396)+1)</f>
        <v/>
      </c>
      <c r="DP397" s="73" t="str">
        <f>IF(DN397="","",IF(BP397="","",IF(BP397="NEMA",DD397,BP397)))</f>
        <v/>
      </c>
      <c r="DQ397" s="73" t="str">
        <f t="shared" si="731"/>
        <v/>
      </c>
      <c r="DR397" s="73" t="str">
        <f>IF(DL397="","",MAX(DR$10:DR396)+1)</f>
        <v/>
      </c>
      <c r="DS397" s="177" t="str">
        <f t="shared" si="713"/>
        <v/>
      </c>
      <c r="DT397" s="125" t="str">
        <f t="shared" si="732"/>
        <v/>
      </c>
      <c r="DU397" t="s">
        <v>1</v>
      </c>
      <c r="DV397" s="29" t="str">
        <f t="shared" si="733"/>
        <v/>
      </c>
      <c r="DW397" t="s">
        <v>1</v>
      </c>
      <c r="DX397" s="166" t="str">
        <f>IF(BX397="","",IF(BY397&lt;&gt;"NEMA","ime-pre-klu"&amp;IF(BJ397="","","(ali)")&amp;"-kat",IF(CB397&lt;&gt;"NEMA","ime-pre-klu"&amp;IF(BJ397="","","(ali)"),IF(CE397&lt;&gt;"NEMA","ime-pre",IF(CT397&lt;&gt;"","novo",""))))&amp;IF(AND(BE397="0",BD397&gt;max_minuta*60),"-ot",""))</f>
        <v/>
      </c>
      <c r="DY397" t="s">
        <v>1</v>
      </c>
      <c r="DZ397" s="111"/>
      <c r="EA397" s="134"/>
      <c r="EB397" s="134"/>
      <c r="EC397" s="134"/>
      <c r="ED397" s="134"/>
      <c r="EE397" s="134"/>
      <c r="EF397" s="134"/>
      <c r="EG397" s="134"/>
      <c r="EH397" s="134"/>
      <c r="EI397" s="134"/>
      <c r="EJ397" s="106" t="str">
        <f t="shared" si="714"/>
        <v/>
      </c>
      <c r="EK397" t="s">
        <v>1</v>
      </c>
    </row>
    <row r="398" spans="2:141" x14ac:dyDescent="0.25">
      <c r="B398" s="148"/>
      <c r="C398" t="s">
        <v>1</v>
      </c>
      <c r="D398" s="159" t="str">
        <f t="shared" si="715"/>
        <v/>
      </c>
      <c r="E398" s="160" t="str">
        <f t="shared" ref="E398:AW398" si="735">IF($B398="","",FIND(";",$B398,D398+1))</f>
        <v/>
      </c>
      <c r="F398" s="160" t="str">
        <f t="shared" si="735"/>
        <v/>
      </c>
      <c r="G398" s="160" t="str">
        <f t="shared" si="735"/>
        <v/>
      </c>
      <c r="H398" s="160" t="str">
        <f t="shared" si="735"/>
        <v/>
      </c>
      <c r="I398" s="160" t="str">
        <f t="shared" si="735"/>
        <v/>
      </c>
      <c r="J398" s="160" t="str">
        <f t="shared" si="735"/>
        <v/>
      </c>
      <c r="K398" s="160" t="str">
        <f t="shared" si="735"/>
        <v/>
      </c>
      <c r="L398" s="160" t="str">
        <f t="shared" si="735"/>
        <v/>
      </c>
      <c r="M398" s="160" t="str">
        <f t="shared" si="735"/>
        <v/>
      </c>
      <c r="N398" s="160" t="str">
        <f t="shared" si="735"/>
        <v/>
      </c>
      <c r="O398" s="160" t="str">
        <f t="shared" si="735"/>
        <v/>
      </c>
      <c r="P398" s="160" t="str">
        <f t="shared" si="735"/>
        <v/>
      </c>
      <c r="Q398" s="160" t="str">
        <f t="shared" si="735"/>
        <v/>
      </c>
      <c r="R398" s="160" t="str">
        <f t="shared" si="735"/>
        <v/>
      </c>
      <c r="S398" s="160" t="str">
        <f t="shared" si="735"/>
        <v/>
      </c>
      <c r="T398" s="160" t="str">
        <f t="shared" si="735"/>
        <v/>
      </c>
      <c r="U398" s="160" t="str">
        <f t="shared" si="735"/>
        <v/>
      </c>
      <c r="V398" s="160" t="str">
        <f t="shared" si="735"/>
        <v/>
      </c>
      <c r="W398" s="160" t="str">
        <f t="shared" si="735"/>
        <v/>
      </c>
      <c r="X398" s="160" t="str">
        <f t="shared" si="735"/>
        <v/>
      </c>
      <c r="Y398" s="160" t="str">
        <f t="shared" si="735"/>
        <v/>
      </c>
      <c r="Z398" s="160" t="str">
        <f t="shared" si="735"/>
        <v/>
      </c>
      <c r="AA398" s="160" t="str">
        <f t="shared" si="735"/>
        <v/>
      </c>
      <c r="AB398" s="160" t="str">
        <f t="shared" si="735"/>
        <v/>
      </c>
      <c r="AC398" s="160" t="str">
        <f t="shared" si="735"/>
        <v/>
      </c>
      <c r="AD398" s="160" t="str">
        <f t="shared" si="735"/>
        <v/>
      </c>
      <c r="AE398" s="160" t="str">
        <f t="shared" si="735"/>
        <v/>
      </c>
      <c r="AF398" s="160" t="str">
        <f t="shared" si="735"/>
        <v/>
      </c>
      <c r="AG398" s="160" t="str">
        <f t="shared" si="735"/>
        <v/>
      </c>
      <c r="AH398" s="160" t="str">
        <f t="shared" si="735"/>
        <v/>
      </c>
      <c r="AI398" s="160" t="str">
        <f t="shared" si="735"/>
        <v/>
      </c>
      <c r="AJ398" s="160" t="str">
        <f t="shared" si="735"/>
        <v/>
      </c>
      <c r="AK398" s="160" t="str">
        <f t="shared" si="735"/>
        <v/>
      </c>
      <c r="AL398" s="160" t="str">
        <f t="shared" si="735"/>
        <v/>
      </c>
      <c r="AM398" s="160" t="str">
        <f t="shared" si="735"/>
        <v/>
      </c>
      <c r="AN398" s="160" t="str">
        <f t="shared" si="735"/>
        <v/>
      </c>
      <c r="AO398" s="160" t="str">
        <f t="shared" si="735"/>
        <v/>
      </c>
      <c r="AP398" s="160" t="str">
        <f t="shared" si="735"/>
        <v/>
      </c>
      <c r="AQ398" s="160" t="str">
        <f t="shared" si="735"/>
        <v/>
      </c>
      <c r="AR398" s="160" t="str">
        <f t="shared" si="735"/>
        <v/>
      </c>
      <c r="AS398" s="160" t="str">
        <f t="shared" si="735"/>
        <v/>
      </c>
      <c r="AT398" s="160" t="str">
        <f t="shared" si="735"/>
        <v/>
      </c>
      <c r="AU398" s="160" t="str">
        <f t="shared" si="735"/>
        <v/>
      </c>
      <c r="AV398" s="160" t="str">
        <f t="shared" si="735"/>
        <v/>
      </c>
      <c r="AW398" s="161" t="str">
        <f t="shared" si="735"/>
        <v/>
      </c>
      <c r="AX398" t="s">
        <v>1</v>
      </c>
      <c r="AY398" s="105" t="str">
        <f t="shared" si="717"/>
        <v/>
      </c>
      <c r="AZ398" s="134" t="str">
        <f t="shared" si="697"/>
        <v/>
      </c>
      <c r="BA398" s="73" t="str">
        <f t="shared" si="718"/>
        <v/>
      </c>
      <c r="BB398" s="73" t="str">
        <f t="shared" si="719"/>
        <v/>
      </c>
      <c r="BC398" s="134" t="str">
        <f t="shared" si="720"/>
        <v/>
      </c>
      <c r="BD398" s="134" t="str">
        <f t="shared" si="721"/>
        <v/>
      </c>
      <c r="BE398" s="134" t="str">
        <f t="shared" si="722"/>
        <v/>
      </c>
      <c r="BF398" s="134" t="str">
        <f t="shared" si="643"/>
        <v/>
      </c>
      <c r="BG398" s="134" t="str">
        <f t="shared" si="698"/>
        <v/>
      </c>
      <c r="BH398" s="73" t="str">
        <f t="shared" si="699"/>
        <v/>
      </c>
      <c r="BI398" s="73" t="str">
        <f t="shared" si="639"/>
        <v/>
      </c>
      <c r="BJ398" s="134" t="str">
        <f t="shared" si="723"/>
        <v/>
      </c>
      <c r="BK398" s="73" t="str" cm="1">
        <f t="array" ref="BK398">IF(BJ398="",""&amp;BI398,IF(BJ398="NEMA",BI398,INDEX(klub_naziv,MATCH(INDEX(klubAlias_klubid,BJ398),klub_id,0))))</f>
        <v/>
      </c>
      <c r="BL398" s="73" t="str" cm="1">
        <f t="array" ref="BL398">IFERROR(INDEX(registarNatjecatelji,CE398,4),"")</f>
        <v/>
      </c>
      <c r="BM398" s="179" t="str">
        <f t="shared" si="667"/>
        <v/>
      </c>
      <c r="BN398" s="73" t="str">
        <f t="shared" si="724"/>
        <v/>
      </c>
      <c r="BO398" s="73" t="str">
        <f t="shared" si="632"/>
        <v/>
      </c>
      <c r="BP398" s="134" t="str">
        <f t="shared" si="700"/>
        <v/>
      </c>
      <c r="BQ398" s="73" t="str">
        <f t="shared" si="701"/>
        <v/>
      </c>
      <c r="BR398" s="73" t="str">
        <f t="shared" si="702"/>
        <v/>
      </c>
      <c r="BS398" s="134" t="str">
        <f t="shared" si="703"/>
        <v/>
      </c>
      <c r="BT398" s="74" t="str">
        <f t="shared" si="704"/>
        <v/>
      </c>
      <c r="BU398" s="74" t="str">
        <f t="shared" si="705"/>
        <v/>
      </c>
      <c r="BV398" s="75" t="str">
        <f t="shared" si="706"/>
        <v/>
      </c>
      <c r="BW398" t="s">
        <v>1</v>
      </c>
      <c r="BX398" s="105" t="str">
        <f t="shared" si="707"/>
        <v/>
      </c>
      <c r="BY398" s="106" t="str">
        <f t="shared" si="708"/>
        <v/>
      </c>
      <c r="BZ398" t="s">
        <v>1</v>
      </c>
      <c r="CA398" s="105" t="str">
        <f t="shared" si="709"/>
        <v/>
      </c>
      <c r="CB398" s="106" t="str">
        <f t="shared" si="710"/>
        <v/>
      </c>
      <c r="CC398" t="s">
        <v>1</v>
      </c>
      <c r="CD398" s="105" t="str">
        <f t="shared" si="711"/>
        <v/>
      </c>
      <c r="CE398" s="106" t="str">
        <f t="shared" si="725"/>
        <v/>
      </c>
      <c r="CF398" t="s">
        <v>1</v>
      </c>
      <c r="CG398" s="111" t="str">
        <f t="shared" si="726"/>
        <v/>
      </c>
      <c r="CH398" s="134" t="str" cm="1">
        <f t="array" ref="CH398">IF(CG398="","",INDEX(imePrezime_id,CG398,0))</f>
        <v/>
      </c>
      <c r="CI398" s="106" t="str">
        <f>IF(OR(CD398="",CE398&lt;&gt;"NEMA"),"",IFERROR(INDEX(imeprezimealias_imeprezimeid,MATCH(BA398&amp;" "&amp;BB398,imeprezimealias_alias,0)),""))</f>
        <v/>
      </c>
      <c r="CJ398" t="s">
        <v>1</v>
      </c>
      <c r="CK398" s="29" t="str">
        <f t="shared" si="727"/>
        <v/>
      </c>
      <c r="CL398" t="s">
        <v>1</v>
      </c>
      <c r="CM398" s="90"/>
      <c r="CN398" t="s">
        <v>1</v>
      </c>
      <c r="CO398" s="111" t="str">
        <f>IF(CM398="","",MAX(CO$10:CO397)+1)</f>
        <v/>
      </c>
      <c r="CP398" s="106" t="str">
        <f>IF(CM398="","",INDEX(imePrezime_id,MATCH(IF(IFERROR(SEARCH("–",CM398),0)&lt;&gt;0,CM398,SUBSTITUTE(CM398," "," – ",1)),imePrezime,0)))</f>
        <v/>
      </c>
      <c r="CR398" s="29" t="str">
        <f t="shared" si="728"/>
        <v/>
      </c>
      <c r="CS398" t="s">
        <v>1</v>
      </c>
      <c r="CT398" s="115" t="str">
        <f>IF(AND(CE398="NEMA",CI398=""),MAX(CT$10:CT397)+1,"")</f>
        <v/>
      </c>
      <c r="CU398" t="s">
        <v>1</v>
      </c>
      <c r="CV398" s="120" t="str">
        <f t="shared" si="637"/>
        <v/>
      </c>
      <c r="CW398" t="s">
        <v>1</v>
      </c>
      <c r="CX398" s="105" t="str">
        <f>IF(CT398="","",IF(BO398&lt;&gt;"CRO","","INSERT INTO osoba (id,reg_broj,oib,spol_id,dat_rodjenja) VALUES ("&amp;CT398&amp;",(SELECT max(reg_broj)+1 FROM osoba),Null,'"&amp;CV398&amp;"',Null); INSERT INTO osoba_log (id,reg_broj,oib,spol_id,dat_rodjenja,dnevnik_id) SELECT id,reg_broj,oib,spol_id,dat_rodjenja,"&amp;CT$2&amp;" FROM osoba WHERE id = "&amp;CT398&amp;";"))</f>
        <v/>
      </c>
      <c r="CY398" s="125" t="str">
        <f>IF(CT398="","","INSERT INTO imeprezime (id,osoba_id,rbr,ime,prezime,klub_id,identitet_id,sintaksa_id,info,aktivno,dnevnik_id) VALUES ("&amp;CT398&amp;","&amp;IF(CX398="","Null",CT398)&amp;",1,'"&amp;BA398&amp;"','"&amp;BB398&amp;"',(SELECT id FROM klub WHERE naziv = '"&amp;BI398&amp;"'),Null,1,'',1,"&amp;CT$2&amp;");")</f>
        <v/>
      </c>
      <c r="CZ398" t="s">
        <v>1</v>
      </c>
      <c r="DA398" s="29" t="str">
        <f t="shared" si="729"/>
        <v/>
      </c>
      <c r="DB398" t="s">
        <v>1</v>
      </c>
      <c r="DC398" s="105" t="str">
        <f>IF(OR(BP398="",BP398&lt;&gt;"NEMA"),"",BO398)</f>
        <v/>
      </c>
      <c r="DD398" s="125" t="str">
        <f>IF(DC398="","",MAX(DD$10:DD397)+1)</f>
        <v/>
      </c>
      <c r="DE398" t="s">
        <v>1</v>
      </c>
      <c r="DF398" s="90"/>
      <c r="DG398" t="s">
        <v>1</v>
      </c>
      <c r="DH398" s="29" t="str">
        <f t="shared" si="712"/>
        <v/>
      </c>
      <c r="DI398" t="s">
        <v>1</v>
      </c>
      <c r="DJ398" s="166" t="str">
        <f>IF(BJ398&lt;&gt;"NEMA","",IF(IFERROR(MATCH(BI398,BI$10:BI397,0),0)&lt;&gt;0,"",BI398))</f>
        <v/>
      </c>
      <c r="DK398" t="s">
        <v>1</v>
      </c>
      <c r="DL398" s="90"/>
      <c r="DM398" t="s">
        <v>1</v>
      </c>
      <c r="DN398" s="105" t="str">
        <f t="shared" si="730"/>
        <v/>
      </c>
      <c r="DO398" s="73" t="str">
        <f>IF(DN398="","",MAX(DO$10:DO397)+1)</f>
        <v/>
      </c>
      <c r="DP398" s="73" t="str">
        <f>IF(DN398="","",IF(BP398="","",IF(BP398="NEMA",DD398,BP398)))</f>
        <v/>
      </c>
      <c r="DQ398" s="73" t="str">
        <f t="shared" si="731"/>
        <v/>
      </c>
      <c r="DR398" s="73" t="str">
        <f>IF(DL398="","",MAX(DR$10:DR397)+1)</f>
        <v/>
      </c>
      <c r="DS398" s="177" t="str">
        <f t="shared" si="713"/>
        <v/>
      </c>
      <c r="DT398" s="125" t="str">
        <f t="shared" si="732"/>
        <v/>
      </c>
      <c r="DU398" t="s">
        <v>1</v>
      </c>
      <c r="DV398" s="29" t="str">
        <f t="shared" si="733"/>
        <v/>
      </c>
      <c r="DW398" t="s">
        <v>1</v>
      </c>
      <c r="DX398" s="166" t="str">
        <f>IF(BX398="","",IF(BY398&lt;&gt;"NEMA","ime-pre-klu"&amp;IF(BJ398="","","(ali)")&amp;"-kat",IF(CB398&lt;&gt;"NEMA","ime-pre-klu"&amp;IF(BJ398="","","(ali)"),IF(CE398&lt;&gt;"NEMA","ime-pre",IF(CT398&lt;&gt;"","novo",""))))&amp;IF(AND(BE398="0",BD398&gt;max_minuta*60),"-ot",""))</f>
        <v/>
      </c>
      <c r="DY398" t="s">
        <v>1</v>
      </c>
      <c r="DZ398" s="111"/>
      <c r="EA398" s="134"/>
      <c r="EB398" s="134"/>
      <c r="EC398" s="134"/>
      <c r="ED398" s="134"/>
      <c r="EE398" s="134"/>
      <c r="EF398" s="134"/>
      <c r="EG398" s="134"/>
      <c r="EH398" s="134"/>
      <c r="EI398" s="134"/>
      <c r="EJ398" s="106" t="str">
        <f t="shared" si="714"/>
        <v/>
      </c>
      <c r="EK398" t="s">
        <v>1</v>
      </c>
    </row>
    <row r="399" spans="2:141" x14ac:dyDescent="0.25">
      <c r="B399" s="148"/>
      <c r="C399" t="s">
        <v>1</v>
      </c>
      <c r="D399" s="159" t="str">
        <f t="shared" si="715"/>
        <v/>
      </c>
      <c r="E399" s="160" t="str">
        <f t="shared" ref="E399:AW399" si="736">IF($B399="","",FIND(";",$B399,D399+1))</f>
        <v/>
      </c>
      <c r="F399" s="160" t="str">
        <f t="shared" si="736"/>
        <v/>
      </c>
      <c r="G399" s="160" t="str">
        <f t="shared" si="736"/>
        <v/>
      </c>
      <c r="H399" s="160" t="str">
        <f t="shared" si="736"/>
        <v/>
      </c>
      <c r="I399" s="160" t="str">
        <f t="shared" si="736"/>
        <v/>
      </c>
      <c r="J399" s="160" t="str">
        <f t="shared" si="736"/>
        <v/>
      </c>
      <c r="K399" s="160" t="str">
        <f t="shared" si="736"/>
        <v/>
      </c>
      <c r="L399" s="160" t="str">
        <f t="shared" si="736"/>
        <v/>
      </c>
      <c r="M399" s="160" t="str">
        <f t="shared" si="736"/>
        <v/>
      </c>
      <c r="N399" s="160" t="str">
        <f t="shared" si="736"/>
        <v/>
      </c>
      <c r="O399" s="160" t="str">
        <f t="shared" si="736"/>
        <v/>
      </c>
      <c r="P399" s="160" t="str">
        <f t="shared" si="736"/>
        <v/>
      </c>
      <c r="Q399" s="160" t="str">
        <f t="shared" si="736"/>
        <v/>
      </c>
      <c r="R399" s="160" t="str">
        <f t="shared" si="736"/>
        <v/>
      </c>
      <c r="S399" s="160" t="str">
        <f t="shared" si="736"/>
        <v/>
      </c>
      <c r="T399" s="160" t="str">
        <f t="shared" si="736"/>
        <v/>
      </c>
      <c r="U399" s="160" t="str">
        <f t="shared" si="736"/>
        <v/>
      </c>
      <c r="V399" s="160" t="str">
        <f t="shared" si="736"/>
        <v/>
      </c>
      <c r="W399" s="160" t="str">
        <f t="shared" si="736"/>
        <v/>
      </c>
      <c r="X399" s="160" t="str">
        <f t="shared" si="736"/>
        <v/>
      </c>
      <c r="Y399" s="160" t="str">
        <f t="shared" si="736"/>
        <v/>
      </c>
      <c r="Z399" s="160" t="str">
        <f t="shared" si="736"/>
        <v/>
      </c>
      <c r="AA399" s="160" t="str">
        <f t="shared" si="736"/>
        <v/>
      </c>
      <c r="AB399" s="160" t="str">
        <f t="shared" si="736"/>
        <v/>
      </c>
      <c r="AC399" s="160" t="str">
        <f t="shared" si="736"/>
        <v/>
      </c>
      <c r="AD399" s="160" t="str">
        <f t="shared" si="736"/>
        <v/>
      </c>
      <c r="AE399" s="160" t="str">
        <f t="shared" si="736"/>
        <v/>
      </c>
      <c r="AF399" s="160" t="str">
        <f t="shared" si="736"/>
        <v/>
      </c>
      <c r="AG399" s="160" t="str">
        <f t="shared" si="736"/>
        <v/>
      </c>
      <c r="AH399" s="160" t="str">
        <f t="shared" si="736"/>
        <v/>
      </c>
      <c r="AI399" s="160" t="str">
        <f t="shared" si="736"/>
        <v/>
      </c>
      <c r="AJ399" s="160" t="str">
        <f t="shared" si="736"/>
        <v/>
      </c>
      <c r="AK399" s="160" t="str">
        <f t="shared" si="736"/>
        <v/>
      </c>
      <c r="AL399" s="160" t="str">
        <f t="shared" si="736"/>
        <v/>
      </c>
      <c r="AM399" s="160" t="str">
        <f t="shared" si="736"/>
        <v/>
      </c>
      <c r="AN399" s="160" t="str">
        <f t="shared" si="736"/>
        <v/>
      </c>
      <c r="AO399" s="160" t="str">
        <f t="shared" si="736"/>
        <v/>
      </c>
      <c r="AP399" s="160" t="str">
        <f t="shared" si="736"/>
        <v/>
      </c>
      <c r="AQ399" s="160" t="str">
        <f t="shared" si="736"/>
        <v/>
      </c>
      <c r="AR399" s="160" t="str">
        <f t="shared" si="736"/>
        <v/>
      </c>
      <c r="AS399" s="160" t="str">
        <f t="shared" si="736"/>
        <v/>
      </c>
      <c r="AT399" s="160" t="str">
        <f t="shared" si="736"/>
        <v/>
      </c>
      <c r="AU399" s="160" t="str">
        <f t="shared" si="736"/>
        <v/>
      </c>
      <c r="AV399" s="160" t="str">
        <f t="shared" si="736"/>
        <v/>
      </c>
      <c r="AW399" s="161" t="str">
        <f t="shared" si="736"/>
        <v/>
      </c>
      <c r="AX399" t="s">
        <v>1</v>
      </c>
      <c r="AY399" s="105" t="str">
        <f t="shared" si="717"/>
        <v/>
      </c>
      <c r="AZ399" s="134" t="str">
        <f t="shared" si="697"/>
        <v/>
      </c>
      <c r="BA399" s="73" t="str">
        <f t="shared" si="718"/>
        <v/>
      </c>
      <c r="BB399" s="73" t="str">
        <f t="shared" si="719"/>
        <v/>
      </c>
      <c r="BC399" s="134" t="str">
        <f t="shared" si="720"/>
        <v/>
      </c>
      <c r="BD399" s="134" t="str">
        <f t="shared" si="721"/>
        <v/>
      </c>
      <c r="BE399" s="134" t="str">
        <f t="shared" si="722"/>
        <v/>
      </c>
      <c r="BF399" s="134" t="str">
        <f t="shared" si="643"/>
        <v/>
      </c>
      <c r="BG399" s="134" t="str">
        <f t="shared" si="698"/>
        <v/>
      </c>
      <c r="BH399" s="73" t="str">
        <f t="shared" si="699"/>
        <v/>
      </c>
      <c r="BI399" s="73" t="str">
        <f t="shared" si="639"/>
        <v/>
      </c>
      <c r="BJ399" s="134" t="str">
        <f t="shared" si="723"/>
        <v/>
      </c>
      <c r="BK399" s="73" t="str" cm="1">
        <f t="array" ref="BK399">IF(BJ399="",""&amp;BI399,IF(BJ399="NEMA",BI399,INDEX(klub_naziv,MATCH(INDEX(klubAlias_klubid,BJ399),klub_id,0))))</f>
        <v/>
      </c>
      <c r="BL399" s="73" t="str" cm="1">
        <f t="array" ref="BL399">IFERROR(INDEX(registarNatjecatelji,CE399,4),"")</f>
        <v/>
      </c>
      <c r="BM399" s="179" t="str">
        <f t="shared" si="667"/>
        <v/>
      </c>
      <c r="BN399" s="73" t="str">
        <f t="shared" si="724"/>
        <v/>
      </c>
      <c r="BO399" s="73" t="str">
        <f t="shared" ref="BO399:BO410" si="737">IF(B399="","",SUBSTITUTE(MID($B399,T399+1,U399-T399-1),"""",""))</f>
        <v/>
      </c>
      <c r="BP399" s="134" t="str">
        <f t="shared" si="700"/>
        <v/>
      </c>
      <c r="BQ399" s="73" t="str">
        <f t="shared" si="701"/>
        <v/>
      </c>
      <c r="BR399" s="73" t="str">
        <f t="shared" si="702"/>
        <v/>
      </c>
      <c r="BS399" s="134" t="str">
        <f t="shared" si="703"/>
        <v/>
      </c>
      <c r="BT399" s="74" t="str">
        <f t="shared" si="704"/>
        <v/>
      </c>
      <c r="BU399" s="74" t="str">
        <f t="shared" si="705"/>
        <v/>
      </c>
      <c r="BV399" s="75" t="str">
        <f t="shared" si="706"/>
        <v/>
      </c>
      <c r="BW399" t="s">
        <v>1</v>
      </c>
      <c r="BX399" s="105" t="str">
        <f t="shared" si="707"/>
        <v/>
      </c>
      <c r="BY399" s="106" t="str">
        <f t="shared" si="708"/>
        <v/>
      </c>
      <c r="BZ399" t="s">
        <v>1</v>
      </c>
      <c r="CA399" s="105" t="str">
        <f t="shared" si="709"/>
        <v/>
      </c>
      <c r="CB399" s="106" t="str">
        <f t="shared" si="710"/>
        <v/>
      </c>
      <c r="CC399" t="s">
        <v>1</v>
      </c>
      <c r="CD399" s="105" t="str">
        <f t="shared" si="711"/>
        <v/>
      </c>
      <c r="CE399" s="106" t="str">
        <f t="shared" si="725"/>
        <v/>
      </c>
      <c r="CF399" t="s">
        <v>1</v>
      </c>
      <c r="CG399" s="111" t="str">
        <f t="shared" si="726"/>
        <v/>
      </c>
      <c r="CH399" s="134" t="str" cm="1">
        <f t="array" ref="CH399">IF(CG399="","",INDEX(imePrezime_id,CG399,0))</f>
        <v/>
      </c>
      <c r="CI399" s="106" t="str">
        <f>IF(OR(CD399="",CE399&lt;&gt;"NEMA"),"",IFERROR(INDEX(imeprezimealias_imeprezimeid,MATCH(BA399&amp;" "&amp;BB399,imeprezimealias_alias,0)),""))</f>
        <v/>
      </c>
      <c r="CJ399" t="s">
        <v>1</v>
      </c>
      <c r="CK399" s="29" t="str">
        <f t="shared" si="727"/>
        <v/>
      </c>
      <c r="CL399" t="s">
        <v>1</v>
      </c>
      <c r="CM399" s="90"/>
      <c r="CN399" t="s">
        <v>1</v>
      </c>
      <c r="CO399" s="111" t="str">
        <f>IF(CM399="","",MAX(CO$10:CO398)+1)</f>
        <v/>
      </c>
      <c r="CP399" s="106" t="str">
        <f>IF(CM399="","",INDEX(imePrezime_id,MATCH(IF(IFERROR(SEARCH("–",CM399),0)&lt;&gt;0,CM399,SUBSTITUTE(CM399," "," – ",1)),imePrezime,0)))</f>
        <v/>
      </c>
      <c r="CR399" s="29" t="str">
        <f t="shared" si="728"/>
        <v/>
      </c>
      <c r="CS399" t="s">
        <v>1</v>
      </c>
      <c r="CT399" s="115" t="str">
        <f>IF(AND(CE399="NEMA",CI399=""),MAX(CT$10:CT398)+1,"")</f>
        <v/>
      </c>
      <c r="CU399" t="s">
        <v>1</v>
      </c>
      <c r="CV399" s="120" t="str">
        <f t="shared" si="637"/>
        <v/>
      </c>
      <c r="CW399" t="s">
        <v>1</v>
      </c>
      <c r="CX399" s="105" t="str">
        <f>IF(CT399="","",IF(BO399&lt;&gt;"CRO","","INSERT INTO osoba (id,reg_broj,oib,spol_id,dat_rodjenja) VALUES ("&amp;CT399&amp;",(SELECT max(reg_broj)+1 FROM osoba),Null,'"&amp;CV399&amp;"',Null); INSERT INTO osoba_log (id,reg_broj,oib,spol_id,dat_rodjenja,dnevnik_id) SELECT id,reg_broj,oib,spol_id,dat_rodjenja,"&amp;CT$2&amp;" FROM osoba WHERE id = "&amp;CT399&amp;";"))</f>
        <v/>
      </c>
      <c r="CY399" s="125" t="str">
        <f>IF(CT399="","","INSERT INTO imeprezime (id,osoba_id,rbr,ime,prezime,klub_id,identitet_id,sintaksa_id,info,aktivno,dnevnik_id) VALUES ("&amp;CT399&amp;","&amp;IF(CX399="","Null",CT399)&amp;",1,'"&amp;BA399&amp;"','"&amp;BB399&amp;"',(SELECT id FROM klub WHERE naziv = '"&amp;BI399&amp;"'),Null,1,'',1,"&amp;CT$2&amp;");")</f>
        <v/>
      </c>
      <c r="CZ399" t="s">
        <v>1</v>
      </c>
      <c r="DA399" s="29" t="str">
        <f t="shared" si="729"/>
        <v/>
      </c>
      <c r="DB399" t="s">
        <v>1</v>
      </c>
      <c r="DC399" s="105" t="str">
        <f>IF(OR(BP399="",BP399&lt;&gt;"NEMA"),"",BO399)</f>
        <v/>
      </c>
      <c r="DD399" s="125" t="str">
        <f>IF(DC399="","",MAX(DD$10:DD398)+1)</f>
        <v/>
      </c>
      <c r="DE399" t="s">
        <v>1</v>
      </c>
      <c r="DF399" s="90"/>
      <c r="DG399" t="s">
        <v>1</v>
      </c>
      <c r="DH399" s="29" t="str">
        <f t="shared" si="712"/>
        <v/>
      </c>
      <c r="DI399" t="s">
        <v>1</v>
      </c>
      <c r="DJ399" s="166" t="str">
        <f>IF(BJ399&lt;&gt;"NEMA","",IF(IFERROR(MATCH(BI399,BI$10:BI398,0),0)&lt;&gt;0,"",BI399))</f>
        <v/>
      </c>
      <c r="DK399" t="s">
        <v>1</v>
      </c>
      <c r="DL399" s="90"/>
      <c r="DM399" t="s">
        <v>1</v>
      </c>
      <c r="DN399" s="105" t="str">
        <f t="shared" si="730"/>
        <v/>
      </c>
      <c r="DO399" s="73" t="str">
        <f>IF(DN399="","",MAX(DO$10:DO398)+1)</f>
        <v/>
      </c>
      <c r="DP399" s="73" t="str">
        <f>IF(DN399="","",IF(BP399="","",IF(BP399="NEMA",DD399,BP399)))</f>
        <v/>
      </c>
      <c r="DQ399" s="73" t="str">
        <f t="shared" si="731"/>
        <v/>
      </c>
      <c r="DR399" s="73" t="str">
        <f>IF(DL399="","",MAX(DR$10:DR398)+1)</f>
        <v/>
      </c>
      <c r="DS399" s="177" t="str">
        <f t="shared" si="713"/>
        <v/>
      </c>
      <c r="DT399" s="125" t="str">
        <f t="shared" si="732"/>
        <v/>
      </c>
      <c r="DU399" t="s">
        <v>1</v>
      </c>
      <c r="DV399" s="29" t="str">
        <f t="shared" si="733"/>
        <v/>
      </c>
      <c r="DW399" t="s">
        <v>1</v>
      </c>
      <c r="DX399" s="166" t="str">
        <f>IF(BX399="","",IF(BY399&lt;&gt;"NEMA","ime-pre-klu"&amp;IF(BJ399="","","(ali)")&amp;"-kat",IF(CB399&lt;&gt;"NEMA","ime-pre-klu"&amp;IF(BJ399="","","(ali)"),IF(CE399&lt;&gt;"NEMA","ime-pre",IF(CT399&lt;&gt;"","novo",""))))&amp;IF(AND(BE399="0",BD399&gt;max_minuta*60),"-ot",""))</f>
        <v/>
      </c>
      <c r="DY399" t="s">
        <v>1</v>
      </c>
      <c r="DZ399" s="111"/>
      <c r="EA399" s="134"/>
      <c r="EB399" s="134"/>
      <c r="EC399" s="134"/>
      <c r="ED399" s="134"/>
      <c r="EE399" s="134"/>
      <c r="EF399" s="134"/>
      <c r="EG399" s="134"/>
      <c r="EH399" s="134"/>
      <c r="EI399" s="134"/>
      <c r="EJ399" s="106" t="str">
        <f t="shared" si="714"/>
        <v/>
      </c>
      <c r="EK399" t="s">
        <v>1</v>
      </c>
    </row>
    <row r="400" spans="2:141" x14ac:dyDescent="0.25">
      <c r="B400" s="148"/>
      <c r="C400" t="s">
        <v>1</v>
      </c>
      <c r="D400" s="159" t="str">
        <f t="shared" si="715"/>
        <v/>
      </c>
      <c r="E400" s="160" t="str">
        <f t="shared" ref="E400:AW400" si="738">IF($B400="","",FIND(";",$B400,D400+1))</f>
        <v/>
      </c>
      <c r="F400" s="160" t="str">
        <f t="shared" si="738"/>
        <v/>
      </c>
      <c r="G400" s="160" t="str">
        <f t="shared" si="738"/>
        <v/>
      </c>
      <c r="H400" s="160" t="str">
        <f t="shared" si="738"/>
        <v/>
      </c>
      <c r="I400" s="160" t="str">
        <f t="shared" si="738"/>
        <v/>
      </c>
      <c r="J400" s="160" t="str">
        <f t="shared" si="738"/>
        <v/>
      </c>
      <c r="K400" s="160" t="str">
        <f t="shared" si="738"/>
        <v/>
      </c>
      <c r="L400" s="160" t="str">
        <f t="shared" si="738"/>
        <v/>
      </c>
      <c r="M400" s="160" t="str">
        <f t="shared" si="738"/>
        <v/>
      </c>
      <c r="N400" s="160" t="str">
        <f t="shared" si="738"/>
        <v/>
      </c>
      <c r="O400" s="160" t="str">
        <f t="shared" si="738"/>
        <v/>
      </c>
      <c r="P400" s="160" t="str">
        <f t="shared" si="738"/>
        <v/>
      </c>
      <c r="Q400" s="160" t="str">
        <f t="shared" si="738"/>
        <v/>
      </c>
      <c r="R400" s="160" t="str">
        <f t="shared" si="738"/>
        <v/>
      </c>
      <c r="S400" s="160" t="str">
        <f t="shared" si="738"/>
        <v/>
      </c>
      <c r="T400" s="160" t="str">
        <f t="shared" si="738"/>
        <v/>
      </c>
      <c r="U400" s="160" t="str">
        <f t="shared" si="738"/>
        <v/>
      </c>
      <c r="V400" s="160" t="str">
        <f t="shared" si="738"/>
        <v/>
      </c>
      <c r="W400" s="160" t="str">
        <f t="shared" si="738"/>
        <v/>
      </c>
      <c r="X400" s="160" t="str">
        <f t="shared" si="738"/>
        <v/>
      </c>
      <c r="Y400" s="160" t="str">
        <f t="shared" si="738"/>
        <v/>
      </c>
      <c r="Z400" s="160" t="str">
        <f t="shared" si="738"/>
        <v/>
      </c>
      <c r="AA400" s="160" t="str">
        <f t="shared" si="738"/>
        <v/>
      </c>
      <c r="AB400" s="160" t="str">
        <f t="shared" si="738"/>
        <v/>
      </c>
      <c r="AC400" s="160" t="str">
        <f t="shared" si="738"/>
        <v/>
      </c>
      <c r="AD400" s="160" t="str">
        <f t="shared" si="738"/>
        <v/>
      </c>
      <c r="AE400" s="160" t="str">
        <f t="shared" si="738"/>
        <v/>
      </c>
      <c r="AF400" s="160" t="str">
        <f t="shared" si="738"/>
        <v/>
      </c>
      <c r="AG400" s="160" t="str">
        <f t="shared" si="738"/>
        <v/>
      </c>
      <c r="AH400" s="160" t="str">
        <f t="shared" si="738"/>
        <v/>
      </c>
      <c r="AI400" s="160" t="str">
        <f t="shared" si="738"/>
        <v/>
      </c>
      <c r="AJ400" s="160" t="str">
        <f t="shared" si="738"/>
        <v/>
      </c>
      <c r="AK400" s="160" t="str">
        <f t="shared" si="738"/>
        <v/>
      </c>
      <c r="AL400" s="160" t="str">
        <f t="shared" si="738"/>
        <v/>
      </c>
      <c r="AM400" s="160" t="str">
        <f t="shared" si="738"/>
        <v/>
      </c>
      <c r="AN400" s="160" t="str">
        <f t="shared" si="738"/>
        <v/>
      </c>
      <c r="AO400" s="160" t="str">
        <f t="shared" si="738"/>
        <v/>
      </c>
      <c r="AP400" s="160" t="str">
        <f t="shared" si="738"/>
        <v/>
      </c>
      <c r="AQ400" s="160" t="str">
        <f t="shared" si="738"/>
        <v/>
      </c>
      <c r="AR400" s="160" t="str">
        <f t="shared" si="738"/>
        <v/>
      </c>
      <c r="AS400" s="160" t="str">
        <f t="shared" si="738"/>
        <v/>
      </c>
      <c r="AT400" s="160" t="str">
        <f t="shared" si="738"/>
        <v/>
      </c>
      <c r="AU400" s="160" t="str">
        <f t="shared" si="738"/>
        <v/>
      </c>
      <c r="AV400" s="160" t="str">
        <f t="shared" si="738"/>
        <v/>
      </c>
      <c r="AW400" s="161" t="str">
        <f t="shared" si="738"/>
        <v/>
      </c>
      <c r="AX400" t="s">
        <v>1</v>
      </c>
      <c r="AY400" s="105" t="str">
        <f t="shared" si="717"/>
        <v/>
      </c>
      <c r="AZ400" s="134" t="str">
        <f t="shared" si="697"/>
        <v/>
      </c>
      <c r="BA400" s="73" t="str">
        <f t="shared" si="718"/>
        <v/>
      </c>
      <c r="BB400" s="73" t="str">
        <f t="shared" si="719"/>
        <v/>
      </c>
      <c r="BC400" s="134" t="str">
        <f t="shared" si="720"/>
        <v/>
      </c>
      <c r="BD400" s="134" t="str">
        <f t="shared" si="721"/>
        <v/>
      </c>
      <c r="BE400" s="134" t="str">
        <f t="shared" si="722"/>
        <v/>
      </c>
      <c r="BF400" s="134" t="str">
        <f t="shared" si="643"/>
        <v/>
      </c>
      <c r="BG400" s="134" t="str">
        <f t="shared" si="698"/>
        <v/>
      </c>
      <c r="BH400" s="73" t="str">
        <f t="shared" si="699"/>
        <v/>
      </c>
      <c r="BI400" s="73" t="str">
        <f t="shared" si="639"/>
        <v/>
      </c>
      <c r="BJ400" s="134" t="str">
        <f t="shared" si="723"/>
        <v/>
      </c>
      <c r="BK400" s="73" t="str" cm="1">
        <f t="array" ref="BK400">IF(BJ400="",""&amp;BI400,IF(BJ400="NEMA",BI400,INDEX(klub_naziv,MATCH(INDEX(klubAlias_klubid,BJ400),klub_id,0))))</f>
        <v/>
      </c>
      <c r="BL400" s="73" t="str" cm="1">
        <f t="array" ref="BL400">IFERROR(INDEX(registarNatjecatelji,CE400,4),"")</f>
        <v/>
      </c>
      <c r="BM400" s="179" t="str">
        <f t="shared" si="667"/>
        <v/>
      </c>
      <c r="BN400" s="73" t="str">
        <f t="shared" si="724"/>
        <v/>
      </c>
      <c r="BO400" s="73" t="str">
        <f t="shared" si="737"/>
        <v/>
      </c>
      <c r="BP400" s="134" t="str">
        <f t="shared" si="700"/>
        <v/>
      </c>
      <c r="BQ400" s="73" t="str">
        <f t="shared" si="701"/>
        <v/>
      </c>
      <c r="BR400" s="73" t="str">
        <f t="shared" si="702"/>
        <v/>
      </c>
      <c r="BS400" s="134" t="str">
        <f t="shared" si="703"/>
        <v/>
      </c>
      <c r="BT400" s="74" t="str">
        <f t="shared" si="704"/>
        <v/>
      </c>
      <c r="BU400" s="74" t="str">
        <f t="shared" si="705"/>
        <v/>
      </c>
      <c r="BV400" s="75" t="str">
        <f t="shared" si="706"/>
        <v/>
      </c>
      <c r="BW400" t="s">
        <v>1</v>
      </c>
      <c r="BX400" s="105" t="str">
        <f t="shared" si="707"/>
        <v/>
      </c>
      <c r="BY400" s="106" t="str">
        <f t="shared" si="708"/>
        <v/>
      </c>
      <c r="BZ400" t="s">
        <v>1</v>
      </c>
      <c r="CA400" s="105" t="str">
        <f t="shared" si="709"/>
        <v/>
      </c>
      <c r="CB400" s="106" t="str">
        <f t="shared" si="710"/>
        <v/>
      </c>
      <c r="CC400" t="s">
        <v>1</v>
      </c>
      <c r="CD400" s="105" t="str">
        <f t="shared" si="711"/>
        <v/>
      </c>
      <c r="CE400" s="106" t="str">
        <f t="shared" si="725"/>
        <v/>
      </c>
      <c r="CF400" t="s">
        <v>1</v>
      </c>
      <c r="CG400" s="111" t="str">
        <f t="shared" si="726"/>
        <v/>
      </c>
      <c r="CH400" s="134" t="str" cm="1">
        <f t="array" ref="CH400">IF(CG400="","",INDEX(imePrezime_id,CG400,0))</f>
        <v/>
      </c>
      <c r="CI400" s="106" t="str">
        <f>IF(OR(CD400="",CE400&lt;&gt;"NEMA"),"",IFERROR(INDEX(imeprezimealias_imeprezimeid,MATCH(BA400&amp;" "&amp;BB400,imeprezimealias_alias,0)),""))</f>
        <v/>
      </c>
      <c r="CJ400" t="s">
        <v>1</v>
      </c>
      <c r="CK400" s="29" t="str">
        <f t="shared" si="727"/>
        <v/>
      </c>
      <c r="CL400" t="s">
        <v>1</v>
      </c>
      <c r="CM400" s="90"/>
      <c r="CN400" t="s">
        <v>1</v>
      </c>
      <c r="CO400" s="111" t="str">
        <f>IF(CM400="","",MAX(CO$10:CO399)+1)</f>
        <v/>
      </c>
      <c r="CP400" s="106" t="str">
        <f>IF(CM400="","",INDEX(imePrezime_id,MATCH(IF(IFERROR(SEARCH("–",CM400),0)&lt;&gt;0,CM400,SUBSTITUTE(CM400," "," – ",1)),imePrezime,0)))</f>
        <v/>
      </c>
      <c r="CR400" s="29" t="str">
        <f t="shared" si="728"/>
        <v/>
      </c>
      <c r="CS400" t="s">
        <v>1</v>
      </c>
      <c r="CT400" s="115" t="str">
        <f>IF(AND(CE400="NEMA",CI400=""),MAX(CT$10:CT399)+1,"")</f>
        <v/>
      </c>
      <c r="CU400" t="s">
        <v>1</v>
      </c>
      <c r="CV400" s="120" t="str">
        <f t="shared" si="637"/>
        <v/>
      </c>
      <c r="CW400" t="s">
        <v>1</v>
      </c>
      <c r="CX400" s="105" t="str">
        <f>IF(CT400="","",IF(BO400&lt;&gt;"CRO","","INSERT INTO osoba (id,reg_broj,oib,spol_id,dat_rodjenja) VALUES ("&amp;CT400&amp;",(SELECT max(reg_broj)+1 FROM osoba),Null,'"&amp;CV400&amp;"',Null); INSERT INTO osoba_log (id,reg_broj,oib,spol_id,dat_rodjenja,dnevnik_id) SELECT id,reg_broj,oib,spol_id,dat_rodjenja,"&amp;CT$2&amp;" FROM osoba WHERE id = "&amp;CT400&amp;";"))</f>
        <v/>
      </c>
      <c r="CY400" s="125" t="str">
        <f>IF(CT400="","","INSERT INTO imeprezime (id,osoba_id,rbr,ime,prezime,klub_id,identitet_id,sintaksa_id,info,aktivno,dnevnik_id) VALUES ("&amp;CT400&amp;","&amp;IF(CX400="","Null",CT400)&amp;",1,'"&amp;BA400&amp;"','"&amp;BB400&amp;"',(SELECT id FROM klub WHERE naziv = '"&amp;BI400&amp;"'),Null,1,'',1,"&amp;CT$2&amp;");")</f>
        <v/>
      </c>
      <c r="CZ400" t="s">
        <v>1</v>
      </c>
      <c r="DA400" s="29" t="str">
        <f t="shared" si="729"/>
        <v/>
      </c>
      <c r="DB400" t="s">
        <v>1</v>
      </c>
      <c r="DC400" s="105" t="str">
        <f>IF(OR(BP400="",BP400&lt;&gt;"NEMA"),"",BO400)</f>
        <v/>
      </c>
      <c r="DD400" s="125" t="str">
        <f>IF(DC400="","",MAX(DD$10:DD399)+1)</f>
        <v/>
      </c>
      <c r="DE400" t="s">
        <v>1</v>
      </c>
      <c r="DF400" s="90"/>
      <c r="DG400" t="s">
        <v>1</v>
      </c>
      <c r="DH400" s="29" t="str">
        <f t="shared" si="712"/>
        <v/>
      </c>
      <c r="DI400" t="s">
        <v>1</v>
      </c>
      <c r="DJ400" s="166" t="str">
        <f>IF(BJ400&lt;&gt;"NEMA","",IF(IFERROR(MATCH(BI400,BI$10:BI399,0),0)&lt;&gt;0,"",BI400))</f>
        <v/>
      </c>
      <c r="DK400" t="s">
        <v>1</v>
      </c>
      <c r="DL400" s="90"/>
      <c r="DM400" t="s">
        <v>1</v>
      </c>
      <c r="DN400" s="105" t="str">
        <f t="shared" si="730"/>
        <v/>
      </c>
      <c r="DO400" s="73" t="str">
        <f>IF(DN400="","",MAX(DO$10:DO399)+1)</f>
        <v/>
      </c>
      <c r="DP400" s="73" t="str">
        <f>IF(DN400="","",IF(BP400="","",IF(BP400="NEMA",DD400,BP400)))</f>
        <v/>
      </c>
      <c r="DQ400" s="73" t="str">
        <f t="shared" si="731"/>
        <v/>
      </c>
      <c r="DR400" s="73" t="str">
        <f>IF(DL400="","",MAX(DR$10:DR399)+1)</f>
        <v/>
      </c>
      <c r="DS400" s="177" t="str">
        <f t="shared" si="713"/>
        <v/>
      </c>
      <c r="DT400" s="125" t="str">
        <f t="shared" si="732"/>
        <v/>
      </c>
      <c r="DU400" t="s">
        <v>1</v>
      </c>
      <c r="DV400" s="29" t="str">
        <f t="shared" si="733"/>
        <v/>
      </c>
      <c r="DW400" t="s">
        <v>1</v>
      </c>
      <c r="DX400" s="166" t="str">
        <f>IF(BX400="","",IF(BY400&lt;&gt;"NEMA","ime-pre-klu"&amp;IF(BJ400="","","(ali)")&amp;"-kat",IF(CB400&lt;&gt;"NEMA","ime-pre-klu"&amp;IF(BJ400="","","(ali)"),IF(CE400&lt;&gt;"NEMA","ime-pre",IF(CT400&lt;&gt;"","novo",""))))&amp;IF(AND(BE400="0",BD400&gt;max_minuta*60),"-ot",""))</f>
        <v/>
      </c>
      <c r="DY400" t="s">
        <v>1</v>
      </c>
      <c r="DZ400" s="111"/>
      <c r="EA400" s="134"/>
      <c r="EB400" s="134"/>
      <c r="EC400" s="134"/>
      <c r="ED400" s="134"/>
      <c r="EE400" s="134"/>
      <c r="EF400" s="134"/>
      <c r="EG400" s="134"/>
      <c r="EH400" s="134"/>
      <c r="EI400" s="134"/>
      <c r="EJ400" s="106" t="str">
        <f t="shared" si="714"/>
        <v/>
      </c>
      <c r="EK400" t="s">
        <v>1</v>
      </c>
    </row>
    <row r="401" spans="2:141" x14ac:dyDescent="0.25">
      <c r="B401" s="148"/>
      <c r="C401" t="s">
        <v>1</v>
      </c>
      <c r="D401" s="159" t="str">
        <f t="shared" si="715"/>
        <v/>
      </c>
      <c r="E401" s="160" t="str">
        <f t="shared" ref="E401:AW401" si="739">IF($B401="","",FIND(";",$B401,D401+1))</f>
        <v/>
      </c>
      <c r="F401" s="160" t="str">
        <f t="shared" si="739"/>
        <v/>
      </c>
      <c r="G401" s="160" t="str">
        <f t="shared" si="739"/>
        <v/>
      </c>
      <c r="H401" s="160" t="str">
        <f t="shared" si="739"/>
        <v/>
      </c>
      <c r="I401" s="160" t="str">
        <f t="shared" si="739"/>
        <v/>
      </c>
      <c r="J401" s="160" t="str">
        <f t="shared" si="739"/>
        <v/>
      </c>
      <c r="K401" s="160" t="str">
        <f t="shared" si="739"/>
        <v/>
      </c>
      <c r="L401" s="160" t="str">
        <f t="shared" si="739"/>
        <v/>
      </c>
      <c r="M401" s="160" t="str">
        <f t="shared" si="739"/>
        <v/>
      </c>
      <c r="N401" s="160" t="str">
        <f t="shared" si="739"/>
        <v/>
      </c>
      <c r="O401" s="160" t="str">
        <f t="shared" si="739"/>
        <v/>
      </c>
      <c r="P401" s="160" t="str">
        <f t="shared" si="739"/>
        <v/>
      </c>
      <c r="Q401" s="160" t="str">
        <f t="shared" si="739"/>
        <v/>
      </c>
      <c r="R401" s="160" t="str">
        <f t="shared" si="739"/>
        <v/>
      </c>
      <c r="S401" s="160" t="str">
        <f t="shared" si="739"/>
        <v/>
      </c>
      <c r="T401" s="160" t="str">
        <f t="shared" si="739"/>
        <v/>
      </c>
      <c r="U401" s="160" t="str">
        <f t="shared" si="739"/>
        <v/>
      </c>
      <c r="V401" s="160" t="str">
        <f t="shared" si="739"/>
        <v/>
      </c>
      <c r="W401" s="160" t="str">
        <f t="shared" si="739"/>
        <v/>
      </c>
      <c r="X401" s="160" t="str">
        <f t="shared" si="739"/>
        <v/>
      </c>
      <c r="Y401" s="160" t="str">
        <f t="shared" si="739"/>
        <v/>
      </c>
      <c r="Z401" s="160" t="str">
        <f t="shared" si="739"/>
        <v/>
      </c>
      <c r="AA401" s="160" t="str">
        <f t="shared" si="739"/>
        <v/>
      </c>
      <c r="AB401" s="160" t="str">
        <f t="shared" si="739"/>
        <v/>
      </c>
      <c r="AC401" s="160" t="str">
        <f t="shared" si="739"/>
        <v/>
      </c>
      <c r="AD401" s="160" t="str">
        <f t="shared" si="739"/>
        <v/>
      </c>
      <c r="AE401" s="160" t="str">
        <f t="shared" si="739"/>
        <v/>
      </c>
      <c r="AF401" s="160" t="str">
        <f t="shared" si="739"/>
        <v/>
      </c>
      <c r="AG401" s="160" t="str">
        <f t="shared" si="739"/>
        <v/>
      </c>
      <c r="AH401" s="160" t="str">
        <f t="shared" si="739"/>
        <v/>
      </c>
      <c r="AI401" s="160" t="str">
        <f t="shared" si="739"/>
        <v/>
      </c>
      <c r="AJ401" s="160" t="str">
        <f t="shared" si="739"/>
        <v/>
      </c>
      <c r="AK401" s="160" t="str">
        <f t="shared" si="739"/>
        <v/>
      </c>
      <c r="AL401" s="160" t="str">
        <f t="shared" si="739"/>
        <v/>
      </c>
      <c r="AM401" s="160" t="str">
        <f t="shared" si="739"/>
        <v/>
      </c>
      <c r="AN401" s="160" t="str">
        <f t="shared" si="739"/>
        <v/>
      </c>
      <c r="AO401" s="160" t="str">
        <f t="shared" si="739"/>
        <v/>
      </c>
      <c r="AP401" s="160" t="str">
        <f t="shared" si="739"/>
        <v/>
      </c>
      <c r="AQ401" s="160" t="str">
        <f t="shared" si="739"/>
        <v/>
      </c>
      <c r="AR401" s="160" t="str">
        <f t="shared" si="739"/>
        <v/>
      </c>
      <c r="AS401" s="160" t="str">
        <f t="shared" si="739"/>
        <v/>
      </c>
      <c r="AT401" s="160" t="str">
        <f t="shared" si="739"/>
        <v/>
      </c>
      <c r="AU401" s="160" t="str">
        <f t="shared" si="739"/>
        <v/>
      </c>
      <c r="AV401" s="160" t="str">
        <f t="shared" si="739"/>
        <v/>
      </c>
      <c r="AW401" s="161" t="str">
        <f t="shared" si="739"/>
        <v/>
      </c>
      <c r="AX401" t="s">
        <v>1</v>
      </c>
      <c r="AY401" s="105" t="str">
        <f t="shared" si="717"/>
        <v/>
      </c>
      <c r="AZ401" s="134" t="str">
        <f t="shared" si="697"/>
        <v/>
      </c>
      <c r="BA401" s="73" t="str">
        <f t="shared" si="718"/>
        <v/>
      </c>
      <c r="BB401" s="73" t="str">
        <f t="shared" si="719"/>
        <v/>
      </c>
      <c r="BC401" s="134" t="str">
        <f t="shared" si="720"/>
        <v/>
      </c>
      <c r="BD401" s="134" t="str">
        <f t="shared" si="721"/>
        <v/>
      </c>
      <c r="BE401" s="134" t="str">
        <f t="shared" si="722"/>
        <v/>
      </c>
      <c r="BF401" s="134" t="str">
        <f t="shared" si="643"/>
        <v/>
      </c>
      <c r="BG401" s="134" t="str">
        <f t="shared" si="698"/>
        <v/>
      </c>
      <c r="BH401" s="73" t="str">
        <f t="shared" si="699"/>
        <v/>
      </c>
      <c r="BI401" s="73" t="str">
        <f t="shared" si="639"/>
        <v/>
      </c>
      <c r="BJ401" s="134" t="str">
        <f t="shared" si="723"/>
        <v/>
      </c>
      <c r="BK401" s="73" t="str" cm="1">
        <f t="array" ref="BK401">IF(BJ401="",""&amp;BI401,IF(BJ401="NEMA",BI401,INDEX(klub_naziv,MATCH(INDEX(klubAlias_klubid,BJ401),klub_id,0))))</f>
        <v/>
      </c>
      <c r="BL401" s="73" t="str" cm="1">
        <f t="array" ref="BL401">IFERROR(INDEX(registarNatjecatelji,CE401,4),"")</f>
        <v/>
      </c>
      <c r="BM401" s="179" t="str">
        <f t="shared" si="667"/>
        <v/>
      </c>
      <c r="BN401" s="73" t="str">
        <f t="shared" si="724"/>
        <v/>
      </c>
      <c r="BO401" s="73" t="str">
        <f t="shared" si="737"/>
        <v/>
      </c>
      <c r="BP401" s="134" t="str">
        <f t="shared" si="700"/>
        <v/>
      </c>
      <c r="BQ401" s="73" t="str">
        <f t="shared" si="701"/>
        <v/>
      </c>
      <c r="BR401" s="73" t="str">
        <f t="shared" si="702"/>
        <v/>
      </c>
      <c r="BS401" s="134" t="str">
        <f t="shared" si="703"/>
        <v/>
      </c>
      <c r="BT401" s="74" t="str">
        <f t="shared" si="704"/>
        <v/>
      </c>
      <c r="BU401" s="74" t="str">
        <f t="shared" si="705"/>
        <v/>
      </c>
      <c r="BV401" s="75" t="str">
        <f t="shared" si="706"/>
        <v/>
      </c>
      <c r="BW401" t="s">
        <v>1</v>
      </c>
      <c r="BX401" s="105" t="str">
        <f t="shared" si="707"/>
        <v/>
      </c>
      <c r="BY401" s="106" t="str">
        <f t="shared" si="708"/>
        <v/>
      </c>
      <c r="BZ401" t="s">
        <v>1</v>
      </c>
      <c r="CA401" s="105" t="str">
        <f t="shared" si="709"/>
        <v/>
      </c>
      <c r="CB401" s="106" t="str">
        <f t="shared" si="710"/>
        <v/>
      </c>
      <c r="CC401" t="s">
        <v>1</v>
      </c>
      <c r="CD401" s="105" t="str">
        <f t="shared" si="711"/>
        <v/>
      </c>
      <c r="CE401" s="106" t="str">
        <f t="shared" si="725"/>
        <v/>
      </c>
      <c r="CF401" t="s">
        <v>1</v>
      </c>
      <c r="CG401" s="111" t="str">
        <f t="shared" si="726"/>
        <v/>
      </c>
      <c r="CH401" s="134" t="str" cm="1">
        <f t="array" ref="CH401">IF(CG401="","",INDEX(imePrezime_id,CG401,0))</f>
        <v/>
      </c>
      <c r="CI401" s="106" t="str">
        <f>IF(OR(CD401="",CE401&lt;&gt;"NEMA"),"",IFERROR(INDEX(imeprezimealias_imeprezimeid,MATCH(BA401&amp;" "&amp;BB401,imeprezimealias_alias,0)),""))</f>
        <v/>
      </c>
      <c r="CJ401" t="s">
        <v>1</v>
      </c>
      <c r="CK401" s="29" t="str">
        <f t="shared" si="727"/>
        <v/>
      </c>
      <c r="CL401" t="s">
        <v>1</v>
      </c>
      <c r="CM401" s="90"/>
      <c r="CN401" t="s">
        <v>1</v>
      </c>
      <c r="CO401" s="111" t="str">
        <f>IF(CM401="","",MAX(CO$10:CO400)+1)</f>
        <v/>
      </c>
      <c r="CP401" s="106" t="str">
        <f>IF(CM401="","",INDEX(imePrezime_id,MATCH(IF(IFERROR(SEARCH("–",CM401),0)&lt;&gt;0,CM401,SUBSTITUTE(CM401," "," – ",1)),imePrezime,0)))</f>
        <v/>
      </c>
      <c r="CR401" s="29" t="str">
        <f t="shared" si="728"/>
        <v/>
      </c>
      <c r="CS401" t="s">
        <v>1</v>
      </c>
      <c r="CT401" s="115" t="str">
        <f>IF(AND(CE401="NEMA",CI401=""),MAX(CT$10:CT400)+1,"")</f>
        <v/>
      </c>
      <c r="CU401" t="s">
        <v>1</v>
      </c>
      <c r="CV401" s="120" t="str">
        <f t="shared" si="637"/>
        <v/>
      </c>
      <c r="CW401" t="s">
        <v>1</v>
      </c>
      <c r="CX401" s="105" t="str">
        <f>IF(CT401="","",IF(BO401&lt;&gt;"CRO","","INSERT INTO osoba (id,reg_broj,oib,spol_id,dat_rodjenja) VALUES ("&amp;CT401&amp;",(SELECT max(reg_broj)+1 FROM osoba),Null,'"&amp;CV401&amp;"',Null); INSERT INTO osoba_log (id,reg_broj,oib,spol_id,dat_rodjenja,dnevnik_id) SELECT id,reg_broj,oib,spol_id,dat_rodjenja,"&amp;CT$2&amp;" FROM osoba WHERE id = "&amp;CT401&amp;";"))</f>
        <v/>
      </c>
      <c r="CY401" s="125" t="str">
        <f>IF(CT401="","","INSERT INTO imeprezime (id,osoba_id,rbr,ime,prezime,klub_id,identitet_id,sintaksa_id,info,aktivno,dnevnik_id) VALUES ("&amp;CT401&amp;","&amp;IF(CX401="","Null",CT401)&amp;",1,'"&amp;BA401&amp;"','"&amp;BB401&amp;"',(SELECT id FROM klub WHERE naziv = '"&amp;BI401&amp;"'),Null,1,'',1,"&amp;CT$2&amp;");")</f>
        <v/>
      </c>
      <c r="CZ401" t="s">
        <v>1</v>
      </c>
      <c r="DA401" s="29" t="str">
        <f t="shared" si="729"/>
        <v/>
      </c>
      <c r="DB401" t="s">
        <v>1</v>
      </c>
      <c r="DC401" s="105" t="str">
        <f>IF(OR(BP401="",BP401&lt;&gt;"NEMA"),"",BO401)</f>
        <v/>
      </c>
      <c r="DD401" s="125" t="str">
        <f>IF(DC401="","",MAX(DD$10:DD400)+1)</f>
        <v/>
      </c>
      <c r="DE401" t="s">
        <v>1</v>
      </c>
      <c r="DF401" s="90"/>
      <c r="DG401" t="s">
        <v>1</v>
      </c>
      <c r="DH401" s="29" t="str">
        <f t="shared" si="712"/>
        <v/>
      </c>
      <c r="DI401" t="s">
        <v>1</v>
      </c>
      <c r="DJ401" s="166" t="str">
        <f>IF(BJ401&lt;&gt;"NEMA","",IF(IFERROR(MATCH(BI401,BI$10:BI400,0),0)&lt;&gt;0,"",BI401))</f>
        <v/>
      </c>
      <c r="DK401" t="s">
        <v>1</v>
      </c>
      <c r="DL401" s="90"/>
      <c r="DM401" t="s">
        <v>1</v>
      </c>
      <c r="DN401" s="105" t="str">
        <f t="shared" si="730"/>
        <v/>
      </c>
      <c r="DO401" s="73" t="str">
        <f>IF(DN401="","",MAX(DO$10:DO400)+1)</f>
        <v/>
      </c>
      <c r="DP401" s="73" t="str">
        <f>IF(DN401="","",IF(BP401="","",IF(BP401="NEMA",DD401,BP401)))</f>
        <v/>
      </c>
      <c r="DQ401" s="73" t="str">
        <f t="shared" si="731"/>
        <v/>
      </c>
      <c r="DR401" s="73" t="str">
        <f>IF(DL401="","",MAX(DR$10:DR400)+1)</f>
        <v/>
      </c>
      <c r="DS401" s="177" t="str">
        <f t="shared" si="713"/>
        <v/>
      </c>
      <c r="DT401" s="125" t="str">
        <f t="shared" si="732"/>
        <v/>
      </c>
      <c r="DU401" t="s">
        <v>1</v>
      </c>
      <c r="DV401" s="29" t="str">
        <f t="shared" si="733"/>
        <v/>
      </c>
      <c r="DW401" t="s">
        <v>1</v>
      </c>
      <c r="DX401" s="166" t="str">
        <f>IF(BX401="","",IF(BY401&lt;&gt;"NEMA","ime-pre-klu"&amp;IF(BJ401="","","(ali)")&amp;"-kat",IF(CB401&lt;&gt;"NEMA","ime-pre-klu"&amp;IF(BJ401="","","(ali)"),IF(CE401&lt;&gt;"NEMA","ime-pre",IF(CT401&lt;&gt;"","novo",""))))&amp;IF(AND(BE401="0",BD401&gt;max_minuta*60),"-ot",""))</f>
        <v/>
      </c>
      <c r="DY401" t="s">
        <v>1</v>
      </c>
      <c r="DZ401" s="111"/>
      <c r="EA401" s="134"/>
      <c r="EB401" s="134"/>
      <c r="EC401" s="134"/>
      <c r="ED401" s="134"/>
      <c r="EE401" s="134"/>
      <c r="EF401" s="134"/>
      <c r="EG401" s="134"/>
      <c r="EH401" s="134"/>
      <c r="EI401" s="134"/>
      <c r="EJ401" s="106" t="str">
        <f t="shared" si="714"/>
        <v/>
      </c>
      <c r="EK401" t="s">
        <v>1</v>
      </c>
    </row>
    <row r="402" spans="2:141" x14ac:dyDescent="0.25">
      <c r="B402" s="148"/>
      <c r="C402" t="s">
        <v>1</v>
      </c>
      <c r="D402" s="159" t="str">
        <f t="shared" si="715"/>
        <v/>
      </c>
      <c r="E402" s="160" t="str">
        <f t="shared" ref="E402:AW402" si="740">IF($B402="","",FIND(";",$B402,D402+1))</f>
        <v/>
      </c>
      <c r="F402" s="160" t="str">
        <f t="shared" si="740"/>
        <v/>
      </c>
      <c r="G402" s="160" t="str">
        <f t="shared" si="740"/>
        <v/>
      </c>
      <c r="H402" s="160" t="str">
        <f t="shared" si="740"/>
        <v/>
      </c>
      <c r="I402" s="160" t="str">
        <f t="shared" si="740"/>
        <v/>
      </c>
      <c r="J402" s="160" t="str">
        <f t="shared" si="740"/>
        <v/>
      </c>
      <c r="K402" s="160" t="str">
        <f t="shared" si="740"/>
        <v/>
      </c>
      <c r="L402" s="160" t="str">
        <f t="shared" si="740"/>
        <v/>
      </c>
      <c r="M402" s="160" t="str">
        <f t="shared" si="740"/>
        <v/>
      </c>
      <c r="N402" s="160" t="str">
        <f t="shared" si="740"/>
        <v/>
      </c>
      <c r="O402" s="160" t="str">
        <f t="shared" si="740"/>
        <v/>
      </c>
      <c r="P402" s="160" t="str">
        <f t="shared" si="740"/>
        <v/>
      </c>
      <c r="Q402" s="160" t="str">
        <f t="shared" si="740"/>
        <v/>
      </c>
      <c r="R402" s="160" t="str">
        <f t="shared" si="740"/>
        <v/>
      </c>
      <c r="S402" s="160" t="str">
        <f t="shared" si="740"/>
        <v/>
      </c>
      <c r="T402" s="160" t="str">
        <f t="shared" si="740"/>
        <v/>
      </c>
      <c r="U402" s="160" t="str">
        <f t="shared" si="740"/>
        <v/>
      </c>
      <c r="V402" s="160" t="str">
        <f t="shared" si="740"/>
        <v/>
      </c>
      <c r="W402" s="160" t="str">
        <f t="shared" si="740"/>
        <v/>
      </c>
      <c r="X402" s="160" t="str">
        <f t="shared" si="740"/>
        <v/>
      </c>
      <c r="Y402" s="160" t="str">
        <f t="shared" si="740"/>
        <v/>
      </c>
      <c r="Z402" s="160" t="str">
        <f t="shared" si="740"/>
        <v/>
      </c>
      <c r="AA402" s="160" t="str">
        <f t="shared" si="740"/>
        <v/>
      </c>
      <c r="AB402" s="160" t="str">
        <f t="shared" si="740"/>
        <v/>
      </c>
      <c r="AC402" s="160" t="str">
        <f t="shared" si="740"/>
        <v/>
      </c>
      <c r="AD402" s="160" t="str">
        <f t="shared" si="740"/>
        <v/>
      </c>
      <c r="AE402" s="160" t="str">
        <f t="shared" si="740"/>
        <v/>
      </c>
      <c r="AF402" s="160" t="str">
        <f t="shared" si="740"/>
        <v/>
      </c>
      <c r="AG402" s="160" t="str">
        <f t="shared" si="740"/>
        <v/>
      </c>
      <c r="AH402" s="160" t="str">
        <f t="shared" si="740"/>
        <v/>
      </c>
      <c r="AI402" s="160" t="str">
        <f t="shared" si="740"/>
        <v/>
      </c>
      <c r="AJ402" s="160" t="str">
        <f t="shared" si="740"/>
        <v/>
      </c>
      <c r="AK402" s="160" t="str">
        <f t="shared" si="740"/>
        <v/>
      </c>
      <c r="AL402" s="160" t="str">
        <f t="shared" si="740"/>
        <v/>
      </c>
      <c r="AM402" s="160" t="str">
        <f t="shared" si="740"/>
        <v/>
      </c>
      <c r="AN402" s="160" t="str">
        <f t="shared" si="740"/>
        <v/>
      </c>
      <c r="AO402" s="160" t="str">
        <f t="shared" si="740"/>
        <v/>
      </c>
      <c r="AP402" s="160" t="str">
        <f t="shared" si="740"/>
        <v/>
      </c>
      <c r="AQ402" s="160" t="str">
        <f t="shared" si="740"/>
        <v/>
      </c>
      <c r="AR402" s="160" t="str">
        <f t="shared" si="740"/>
        <v/>
      </c>
      <c r="AS402" s="160" t="str">
        <f t="shared" si="740"/>
        <v/>
      </c>
      <c r="AT402" s="160" t="str">
        <f t="shared" si="740"/>
        <v/>
      </c>
      <c r="AU402" s="160" t="str">
        <f t="shared" si="740"/>
        <v/>
      </c>
      <c r="AV402" s="160" t="str">
        <f t="shared" si="740"/>
        <v/>
      </c>
      <c r="AW402" s="161" t="str">
        <f t="shared" si="740"/>
        <v/>
      </c>
      <c r="AX402" t="s">
        <v>1</v>
      </c>
      <c r="AY402" s="105" t="str">
        <f t="shared" si="717"/>
        <v/>
      </c>
      <c r="AZ402" s="134" t="str">
        <f t="shared" si="697"/>
        <v/>
      </c>
      <c r="BA402" s="73" t="str">
        <f t="shared" si="718"/>
        <v/>
      </c>
      <c r="BB402" s="73" t="str">
        <f t="shared" si="719"/>
        <v/>
      </c>
      <c r="BC402" s="134" t="str">
        <f t="shared" si="720"/>
        <v/>
      </c>
      <c r="BD402" s="134" t="str">
        <f t="shared" si="721"/>
        <v/>
      </c>
      <c r="BE402" s="134" t="str">
        <f t="shared" si="722"/>
        <v/>
      </c>
      <c r="BF402" s="134" t="str">
        <f t="shared" si="643"/>
        <v/>
      </c>
      <c r="BG402" s="134" t="str">
        <f t="shared" si="698"/>
        <v/>
      </c>
      <c r="BH402" s="73" t="str">
        <f t="shared" si="699"/>
        <v/>
      </c>
      <c r="BI402" s="73" t="str">
        <f t="shared" si="639"/>
        <v/>
      </c>
      <c r="BJ402" s="134" t="str">
        <f t="shared" si="723"/>
        <v/>
      </c>
      <c r="BK402" s="73" t="str" cm="1">
        <f t="array" ref="BK402">IF(BJ402="",""&amp;BI402,IF(BJ402="NEMA",BI402,INDEX(klub_naziv,MATCH(INDEX(klubAlias_klubid,BJ402),klub_id,0))))</f>
        <v/>
      </c>
      <c r="BL402" s="73" t="str" cm="1">
        <f t="array" ref="BL402">IFERROR(INDEX(registarNatjecatelji,CE402,4),"")</f>
        <v/>
      </c>
      <c r="BM402" s="179" t="str">
        <f t="shared" si="667"/>
        <v/>
      </c>
      <c r="BN402" s="73" t="str">
        <f t="shared" si="724"/>
        <v/>
      </c>
      <c r="BO402" s="73" t="str">
        <f t="shared" si="737"/>
        <v/>
      </c>
      <c r="BP402" s="134" t="str">
        <f t="shared" si="700"/>
        <v/>
      </c>
      <c r="BQ402" s="73" t="str">
        <f t="shared" si="701"/>
        <v/>
      </c>
      <c r="BR402" s="73" t="str">
        <f t="shared" si="702"/>
        <v/>
      </c>
      <c r="BS402" s="134" t="str">
        <f t="shared" si="703"/>
        <v/>
      </c>
      <c r="BT402" s="74" t="str">
        <f t="shared" si="704"/>
        <v/>
      </c>
      <c r="BU402" s="74" t="str">
        <f t="shared" si="705"/>
        <v/>
      </c>
      <c r="BV402" s="75" t="str">
        <f t="shared" si="706"/>
        <v/>
      </c>
      <c r="BW402" t="s">
        <v>1</v>
      </c>
      <c r="BX402" s="105" t="str">
        <f t="shared" si="707"/>
        <v/>
      </c>
      <c r="BY402" s="106" t="str">
        <f t="shared" si="708"/>
        <v/>
      </c>
      <c r="BZ402" t="s">
        <v>1</v>
      </c>
      <c r="CA402" s="105" t="str">
        <f t="shared" si="709"/>
        <v/>
      </c>
      <c r="CB402" s="106" t="str">
        <f t="shared" si="710"/>
        <v/>
      </c>
      <c r="CC402" t="s">
        <v>1</v>
      </c>
      <c r="CD402" s="105" t="str">
        <f t="shared" si="711"/>
        <v/>
      </c>
      <c r="CE402" s="106" t="str">
        <f t="shared" si="725"/>
        <v/>
      </c>
      <c r="CF402" t="s">
        <v>1</v>
      </c>
      <c r="CG402" s="111" t="str">
        <f t="shared" si="726"/>
        <v/>
      </c>
      <c r="CH402" s="134" t="str" cm="1">
        <f t="array" ref="CH402">IF(CG402="","",INDEX(imePrezime_id,CG402,0))</f>
        <v/>
      </c>
      <c r="CI402" s="106" t="str">
        <f>IF(OR(CD402="",CE402&lt;&gt;"NEMA"),"",IFERROR(INDEX(imeprezimealias_imeprezimeid,MATCH(BA402&amp;" "&amp;BB402,imeprezimealias_alias,0)),""))</f>
        <v/>
      </c>
      <c r="CJ402" t="s">
        <v>1</v>
      </c>
      <c r="CK402" s="29" t="str">
        <f t="shared" si="727"/>
        <v/>
      </c>
      <c r="CL402" t="s">
        <v>1</v>
      </c>
      <c r="CM402" s="90"/>
      <c r="CN402" t="s">
        <v>1</v>
      </c>
      <c r="CO402" s="111" t="str">
        <f>IF(CM402="","",MAX(CO$10:CO401)+1)</f>
        <v/>
      </c>
      <c r="CP402" s="106" t="str">
        <f>IF(CM402="","",INDEX(imePrezime_id,MATCH(IF(IFERROR(SEARCH("–",CM402),0)&lt;&gt;0,CM402,SUBSTITUTE(CM402," "," – ",1)),imePrezime,0)))</f>
        <v/>
      </c>
      <c r="CR402" s="29" t="str">
        <f t="shared" si="728"/>
        <v/>
      </c>
      <c r="CS402" t="s">
        <v>1</v>
      </c>
      <c r="CT402" s="115" t="str">
        <f>IF(AND(CE402="NEMA",CI402=""),MAX(CT$10:CT401)+1,"")</f>
        <v/>
      </c>
      <c r="CU402" t="s">
        <v>1</v>
      </c>
      <c r="CV402" s="120" t="str">
        <f t="shared" si="637"/>
        <v/>
      </c>
      <c r="CW402" t="s">
        <v>1</v>
      </c>
      <c r="CX402" s="105" t="str">
        <f>IF(CT402="","",IF(BO402&lt;&gt;"CRO","","INSERT INTO osoba (id,reg_broj,oib,spol_id,dat_rodjenja) VALUES ("&amp;CT402&amp;",(SELECT max(reg_broj)+1 FROM osoba),Null,'"&amp;CV402&amp;"',Null); INSERT INTO osoba_log (id,reg_broj,oib,spol_id,dat_rodjenja,dnevnik_id) SELECT id,reg_broj,oib,spol_id,dat_rodjenja,"&amp;CT$2&amp;" FROM osoba WHERE id = "&amp;CT402&amp;";"))</f>
        <v/>
      </c>
      <c r="CY402" s="125" t="str">
        <f>IF(CT402="","","INSERT INTO imeprezime (id,osoba_id,rbr,ime,prezime,klub_id,identitet_id,sintaksa_id,info,aktivno,dnevnik_id) VALUES ("&amp;CT402&amp;","&amp;IF(CX402="","Null",CT402)&amp;",1,'"&amp;BA402&amp;"','"&amp;BB402&amp;"',(SELECT id FROM klub WHERE naziv = '"&amp;BI402&amp;"'),Null,1,'',1,"&amp;CT$2&amp;");")</f>
        <v/>
      </c>
      <c r="CZ402" t="s">
        <v>1</v>
      </c>
      <c r="DA402" s="29" t="str">
        <f t="shared" si="729"/>
        <v/>
      </c>
      <c r="DB402" t="s">
        <v>1</v>
      </c>
      <c r="DC402" s="105" t="str">
        <f>IF(OR(BP402="",BP402&lt;&gt;"NEMA"),"",BO402)</f>
        <v/>
      </c>
      <c r="DD402" s="125" t="str">
        <f>IF(DC402="","",MAX(DD$10:DD401)+1)</f>
        <v/>
      </c>
      <c r="DE402" t="s">
        <v>1</v>
      </c>
      <c r="DF402" s="90"/>
      <c r="DG402" t="s">
        <v>1</v>
      </c>
      <c r="DH402" s="29" t="str">
        <f t="shared" si="712"/>
        <v/>
      </c>
      <c r="DI402" t="s">
        <v>1</v>
      </c>
      <c r="DJ402" s="166" t="str">
        <f>IF(BJ402&lt;&gt;"NEMA","",IF(IFERROR(MATCH(BI402,BI$10:BI401,0),0)&lt;&gt;0,"",BI402))</f>
        <v/>
      </c>
      <c r="DK402" t="s">
        <v>1</v>
      </c>
      <c r="DL402" s="90"/>
      <c r="DM402" t="s">
        <v>1</v>
      </c>
      <c r="DN402" s="105" t="str">
        <f t="shared" si="730"/>
        <v/>
      </c>
      <c r="DO402" s="73" t="str">
        <f>IF(DN402="","",MAX(DO$10:DO401)+1)</f>
        <v/>
      </c>
      <c r="DP402" s="73" t="str">
        <f>IF(DN402="","",IF(BP402="","",IF(BP402="NEMA",DD402,BP402)))</f>
        <v/>
      </c>
      <c r="DQ402" s="73" t="str">
        <f t="shared" si="731"/>
        <v/>
      </c>
      <c r="DR402" s="73" t="str">
        <f>IF(DL402="","",MAX(DR$10:DR401)+1)</f>
        <v/>
      </c>
      <c r="DS402" s="177" t="str">
        <f t="shared" si="713"/>
        <v/>
      </c>
      <c r="DT402" s="125" t="str">
        <f t="shared" si="732"/>
        <v/>
      </c>
      <c r="DU402" t="s">
        <v>1</v>
      </c>
      <c r="DV402" s="29" t="str">
        <f t="shared" si="733"/>
        <v/>
      </c>
      <c r="DW402" t="s">
        <v>1</v>
      </c>
      <c r="DX402" s="166" t="str">
        <f>IF(BX402="","",IF(BY402&lt;&gt;"NEMA","ime-pre-klu"&amp;IF(BJ402="","","(ali)")&amp;"-kat",IF(CB402&lt;&gt;"NEMA","ime-pre-klu"&amp;IF(BJ402="","","(ali)"),IF(CE402&lt;&gt;"NEMA","ime-pre",IF(CT402&lt;&gt;"","novo",""))))&amp;IF(AND(BE402="0",BD402&gt;max_minuta*60),"-ot",""))</f>
        <v/>
      </c>
      <c r="DY402" t="s">
        <v>1</v>
      </c>
      <c r="DZ402" s="111"/>
      <c r="EA402" s="134"/>
      <c r="EB402" s="134"/>
      <c r="EC402" s="134"/>
      <c r="ED402" s="134"/>
      <c r="EE402" s="134"/>
      <c r="EF402" s="134"/>
      <c r="EG402" s="134"/>
      <c r="EH402" s="134"/>
      <c r="EI402" s="134"/>
      <c r="EJ402" s="106" t="str">
        <f t="shared" si="714"/>
        <v/>
      </c>
      <c r="EK402" t="s">
        <v>1</v>
      </c>
    </row>
    <row r="403" spans="2:141" x14ac:dyDescent="0.25">
      <c r="B403" s="148"/>
      <c r="C403" t="s">
        <v>1</v>
      </c>
      <c r="D403" s="159" t="str">
        <f t="shared" si="715"/>
        <v/>
      </c>
      <c r="E403" s="160" t="str">
        <f t="shared" ref="E403:AW403" si="741">IF($B403="","",FIND(";",$B403,D403+1))</f>
        <v/>
      </c>
      <c r="F403" s="160" t="str">
        <f t="shared" si="741"/>
        <v/>
      </c>
      <c r="G403" s="160" t="str">
        <f t="shared" si="741"/>
        <v/>
      </c>
      <c r="H403" s="160" t="str">
        <f t="shared" si="741"/>
        <v/>
      </c>
      <c r="I403" s="160" t="str">
        <f t="shared" si="741"/>
        <v/>
      </c>
      <c r="J403" s="160" t="str">
        <f t="shared" si="741"/>
        <v/>
      </c>
      <c r="K403" s="160" t="str">
        <f t="shared" si="741"/>
        <v/>
      </c>
      <c r="L403" s="160" t="str">
        <f t="shared" si="741"/>
        <v/>
      </c>
      <c r="M403" s="160" t="str">
        <f t="shared" si="741"/>
        <v/>
      </c>
      <c r="N403" s="160" t="str">
        <f t="shared" si="741"/>
        <v/>
      </c>
      <c r="O403" s="160" t="str">
        <f t="shared" si="741"/>
        <v/>
      </c>
      <c r="P403" s="160" t="str">
        <f t="shared" si="741"/>
        <v/>
      </c>
      <c r="Q403" s="160" t="str">
        <f t="shared" si="741"/>
        <v/>
      </c>
      <c r="R403" s="160" t="str">
        <f t="shared" si="741"/>
        <v/>
      </c>
      <c r="S403" s="160" t="str">
        <f t="shared" si="741"/>
        <v/>
      </c>
      <c r="T403" s="160" t="str">
        <f t="shared" si="741"/>
        <v/>
      </c>
      <c r="U403" s="160" t="str">
        <f t="shared" si="741"/>
        <v/>
      </c>
      <c r="V403" s="160" t="str">
        <f t="shared" si="741"/>
        <v/>
      </c>
      <c r="W403" s="160" t="str">
        <f t="shared" si="741"/>
        <v/>
      </c>
      <c r="X403" s="160" t="str">
        <f t="shared" si="741"/>
        <v/>
      </c>
      <c r="Y403" s="160" t="str">
        <f t="shared" si="741"/>
        <v/>
      </c>
      <c r="Z403" s="160" t="str">
        <f t="shared" si="741"/>
        <v/>
      </c>
      <c r="AA403" s="160" t="str">
        <f t="shared" si="741"/>
        <v/>
      </c>
      <c r="AB403" s="160" t="str">
        <f t="shared" si="741"/>
        <v/>
      </c>
      <c r="AC403" s="160" t="str">
        <f t="shared" si="741"/>
        <v/>
      </c>
      <c r="AD403" s="160" t="str">
        <f t="shared" si="741"/>
        <v/>
      </c>
      <c r="AE403" s="160" t="str">
        <f t="shared" si="741"/>
        <v/>
      </c>
      <c r="AF403" s="160" t="str">
        <f t="shared" si="741"/>
        <v/>
      </c>
      <c r="AG403" s="160" t="str">
        <f t="shared" si="741"/>
        <v/>
      </c>
      <c r="AH403" s="160" t="str">
        <f t="shared" si="741"/>
        <v/>
      </c>
      <c r="AI403" s="160" t="str">
        <f t="shared" si="741"/>
        <v/>
      </c>
      <c r="AJ403" s="160" t="str">
        <f t="shared" si="741"/>
        <v/>
      </c>
      <c r="AK403" s="160" t="str">
        <f t="shared" si="741"/>
        <v/>
      </c>
      <c r="AL403" s="160" t="str">
        <f t="shared" si="741"/>
        <v/>
      </c>
      <c r="AM403" s="160" t="str">
        <f t="shared" si="741"/>
        <v/>
      </c>
      <c r="AN403" s="160" t="str">
        <f t="shared" si="741"/>
        <v/>
      </c>
      <c r="AO403" s="160" t="str">
        <f t="shared" si="741"/>
        <v/>
      </c>
      <c r="AP403" s="160" t="str">
        <f t="shared" si="741"/>
        <v/>
      </c>
      <c r="AQ403" s="160" t="str">
        <f t="shared" si="741"/>
        <v/>
      </c>
      <c r="AR403" s="160" t="str">
        <f t="shared" si="741"/>
        <v/>
      </c>
      <c r="AS403" s="160" t="str">
        <f t="shared" si="741"/>
        <v/>
      </c>
      <c r="AT403" s="160" t="str">
        <f t="shared" si="741"/>
        <v/>
      </c>
      <c r="AU403" s="160" t="str">
        <f t="shared" si="741"/>
        <v/>
      </c>
      <c r="AV403" s="160" t="str">
        <f t="shared" si="741"/>
        <v/>
      </c>
      <c r="AW403" s="161" t="str">
        <f t="shared" si="741"/>
        <v/>
      </c>
      <c r="AX403" t="s">
        <v>1</v>
      </c>
      <c r="AY403" s="105" t="str">
        <f t="shared" si="717"/>
        <v/>
      </c>
      <c r="AZ403" s="134" t="str">
        <f t="shared" si="697"/>
        <v/>
      </c>
      <c r="BA403" s="73" t="str">
        <f t="shared" si="718"/>
        <v/>
      </c>
      <c r="BB403" s="73" t="str">
        <f t="shared" si="719"/>
        <v/>
      </c>
      <c r="BC403" s="134" t="str">
        <f t="shared" si="720"/>
        <v/>
      </c>
      <c r="BD403" s="134" t="str">
        <f t="shared" si="721"/>
        <v/>
      </c>
      <c r="BE403" s="134" t="str">
        <f t="shared" si="722"/>
        <v/>
      </c>
      <c r="BF403" s="134" t="str">
        <f t="shared" si="643"/>
        <v/>
      </c>
      <c r="BG403" s="134" t="str">
        <f t="shared" si="698"/>
        <v/>
      </c>
      <c r="BH403" s="73" t="str">
        <f t="shared" si="699"/>
        <v/>
      </c>
      <c r="BI403" s="73" t="str">
        <f t="shared" si="639"/>
        <v/>
      </c>
      <c r="BJ403" s="134" t="str">
        <f t="shared" si="723"/>
        <v/>
      </c>
      <c r="BK403" s="73" t="str" cm="1">
        <f t="array" ref="BK403">IF(BJ403="",""&amp;BI403,IF(BJ403="NEMA",BI403,INDEX(klub_naziv,MATCH(INDEX(klubAlias_klubid,BJ403),klub_id,0))))</f>
        <v/>
      </c>
      <c r="BL403" s="73" t="str" cm="1">
        <f t="array" ref="BL403">IFERROR(INDEX(registarNatjecatelji,CE403,4),"")</f>
        <v/>
      </c>
      <c r="BM403" s="179" t="str">
        <f t="shared" si="667"/>
        <v/>
      </c>
      <c r="BN403" s="73" t="str">
        <f t="shared" si="724"/>
        <v/>
      </c>
      <c r="BO403" s="73" t="str">
        <f t="shared" si="737"/>
        <v/>
      </c>
      <c r="BP403" s="134" t="str">
        <f t="shared" si="700"/>
        <v/>
      </c>
      <c r="BQ403" s="73" t="str">
        <f t="shared" si="701"/>
        <v/>
      </c>
      <c r="BR403" s="73" t="str">
        <f t="shared" si="702"/>
        <v/>
      </c>
      <c r="BS403" s="134" t="str">
        <f t="shared" si="703"/>
        <v/>
      </c>
      <c r="BT403" s="74" t="str">
        <f t="shared" si="704"/>
        <v/>
      </c>
      <c r="BU403" s="74" t="str">
        <f t="shared" si="705"/>
        <v/>
      </c>
      <c r="BV403" s="75" t="str">
        <f t="shared" si="706"/>
        <v/>
      </c>
      <c r="BW403" t="s">
        <v>1</v>
      </c>
      <c r="BX403" s="105" t="str">
        <f t="shared" si="707"/>
        <v/>
      </c>
      <c r="BY403" s="106" t="str">
        <f t="shared" si="708"/>
        <v/>
      </c>
      <c r="BZ403" t="s">
        <v>1</v>
      </c>
      <c r="CA403" s="105" t="str">
        <f t="shared" si="709"/>
        <v/>
      </c>
      <c r="CB403" s="106" t="str">
        <f t="shared" si="710"/>
        <v/>
      </c>
      <c r="CC403" t="s">
        <v>1</v>
      </c>
      <c r="CD403" s="105" t="str">
        <f t="shared" si="711"/>
        <v/>
      </c>
      <c r="CE403" s="106" t="str">
        <f t="shared" si="725"/>
        <v/>
      </c>
      <c r="CF403" t="s">
        <v>1</v>
      </c>
      <c r="CG403" s="111" t="str">
        <f t="shared" si="726"/>
        <v/>
      </c>
      <c r="CH403" s="134" t="str" cm="1">
        <f t="array" ref="CH403">IF(CG403="","",INDEX(imePrezime_id,CG403,0))</f>
        <v/>
      </c>
      <c r="CI403" s="106" t="str">
        <f>IF(OR(CD403="",CE403&lt;&gt;"NEMA"),"",IFERROR(INDEX(imeprezimealias_imeprezimeid,MATCH(BA403&amp;" "&amp;BB403,imeprezimealias_alias,0)),""))</f>
        <v/>
      </c>
      <c r="CJ403" t="s">
        <v>1</v>
      </c>
      <c r="CK403" s="29" t="str">
        <f t="shared" si="727"/>
        <v/>
      </c>
      <c r="CL403" t="s">
        <v>1</v>
      </c>
      <c r="CM403" s="90"/>
      <c r="CN403" t="s">
        <v>1</v>
      </c>
      <c r="CO403" s="111" t="str">
        <f>IF(CM403="","",MAX(CO$10:CO402)+1)</f>
        <v/>
      </c>
      <c r="CP403" s="106" t="str">
        <f>IF(CM403="","",INDEX(imePrezime_id,MATCH(IF(IFERROR(SEARCH("–",CM403),0)&lt;&gt;0,CM403,SUBSTITUTE(CM403," "," – ",1)),imePrezime,0)))</f>
        <v/>
      </c>
      <c r="CR403" s="29" t="str">
        <f t="shared" si="728"/>
        <v/>
      </c>
      <c r="CS403" t="s">
        <v>1</v>
      </c>
      <c r="CT403" s="115" t="str">
        <f>IF(AND(CE403="NEMA",CI403=""),MAX(CT$10:CT402)+1,"")</f>
        <v/>
      </c>
      <c r="CU403" t="s">
        <v>1</v>
      </c>
      <c r="CV403" s="120" t="str">
        <f t="shared" ref="CV403:CV410" si="742">LEFT(BQ403,1)</f>
        <v/>
      </c>
      <c r="CW403" t="s">
        <v>1</v>
      </c>
      <c r="CX403" s="105" t="str">
        <f>IF(CT403="","",IF(BO403&lt;&gt;"CRO","","INSERT INTO osoba (id,reg_broj,oib,spol_id,dat_rodjenja) VALUES ("&amp;CT403&amp;",(SELECT max(reg_broj)+1 FROM osoba),Null,'"&amp;CV403&amp;"',Null); INSERT INTO osoba_log (id,reg_broj,oib,spol_id,dat_rodjenja,dnevnik_id) SELECT id,reg_broj,oib,spol_id,dat_rodjenja,"&amp;CT$2&amp;" FROM osoba WHERE id = "&amp;CT403&amp;";"))</f>
        <v/>
      </c>
      <c r="CY403" s="125" t="str">
        <f>IF(CT403="","","INSERT INTO imeprezime (id,osoba_id,rbr,ime,prezime,klub_id,identitet_id,sintaksa_id,info,aktivno,dnevnik_id) VALUES ("&amp;CT403&amp;","&amp;IF(CX403="","Null",CT403)&amp;",1,'"&amp;BA403&amp;"','"&amp;BB403&amp;"',(SELECT id FROM klub WHERE naziv = '"&amp;BI403&amp;"'),Null,1,'',1,"&amp;CT$2&amp;");")</f>
        <v/>
      </c>
      <c r="CZ403" t="s">
        <v>1</v>
      </c>
      <c r="DA403" s="29" t="str">
        <f t="shared" si="729"/>
        <v/>
      </c>
      <c r="DB403" t="s">
        <v>1</v>
      </c>
      <c r="DC403" s="105" t="str">
        <f>IF(OR(BP403="",BP403&lt;&gt;"NEMA"),"",BO403)</f>
        <v/>
      </c>
      <c r="DD403" s="125" t="str">
        <f>IF(DC403="","",MAX(DD$10:DD402)+1)</f>
        <v/>
      </c>
      <c r="DE403" t="s">
        <v>1</v>
      </c>
      <c r="DF403" s="90"/>
      <c r="DG403" t="s">
        <v>1</v>
      </c>
      <c r="DH403" s="29" t="str">
        <f t="shared" si="712"/>
        <v/>
      </c>
      <c r="DI403" t="s">
        <v>1</v>
      </c>
      <c r="DJ403" s="166" t="str">
        <f>IF(BJ403&lt;&gt;"NEMA","",IF(IFERROR(MATCH(BI403,BI$10:BI402,0),0)&lt;&gt;0,"",BI403))</f>
        <v/>
      </c>
      <c r="DK403" t="s">
        <v>1</v>
      </c>
      <c r="DL403" s="90"/>
      <c r="DM403" t="s">
        <v>1</v>
      </c>
      <c r="DN403" s="105" t="str">
        <f t="shared" si="730"/>
        <v/>
      </c>
      <c r="DO403" s="73" t="str">
        <f>IF(DN403="","",MAX(DO$10:DO402)+1)</f>
        <v/>
      </c>
      <c r="DP403" s="73" t="str">
        <f>IF(DN403="","",IF(BP403="","",IF(BP403="NEMA",DD403,BP403)))</f>
        <v/>
      </c>
      <c r="DQ403" s="73" t="str">
        <f t="shared" si="731"/>
        <v/>
      </c>
      <c r="DR403" s="73" t="str">
        <f>IF(DL403="","",MAX(DR$10:DR402)+1)</f>
        <v/>
      </c>
      <c r="DS403" s="177" t="str">
        <f t="shared" si="713"/>
        <v/>
      </c>
      <c r="DT403" s="125" t="str">
        <f t="shared" si="732"/>
        <v/>
      </c>
      <c r="DU403" t="s">
        <v>1</v>
      </c>
      <c r="DV403" s="29" t="str">
        <f t="shared" si="733"/>
        <v/>
      </c>
      <c r="DW403" t="s">
        <v>1</v>
      </c>
      <c r="DX403" s="166" t="str">
        <f>IF(BX403="","",IF(BY403&lt;&gt;"NEMA","ime-pre-klu"&amp;IF(BJ403="","","(ali)")&amp;"-kat",IF(CB403&lt;&gt;"NEMA","ime-pre-klu"&amp;IF(BJ403="","","(ali)"),IF(CE403&lt;&gt;"NEMA","ime-pre",IF(CT403&lt;&gt;"","novo",""))))&amp;IF(AND(BE403="0",BD403&gt;max_minuta*60),"-ot",""))</f>
        <v/>
      </c>
      <c r="DY403" t="s">
        <v>1</v>
      </c>
      <c r="DZ403" s="111"/>
      <c r="EA403" s="134"/>
      <c r="EB403" s="134"/>
      <c r="EC403" s="134"/>
      <c r="ED403" s="134"/>
      <c r="EE403" s="134"/>
      <c r="EF403" s="134"/>
      <c r="EG403" s="134"/>
      <c r="EH403" s="134"/>
      <c r="EI403" s="134"/>
      <c r="EJ403" s="106" t="str">
        <f t="shared" si="714"/>
        <v/>
      </c>
      <c r="EK403" t="s">
        <v>1</v>
      </c>
    </row>
    <row r="404" spans="2:141" x14ac:dyDescent="0.25">
      <c r="B404" s="148"/>
      <c r="C404" t="s">
        <v>1</v>
      </c>
      <c r="D404" s="159" t="str">
        <f t="shared" si="715"/>
        <v/>
      </c>
      <c r="E404" s="160" t="str">
        <f t="shared" ref="E404:AW404" si="743">IF($B404="","",FIND(";",$B404,D404+1))</f>
        <v/>
      </c>
      <c r="F404" s="160" t="str">
        <f t="shared" si="743"/>
        <v/>
      </c>
      <c r="G404" s="160" t="str">
        <f t="shared" si="743"/>
        <v/>
      </c>
      <c r="H404" s="160" t="str">
        <f t="shared" si="743"/>
        <v/>
      </c>
      <c r="I404" s="160" t="str">
        <f t="shared" si="743"/>
        <v/>
      </c>
      <c r="J404" s="160" t="str">
        <f t="shared" si="743"/>
        <v/>
      </c>
      <c r="K404" s="160" t="str">
        <f t="shared" si="743"/>
        <v/>
      </c>
      <c r="L404" s="160" t="str">
        <f t="shared" si="743"/>
        <v/>
      </c>
      <c r="M404" s="160" t="str">
        <f t="shared" si="743"/>
        <v/>
      </c>
      <c r="N404" s="160" t="str">
        <f t="shared" si="743"/>
        <v/>
      </c>
      <c r="O404" s="160" t="str">
        <f t="shared" si="743"/>
        <v/>
      </c>
      <c r="P404" s="160" t="str">
        <f t="shared" si="743"/>
        <v/>
      </c>
      <c r="Q404" s="160" t="str">
        <f t="shared" si="743"/>
        <v/>
      </c>
      <c r="R404" s="160" t="str">
        <f t="shared" si="743"/>
        <v/>
      </c>
      <c r="S404" s="160" t="str">
        <f t="shared" si="743"/>
        <v/>
      </c>
      <c r="T404" s="160" t="str">
        <f t="shared" si="743"/>
        <v/>
      </c>
      <c r="U404" s="160" t="str">
        <f t="shared" si="743"/>
        <v/>
      </c>
      <c r="V404" s="160" t="str">
        <f t="shared" si="743"/>
        <v/>
      </c>
      <c r="W404" s="160" t="str">
        <f t="shared" si="743"/>
        <v/>
      </c>
      <c r="X404" s="160" t="str">
        <f t="shared" si="743"/>
        <v/>
      </c>
      <c r="Y404" s="160" t="str">
        <f t="shared" si="743"/>
        <v/>
      </c>
      <c r="Z404" s="160" t="str">
        <f t="shared" si="743"/>
        <v/>
      </c>
      <c r="AA404" s="160" t="str">
        <f t="shared" si="743"/>
        <v/>
      </c>
      <c r="AB404" s="160" t="str">
        <f t="shared" si="743"/>
        <v/>
      </c>
      <c r="AC404" s="160" t="str">
        <f t="shared" si="743"/>
        <v/>
      </c>
      <c r="AD404" s="160" t="str">
        <f t="shared" si="743"/>
        <v/>
      </c>
      <c r="AE404" s="160" t="str">
        <f t="shared" si="743"/>
        <v/>
      </c>
      <c r="AF404" s="160" t="str">
        <f t="shared" si="743"/>
        <v/>
      </c>
      <c r="AG404" s="160" t="str">
        <f t="shared" si="743"/>
        <v/>
      </c>
      <c r="AH404" s="160" t="str">
        <f t="shared" si="743"/>
        <v/>
      </c>
      <c r="AI404" s="160" t="str">
        <f t="shared" si="743"/>
        <v/>
      </c>
      <c r="AJ404" s="160" t="str">
        <f t="shared" si="743"/>
        <v/>
      </c>
      <c r="AK404" s="160" t="str">
        <f t="shared" si="743"/>
        <v/>
      </c>
      <c r="AL404" s="160" t="str">
        <f t="shared" si="743"/>
        <v/>
      </c>
      <c r="AM404" s="160" t="str">
        <f t="shared" si="743"/>
        <v/>
      </c>
      <c r="AN404" s="160" t="str">
        <f t="shared" si="743"/>
        <v/>
      </c>
      <c r="AO404" s="160" t="str">
        <f t="shared" si="743"/>
        <v/>
      </c>
      <c r="AP404" s="160" t="str">
        <f t="shared" si="743"/>
        <v/>
      </c>
      <c r="AQ404" s="160" t="str">
        <f t="shared" si="743"/>
        <v/>
      </c>
      <c r="AR404" s="160" t="str">
        <f t="shared" si="743"/>
        <v/>
      </c>
      <c r="AS404" s="160" t="str">
        <f t="shared" si="743"/>
        <v/>
      </c>
      <c r="AT404" s="160" t="str">
        <f t="shared" si="743"/>
        <v/>
      </c>
      <c r="AU404" s="160" t="str">
        <f t="shared" si="743"/>
        <v/>
      </c>
      <c r="AV404" s="160" t="str">
        <f t="shared" si="743"/>
        <v/>
      </c>
      <c r="AW404" s="161" t="str">
        <f t="shared" si="743"/>
        <v/>
      </c>
      <c r="AX404" t="s">
        <v>1</v>
      </c>
      <c r="AY404" s="105" t="str">
        <f t="shared" si="717"/>
        <v/>
      </c>
      <c r="AZ404" s="134" t="str">
        <f t="shared" si="697"/>
        <v/>
      </c>
      <c r="BA404" s="73" t="str">
        <f t="shared" si="718"/>
        <v/>
      </c>
      <c r="BB404" s="73" t="str">
        <f t="shared" si="719"/>
        <v/>
      </c>
      <c r="BC404" s="134" t="str">
        <f t="shared" si="720"/>
        <v/>
      </c>
      <c r="BD404" s="134" t="str">
        <f t="shared" si="721"/>
        <v/>
      </c>
      <c r="BE404" s="134" t="str">
        <f t="shared" si="722"/>
        <v/>
      </c>
      <c r="BF404" s="134" t="str">
        <f t="shared" si="643"/>
        <v/>
      </c>
      <c r="BG404" s="134" t="str">
        <f t="shared" si="698"/>
        <v/>
      </c>
      <c r="BH404" s="73" t="str">
        <f t="shared" si="699"/>
        <v/>
      </c>
      <c r="BI404" s="73" t="str">
        <f t="shared" ref="BI404:BI410" si="744">IF(B404="","",SUBSTITUTE(MID($B404,S404+1,T404-S404-1),"""",""))</f>
        <v/>
      </c>
      <c r="BJ404" s="134" t="str">
        <f t="shared" si="723"/>
        <v/>
      </c>
      <c r="BK404" s="73" t="str" cm="1">
        <f t="array" ref="BK404">IF(BJ404="",""&amp;BI404,IF(BJ404="NEMA",BI404,INDEX(klub_naziv,MATCH(INDEX(klubAlias_klubid,BJ404),klub_id,0))))</f>
        <v/>
      </c>
      <c r="BL404" s="73" t="str" cm="1">
        <f t="array" ref="BL404">IFERROR(INDEX(registarNatjecatelji,CE404,4),"")</f>
        <v/>
      </c>
      <c r="BM404" s="179" t="str">
        <f t="shared" si="667"/>
        <v/>
      </c>
      <c r="BN404" s="73" t="str">
        <f t="shared" si="724"/>
        <v/>
      </c>
      <c r="BO404" s="73" t="str">
        <f t="shared" si="737"/>
        <v/>
      </c>
      <c r="BP404" s="134" t="str">
        <f t="shared" si="700"/>
        <v/>
      </c>
      <c r="BQ404" s="73" t="str">
        <f t="shared" si="701"/>
        <v/>
      </c>
      <c r="BR404" s="73" t="str">
        <f t="shared" si="702"/>
        <v/>
      </c>
      <c r="BS404" s="134" t="str">
        <f t="shared" si="703"/>
        <v/>
      </c>
      <c r="BT404" s="74" t="str">
        <f t="shared" si="704"/>
        <v/>
      </c>
      <c r="BU404" s="74" t="str">
        <f t="shared" si="705"/>
        <v/>
      </c>
      <c r="BV404" s="75" t="str">
        <f t="shared" si="706"/>
        <v/>
      </c>
      <c r="BW404" t="s">
        <v>1</v>
      </c>
      <c r="BX404" s="105" t="str">
        <f t="shared" si="707"/>
        <v/>
      </c>
      <c r="BY404" s="106" t="str">
        <f t="shared" si="708"/>
        <v/>
      </c>
      <c r="BZ404" t="s">
        <v>1</v>
      </c>
      <c r="CA404" s="105" t="str">
        <f t="shared" si="709"/>
        <v/>
      </c>
      <c r="CB404" s="106" t="str">
        <f t="shared" si="710"/>
        <v/>
      </c>
      <c r="CC404" t="s">
        <v>1</v>
      </c>
      <c r="CD404" s="105" t="str">
        <f t="shared" si="711"/>
        <v/>
      </c>
      <c r="CE404" s="106" t="str">
        <f t="shared" si="725"/>
        <v/>
      </c>
      <c r="CF404" t="s">
        <v>1</v>
      </c>
      <c r="CG404" s="111" t="str">
        <f t="shared" si="726"/>
        <v/>
      </c>
      <c r="CH404" s="134" t="str" cm="1">
        <f t="array" ref="CH404">IF(CG404="","",INDEX(imePrezime_id,CG404,0))</f>
        <v/>
      </c>
      <c r="CI404" s="106" t="str">
        <f>IF(OR(CD404="",CE404&lt;&gt;"NEMA"),"",IFERROR(INDEX(imeprezimealias_imeprezimeid,MATCH(BA404&amp;" "&amp;BB404,imeprezimealias_alias,0)),""))</f>
        <v/>
      </c>
      <c r="CJ404" t="s">
        <v>1</v>
      </c>
      <c r="CK404" s="29" t="str">
        <f t="shared" si="727"/>
        <v/>
      </c>
      <c r="CL404" t="s">
        <v>1</v>
      </c>
      <c r="CM404" s="90"/>
      <c r="CN404" t="s">
        <v>1</v>
      </c>
      <c r="CO404" s="111" t="str">
        <f>IF(CM404="","",MAX(CO$10:CO403)+1)</f>
        <v/>
      </c>
      <c r="CP404" s="106" t="str">
        <f>IF(CM404="","",INDEX(imePrezime_id,MATCH(IF(IFERROR(SEARCH("–",CM404),0)&lt;&gt;0,CM404,SUBSTITUTE(CM404," "," – ",1)),imePrezime,0)))</f>
        <v/>
      </c>
      <c r="CR404" s="29" t="str">
        <f t="shared" si="728"/>
        <v/>
      </c>
      <c r="CS404" t="s">
        <v>1</v>
      </c>
      <c r="CT404" s="115" t="str">
        <f>IF(AND(CE404="NEMA",CI404=""),MAX(CT$10:CT403)+1,"")</f>
        <v/>
      </c>
      <c r="CU404" t="s">
        <v>1</v>
      </c>
      <c r="CV404" s="120" t="str">
        <f t="shared" si="742"/>
        <v/>
      </c>
      <c r="CW404" t="s">
        <v>1</v>
      </c>
      <c r="CX404" s="105" t="str">
        <f>IF(CT404="","",IF(BO404&lt;&gt;"CRO","","INSERT INTO osoba (id,reg_broj,oib,spol_id,dat_rodjenja) VALUES ("&amp;CT404&amp;",(SELECT max(reg_broj)+1 FROM osoba),Null,'"&amp;CV404&amp;"',Null); INSERT INTO osoba_log (id,reg_broj,oib,spol_id,dat_rodjenja,dnevnik_id) SELECT id,reg_broj,oib,spol_id,dat_rodjenja,"&amp;CT$2&amp;" FROM osoba WHERE id = "&amp;CT404&amp;";"))</f>
        <v/>
      </c>
      <c r="CY404" s="125" t="str">
        <f>IF(CT404="","","INSERT INTO imeprezime (id,osoba_id,rbr,ime,prezime,klub_id,identitet_id,sintaksa_id,info,aktivno,dnevnik_id) VALUES ("&amp;CT404&amp;","&amp;IF(CX404="","Null",CT404)&amp;",1,'"&amp;BA404&amp;"','"&amp;BB404&amp;"',(SELECT id FROM klub WHERE naziv = '"&amp;BI404&amp;"'),Null,1,'',1,"&amp;CT$2&amp;");")</f>
        <v/>
      </c>
      <c r="CZ404" t="s">
        <v>1</v>
      </c>
      <c r="DA404" s="29" t="str">
        <f t="shared" si="729"/>
        <v/>
      </c>
      <c r="DB404" t="s">
        <v>1</v>
      </c>
      <c r="DC404" s="105" t="str">
        <f>IF(OR(BP404="",BP404&lt;&gt;"NEMA"),"",BO404)</f>
        <v/>
      </c>
      <c r="DD404" s="125" t="str">
        <f>IF(DC404="","",MAX(DD$10:DD403)+1)</f>
        <v/>
      </c>
      <c r="DE404" t="s">
        <v>1</v>
      </c>
      <c r="DF404" s="90"/>
      <c r="DG404" t="s">
        <v>1</v>
      </c>
      <c r="DH404" s="29" t="str">
        <f t="shared" si="712"/>
        <v/>
      </c>
      <c r="DI404" t="s">
        <v>1</v>
      </c>
      <c r="DJ404" s="166" t="str">
        <f>IF(BJ404&lt;&gt;"NEMA","",IF(IFERROR(MATCH(BI404,BI$10:BI403,0),0)&lt;&gt;0,"",BI404))</f>
        <v/>
      </c>
      <c r="DK404" t="s">
        <v>1</v>
      </c>
      <c r="DL404" s="90"/>
      <c r="DM404" t="s">
        <v>1</v>
      </c>
      <c r="DN404" s="105" t="str">
        <f t="shared" si="730"/>
        <v/>
      </c>
      <c r="DO404" s="73" t="str">
        <f>IF(DN404="","",MAX(DO$10:DO403)+1)</f>
        <v/>
      </c>
      <c r="DP404" s="73" t="str">
        <f>IF(DN404="","",IF(BP404="","",IF(BP404="NEMA",DD404,BP404)))</f>
        <v/>
      </c>
      <c r="DQ404" s="73" t="str">
        <f t="shared" si="731"/>
        <v/>
      </c>
      <c r="DR404" s="73" t="str">
        <f>IF(DL404="","",MAX(DR$10:DR403)+1)</f>
        <v/>
      </c>
      <c r="DS404" s="177" t="str">
        <f t="shared" si="713"/>
        <v/>
      </c>
      <c r="DT404" s="125" t="str">
        <f t="shared" si="732"/>
        <v/>
      </c>
      <c r="DU404" t="s">
        <v>1</v>
      </c>
      <c r="DV404" s="29" t="str">
        <f t="shared" si="733"/>
        <v/>
      </c>
      <c r="DW404" t="s">
        <v>1</v>
      </c>
      <c r="DX404" s="166" t="str">
        <f>IF(BX404="","",IF(BY404&lt;&gt;"NEMA","ime-pre-klu"&amp;IF(BJ404="","","(ali)")&amp;"-kat",IF(CB404&lt;&gt;"NEMA","ime-pre-klu"&amp;IF(BJ404="","","(ali)"),IF(CE404&lt;&gt;"NEMA","ime-pre",IF(CT404&lt;&gt;"","novo",""))))&amp;IF(AND(BE404="0",BD404&gt;max_minuta*60),"-ot",""))</f>
        <v/>
      </c>
      <c r="DY404" t="s">
        <v>1</v>
      </c>
      <c r="DZ404" s="111"/>
      <c r="EA404" s="134"/>
      <c r="EB404" s="134"/>
      <c r="EC404" s="134"/>
      <c r="ED404" s="134"/>
      <c r="EE404" s="134"/>
      <c r="EF404" s="134"/>
      <c r="EG404" s="134"/>
      <c r="EH404" s="134"/>
      <c r="EI404" s="134"/>
      <c r="EJ404" s="106" t="str">
        <f t="shared" si="714"/>
        <v/>
      </c>
      <c r="EK404" t="s">
        <v>1</v>
      </c>
    </row>
    <row r="405" spans="2:141" x14ac:dyDescent="0.25">
      <c r="B405" s="148"/>
      <c r="C405" t="s">
        <v>1</v>
      </c>
      <c r="D405" s="159" t="str">
        <f t="shared" si="715"/>
        <v/>
      </c>
      <c r="E405" s="160" t="str">
        <f t="shared" ref="E405:AW405" si="745">IF($B405="","",FIND(";",$B405,D405+1))</f>
        <v/>
      </c>
      <c r="F405" s="160" t="str">
        <f t="shared" si="745"/>
        <v/>
      </c>
      <c r="G405" s="160" t="str">
        <f t="shared" si="745"/>
        <v/>
      </c>
      <c r="H405" s="160" t="str">
        <f t="shared" si="745"/>
        <v/>
      </c>
      <c r="I405" s="160" t="str">
        <f t="shared" si="745"/>
        <v/>
      </c>
      <c r="J405" s="160" t="str">
        <f t="shared" si="745"/>
        <v/>
      </c>
      <c r="K405" s="160" t="str">
        <f t="shared" si="745"/>
        <v/>
      </c>
      <c r="L405" s="160" t="str">
        <f t="shared" si="745"/>
        <v/>
      </c>
      <c r="M405" s="160" t="str">
        <f t="shared" si="745"/>
        <v/>
      </c>
      <c r="N405" s="160" t="str">
        <f t="shared" si="745"/>
        <v/>
      </c>
      <c r="O405" s="160" t="str">
        <f t="shared" si="745"/>
        <v/>
      </c>
      <c r="P405" s="160" t="str">
        <f t="shared" si="745"/>
        <v/>
      </c>
      <c r="Q405" s="160" t="str">
        <f t="shared" si="745"/>
        <v/>
      </c>
      <c r="R405" s="160" t="str">
        <f t="shared" si="745"/>
        <v/>
      </c>
      <c r="S405" s="160" t="str">
        <f t="shared" si="745"/>
        <v/>
      </c>
      <c r="T405" s="160" t="str">
        <f t="shared" si="745"/>
        <v/>
      </c>
      <c r="U405" s="160" t="str">
        <f t="shared" si="745"/>
        <v/>
      </c>
      <c r="V405" s="160" t="str">
        <f t="shared" si="745"/>
        <v/>
      </c>
      <c r="W405" s="160" t="str">
        <f t="shared" si="745"/>
        <v/>
      </c>
      <c r="X405" s="160" t="str">
        <f t="shared" si="745"/>
        <v/>
      </c>
      <c r="Y405" s="160" t="str">
        <f t="shared" si="745"/>
        <v/>
      </c>
      <c r="Z405" s="160" t="str">
        <f t="shared" si="745"/>
        <v/>
      </c>
      <c r="AA405" s="160" t="str">
        <f t="shared" si="745"/>
        <v/>
      </c>
      <c r="AB405" s="160" t="str">
        <f t="shared" si="745"/>
        <v/>
      </c>
      <c r="AC405" s="160" t="str">
        <f t="shared" si="745"/>
        <v/>
      </c>
      <c r="AD405" s="160" t="str">
        <f t="shared" si="745"/>
        <v/>
      </c>
      <c r="AE405" s="160" t="str">
        <f t="shared" si="745"/>
        <v/>
      </c>
      <c r="AF405" s="160" t="str">
        <f t="shared" si="745"/>
        <v/>
      </c>
      <c r="AG405" s="160" t="str">
        <f t="shared" si="745"/>
        <v/>
      </c>
      <c r="AH405" s="160" t="str">
        <f t="shared" si="745"/>
        <v/>
      </c>
      <c r="AI405" s="160" t="str">
        <f t="shared" si="745"/>
        <v/>
      </c>
      <c r="AJ405" s="160" t="str">
        <f t="shared" si="745"/>
        <v/>
      </c>
      <c r="AK405" s="160" t="str">
        <f t="shared" si="745"/>
        <v/>
      </c>
      <c r="AL405" s="160" t="str">
        <f t="shared" si="745"/>
        <v/>
      </c>
      <c r="AM405" s="160" t="str">
        <f t="shared" si="745"/>
        <v/>
      </c>
      <c r="AN405" s="160" t="str">
        <f t="shared" si="745"/>
        <v/>
      </c>
      <c r="AO405" s="160" t="str">
        <f t="shared" si="745"/>
        <v/>
      </c>
      <c r="AP405" s="160" t="str">
        <f t="shared" si="745"/>
        <v/>
      </c>
      <c r="AQ405" s="160" t="str">
        <f t="shared" si="745"/>
        <v/>
      </c>
      <c r="AR405" s="160" t="str">
        <f t="shared" si="745"/>
        <v/>
      </c>
      <c r="AS405" s="160" t="str">
        <f t="shared" si="745"/>
        <v/>
      </c>
      <c r="AT405" s="160" t="str">
        <f t="shared" si="745"/>
        <v/>
      </c>
      <c r="AU405" s="160" t="str">
        <f t="shared" si="745"/>
        <v/>
      </c>
      <c r="AV405" s="160" t="str">
        <f t="shared" si="745"/>
        <v/>
      </c>
      <c r="AW405" s="161" t="str">
        <f t="shared" si="745"/>
        <v/>
      </c>
      <c r="AX405" t="s">
        <v>1</v>
      </c>
      <c r="AY405" s="105" t="str">
        <f t="shared" si="717"/>
        <v/>
      </c>
      <c r="AZ405" s="134" t="str">
        <f t="shared" si="697"/>
        <v/>
      </c>
      <c r="BA405" s="73" t="str">
        <f t="shared" si="718"/>
        <v/>
      </c>
      <c r="BB405" s="73" t="str">
        <f t="shared" si="719"/>
        <v/>
      </c>
      <c r="BC405" s="134" t="str">
        <f t="shared" si="720"/>
        <v/>
      </c>
      <c r="BD405" s="134" t="str">
        <f t="shared" si="721"/>
        <v/>
      </c>
      <c r="BE405" s="134" t="str">
        <f t="shared" si="722"/>
        <v/>
      </c>
      <c r="BF405" s="134" t="str">
        <f t="shared" si="643"/>
        <v/>
      </c>
      <c r="BG405" s="134" t="str">
        <f t="shared" si="698"/>
        <v/>
      </c>
      <c r="BH405" s="73" t="str">
        <f t="shared" si="699"/>
        <v/>
      </c>
      <c r="BI405" s="73" t="str">
        <f t="shared" si="744"/>
        <v/>
      </c>
      <c r="BJ405" s="134" t="str">
        <f t="shared" si="723"/>
        <v/>
      </c>
      <c r="BK405" s="73" t="str" cm="1">
        <f t="array" ref="BK405">IF(BJ405="",""&amp;BI405,IF(BJ405="NEMA",BI405,INDEX(klub_naziv,MATCH(INDEX(klubAlias_klubid,BJ405),klub_id,0))))</f>
        <v/>
      </c>
      <c r="BL405" s="73" t="str" cm="1">
        <f t="array" ref="BL405">IFERROR(INDEX(registarNatjecatelji,CE405,4),"")</f>
        <v/>
      </c>
      <c r="BM405" s="179" t="str">
        <f t="shared" si="667"/>
        <v/>
      </c>
      <c r="BN405" s="73" t="str">
        <f t="shared" si="724"/>
        <v/>
      </c>
      <c r="BO405" s="73" t="str">
        <f t="shared" si="737"/>
        <v/>
      </c>
      <c r="BP405" s="134" t="str">
        <f t="shared" si="700"/>
        <v/>
      </c>
      <c r="BQ405" s="73" t="str">
        <f t="shared" si="701"/>
        <v/>
      </c>
      <c r="BR405" s="73" t="str">
        <f t="shared" si="702"/>
        <v/>
      </c>
      <c r="BS405" s="134" t="str">
        <f t="shared" si="703"/>
        <v/>
      </c>
      <c r="BT405" s="74" t="str">
        <f t="shared" si="704"/>
        <v/>
      </c>
      <c r="BU405" s="74" t="str">
        <f t="shared" si="705"/>
        <v/>
      </c>
      <c r="BV405" s="75" t="str">
        <f t="shared" si="706"/>
        <v/>
      </c>
      <c r="BW405" t="s">
        <v>1</v>
      </c>
      <c r="BX405" s="105" t="str">
        <f t="shared" si="707"/>
        <v/>
      </c>
      <c r="BY405" s="106" t="str">
        <f t="shared" si="708"/>
        <v/>
      </c>
      <c r="BZ405" t="s">
        <v>1</v>
      </c>
      <c r="CA405" s="105" t="str">
        <f t="shared" si="709"/>
        <v/>
      </c>
      <c r="CB405" s="106" t="str">
        <f t="shared" si="710"/>
        <v/>
      </c>
      <c r="CC405" t="s">
        <v>1</v>
      </c>
      <c r="CD405" s="105" t="str">
        <f t="shared" si="711"/>
        <v/>
      </c>
      <c r="CE405" s="106" t="str">
        <f t="shared" si="725"/>
        <v/>
      </c>
      <c r="CF405" t="s">
        <v>1</v>
      </c>
      <c r="CG405" s="111" t="str">
        <f t="shared" si="726"/>
        <v/>
      </c>
      <c r="CH405" s="134" t="str" cm="1">
        <f t="array" ref="CH405">IF(CG405="","",INDEX(imePrezime_id,CG405,0))</f>
        <v/>
      </c>
      <c r="CI405" s="106" t="str">
        <f>IF(OR(CD405="",CE405&lt;&gt;"NEMA"),"",IFERROR(INDEX(imeprezimealias_imeprezimeid,MATCH(BA405&amp;" "&amp;BB405,imeprezimealias_alias,0)),""))</f>
        <v/>
      </c>
      <c r="CJ405" t="s">
        <v>1</v>
      </c>
      <c r="CK405" s="29" t="str">
        <f t="shared" si="727"/>
        <v/>
      </c>
      <c r="CL405" t="s">
        <v>1</v>
      </c>
      <c r="CM405" s="90"/>
      <c r="CN405" t="s">
        <v>1</v>
      </c>
      <c r="CO405" s="111" t="str">
        <f>IF(CM405="","",MAX(CO$10:CO404)+1)</f>
        <v/>
      </c>
      <c r="CP405" s="106" t="str">
        <f>IF(CM405="","",INDEX(imePrezime_id,MATCH(IF(IFERROR(SEARCH("–",CM405),0)&lt;&gt;0,CM405,SUBSTITUTE(CM405," "," – ",1)),imePrezime,0)))</f>
        <v/>
      </c>
      <c r="CR405" s="29" t="str">
        <f t="shared" si="728"/>
        <v/>
      </c>
      <c r="CS405" t="s">
        <v>1</v>
      </c>
      <c r="CT405" s="115" t="str">
        <f>IF(AND(CE405="NEMA",CI405=""),MAX(CT$10:CT404)+1,"")</f>
        <v/>
      </c>
      <c r="CU405" t="s">
        <v>1</v>
      </c>
      <c r="CV405" s="120" t="str">
        <f t="shared" si="742"/>
        <v/>
      </c>
      <c r="CW405" t="s">
        <v>1</v>
      </c>
      <c r="CX405" s="105" t="str">
        <f>IF(CT405="","",IF(BO405&lt;&gt;"CRO","","INSERT INTO osoba (id,reg_broj,oib,spol_id,dat_rodjenja) VALUES ("&amp;CT405&amp;",(SELECT max(reg_broj)+1 FROM osoba),Null,'"&amp;CV405&amp;"',Null); INSERT INTO osoba_log (id,reg_broj,oib,spol_id,dat_rodjenja,dnevnik_id) SELECT id,reg_broj,oib,spol_id,dat_rodjenja,"&amp;CT$2&amp;" FROM osoba WHERE id = "&amp;CT405&amp;";"))</f>
        <v/>
      </c>
      <c r="CY405" s="125" t="str">
        <f>IF(CT405="","","INSERT INTO imeprezime (id,osoba_id,rbr,ime,prezime,klub_id,identitet_id,sintaksa_id,info,aktivno,dnevnik_id) VALUES ("&amp;CT405&amp;","&amp;IF(CX405="","Null",CT405)&amp;",1,'"&amp;BA405&amp;"','"&amp;BB405&amp;"',(SELECT id FROM klub WHERE naziv = '"&amp;BI405&amp;"'),Null,1,'',1,"&amp;CT$2&amp;");")</f>
        <v/>
      </c>
      <c r="CZ405" t="s">
        <v>1</v>
      </c>
      <c r="DA405" s="29" t="str">
        <f t="shared" si="729"/>
        <v/>
      </c>
      <c r="DB405" t="s">
        <v>1</v>
      </c>
      <c r="DC405" s="105" t="str">
        <f>IF(OR(BP405="",BP405&lt;&gt;"NEMA"),"",BO405)</f>
        <v/>
      </c>
      <c r="DD405" s="125" t="str">
        <f>IF(DC405="","",MAX(DD$10:DD404)+1)</f>
        <v/>
      </c>
      <c r="DE405" t="s">
        <v>1</v>
      </c>
      <c r="DF405" s="90"/>
      <c r="DG405" t="s">
        <v>1</v>
      </c>
      <c r="DH405" s="29" t="str">
        <f t="shared" si="712"/>
        <v/>
      </c>
      <c r="DI405" t="s">
        <v>1</v>
      </c>
      <c r="DJ405" s="166" t="str">
        <f>IF(BJ405&lt;&gt;"NEMA","",IF(IFERROR(MATCH(BI405,BI$10:BI404,0),0)&lt;&gt;0,"",BI405))</f>
        <v/>
      </c>
      <c r="DK405" t="s">
        <v>1</v>
      </c>
      <c r="DL405" s="90"/>
      <c r="DM405" t="s">
        <v>1</v>
      </c>
      <c r="DN405" s="105" t="str">
        <f t="shared" si="730"/>
        <v/>
      </c>
      <c r="DO405" s="73" t="str">
        <f>IF(DN405="","",MAX(DO$10:DO404)+1)</f>
        <v/>
      </c>
      <c r="DP405" s="73" t="str">
        <f>IF(DN405="","",IF(BP405="","",IF(BP405="NEMA",DD405,BP405)))</f>
        <v/>
      </c>
      <c r="DQ405" s="73" t="str">
        <f t="shared" si="731"/>
        <v/>
      </c>
      <c r="DR405" s="73" t="str">
        <f>IF(DL405="","",MAX(DR$10:DR404)+1)</f>
        <v/>
      </c>
      <c r="DS405" s="177" t="str">
        <f t="shared" si="713"/>
        <v/>
      </c>
      <c r="DT405" s="125" t="str">
        <f t="shared" si="732"/>
        <v/>
      </c>
      <c r="DU405" t="s">
        <v>1</v>
      </c>
      <c r="DV405" s="29" t="str">
        <f t="shared" si="733"/>
        <v/>
      </c>
      <c r="DW405" t="s">
        <v>1</v>
      </c>
      <c r="DX405" s="166" t="str">
        <f>IF(BX405="","",IF(BY405&lt;&gt;"NEMA","ime-pre-klu"&amp;IF(BJ405="","","(ali)")&amp;"-kat",IF(CB405&lt;&gt;"NEMA","ime-pre-klu"&amp;IF(BJ405="","","(ali)"),IF(CE405&lt;&gt;"NEMA","ime-pre",IF(CT405&lt;&gt;"","novo",""))))&amp;IF(AND(BE405="0",BD405&gt;max_minuta*60),"-ot",""))</f>
        <v/>
      </c>
      <c r="DY405" t="s">
        <v>1</v>
      </c>
      <c r="DZ405" s="111"/>
      <c r="EA405" s="134"/>
      <c r="EB405" s="134"/>
      <c r="EC405" s="134"/>
      <c r="ED405" s="134"/>
      <c r="EE405" s="134"/>
      <c r="EF405" s="134"/>
      <c r="EG405" s="134"/>
      <c r="EH405" s="134"/>
      <c r="EI405" s="134"/>
      <c r="EJ405" s="106" t="str">
        <f t="shared" si="714"/>
        <v/>
      </c>
      <c r="EK405" t="s">
        <v>1</v>
      </c>
    </row>
    <row r="406" spans="2:141" x14ac:dyDescent="0.25">
      <c r="B406" s="148"/>
      <c r="C406" t="s">
        <v>1</v>
      </c>
      <c r="D406" s="159" t="str">
        <f t="shared" si="715"/>
        <v/>
      </c>
      <c r="E406" s="160" t="str">
        <f t="shared" ref="E406:AW406" si="746">IF($B406="","",FIND(";",$B406,D406+1))</f>
        <v/>
      </c>
      <c r="F406" s="160" t="str">
        <f t="shared" si="746"/>
        <v/>
      </c>
      <c r="G406" s="160" t="str">
        <f t="shared" si="746"/>
        <v/>
      </c>
      <c r="H406" s="160" t="str">
        <f t="shared" si="746"/>
        <v/>
      </c>
      <c r="I406" s="160" t="str">
        <f t="shared" si="746"/>
        <v/>
      </c>
      <c r="J406" s="160" t="str">
        <f t="shared" si="746"/>
        <v/>
      </c>
      <c r="K406" s="160" t="str">
        <f t="shared" si="746"/>
        <v/>
      </c>
      <c r="L406" s="160" t="str">
        <f t="shared" si="746"/>
        <v/>
      </c>
      <c r="M406" s="160" t="str">
        <f t="shared" si="746"/>
        <v/>
      </c>
      <c r="N406" s="160" t="str">
        <f t="shared" si="746"/>
        <v/>
      </c>
      <c r="O406" s="160" t="str">
        <f t="shared" si="746"/>
        <v/>
      </c>
      <c r="P406" s="160" t="str">
        <f t="shared" si="746"/>
        <v/>
      </c>
      <c r="Q406" s="160" t="str">
        <f t="shared" si="746"/>
        <v/>
      </c>
      <c r="R406" s="160" t="str">
        <f t="shared" si="746"/>
        <v/>
      </c>
      <c r="S406" s="160" t="str">
        <f t="shared" si="746"/>
        <v/>
      </c>
      <c r="T406" s="160" t="str">
        <f t="shared" si="746"/>
        <v/>
      </c>
      <c r="U406" s="160" t="str">
        <f t="shared" si="746"/>
        <v/>
      </c>
      <c r="V406" s="160" t="str">
        <f t="shared" si="746"/>
        <v/>
      </c>
      <c r="W406" s="160" t="str">
        <f t="shared" si="746"/>
        <v/>
      </c>
      <c r="X406" s="160" t="str">
        <f t="shared" si="746"/>
        <v/>
      </c>
      <c r="Y406" s="160" t="str">
        <f t="shared" si="746"/>
        <v/>
      </c>
      <c r="Z406" s="160" t="str">
        <f t="shared" si="746"/>
        <v/>
      </c>
      <c r="AA406" s="160" t="str">
        <f t="shared" si="746"/>
        <v/>
      </c>
      <c r="AB406" s="160" t="str">
        <f t="shared" si="746"/>
        <v/>
      </c>
      <c r="AC406" s="160" t="str">
        <f t="shared" si="746"/>
        <v/>
      </c>
      <c r="AD406" s="160" t="str">
        <f t="shared" si="746"/>
        <v/>
      </c>
      <c r="AE406" s="160" t="str">
        <f t="shared" si="746"/>
        <v/>
      </c>
      <c r="AF406" s="160" t="str">
        <f t="shared" si="746"/>
        <v/>
      </c>
      <c r="AG406" s="160" t="str">
        <f t="shared" si="746"/>
        <v/>
      </c>
      <c r="AH406" s="160" t="str">
        <f t="shared" si="746"/>
        <v/>
      </c>
      <c r="AI406" s="160" t="str">
        <f t="shared" si="746"/>
        <v/>
      </c>
      <c r="AJ406" s="160" t="str">
        <f t="shared" si="746"/>
        <v/>
      </c>
      <c r="AK406" s="160" t="str">
        <f t="shared" si="746"/>
        <v/>
      </c>
      <c r="AL406" s="160" t="str">
        <f t="shared" si="746"/>
        <v/>
      </c>
      <c r="AM406" s="160" t="str">
        <f t="shared" si="746"/>
        <v/>
      </c>
      <c r="AN406" s="160" t="str">
        <f t="shared" si="746"/>
        <v/>
      </c>
      <c r="AO406" s="160" t="str">
        <f t="shared" si="746"/>
        <v/>
      </c>
      <c r="AP406" s="160" t="str">
        <f t="shared" si="746"/>
        <v/>
      </c>
      <c r="AQ406" s="160" t="str">
        <f t="shared" si="746"/>
        <v/>
      </c>
      <c r="AR406" s="160" t="str">
        <f t="shared" si="746"/>
        <v/>
      </c>
      <c r="AS406" s="160" t="str">
        <f t="shared" si="746"/>
        <v/>
      </c>
      <c r="AT406" s="160" t="str">
        <f t="shared" si="746"/>
        <v/>
      </c>
      <c r="AU406" s="160" t="str">
        <f t="shared" si="746"/>
        <v/>
      </c>
      <c r="AV406" s="160" t="str">
        <f t="shared" si="746"/>
        <v/>
      </c>
      <c r="AW406" s="161" t="str">
        <f t="shared" si="746"/>
        <v/>
      </c>
      <c r="AX406" t="s">
        <v>1</v>
      </c>
      <c r="AY406" s="105" t="str">
        <f t="shared" si="717"/>
        <v/>
      </c>
      <c r="AZ406" s="134" t="str">
        <f t="shared" si="697"/>
        <v/>
      </c>
      <c r="BA406" s="73" t="str">
        <f t="shared" si="718"/>
        <v/>
      </c>
      <c r="BB406" s="73" t="str">
        <f t="shared" si="719"/>
        <v/>
      </c>
      <c r="BC406" s="134" t="str">
        <f t="shared" si="720"/>
        <v/>
      </c>
      <c r="BD406" s="134" t="str">
        <f t="shared" si="721"/>
        <v/>
      </c>
      <c r="BE406" s="134" t="str">
        <f t="shared" si="722"/>
        <v/>
      </c>
      <c r="BF406" s="134" t="str">
        <f t="shared" si="643"/>
        <v/>
      </c>
      <c r="BG406" s="134" t="str">
        <f t="shared" si="698"/>
        <v/>
      </c>
      <c r="BH406" s="73" t="str">
        <f t="shared" si="699"/>
        <v/>
      </c>
      <c r="BI406" s="73" t="str">
        <f t="shared" si="744"/>
        <v/>
      </c>
      <c r="BJ406" s="134" t="str">
        <f t="shared" si="723"/>
        <v/>
      </c>
      <c r="BK406" s="73" t="str" cm="1">
        <f t="array" ref="BK406">IF(BJ406="",""&amp;BI406,IF(BJ406="NEMA",BI406,INDEX(klub_naziv,MATCH(INDEX(klubAlias_klubid,BJ406),klub_id,0))))</f>
        <v/>
      </c>
      <c r="BL406" s="73" t="str" cm="1">
        <f t="array" ref="BL406">IFERROR(INDEX(registarNatjecatelji,CE406,4),"")</f>
        <v/>
      </c>
      <c r="BM406" s="179" t="str">
        <f t="shared" si="667"/>
        <v/>
      </c>
      <c r="BN406" s="73" t="str">
        <f t="shared" si="724"/>
        <v/>
      </c>
      <c r="BO406" s="73" t="str">
        <f t="shared" si="737"/>
        <v/>
      </c>
      <c r="BP406" s="134" t="str">
        <f t="shared" si="700"/>
        <v/>
      </c>
      <c r="BQ406" s="73" t="str">
        <f t="shared" si="701"/>
        <v/>
      </c>
      <c r="BR406" s="73" t="str">
        <f t="shared" si="702"/>
        <v/>
      </c>
      <c r="BS406" s="134" t="str">
        <f t="shared" si="703"/>
        <v/>
      </c>
      <c r="BT406" s="74" t="str">
        <f t="shared" si="704"/>
        <v/>
      </c>
      <c r="BU406" s="74" t="str">
        <f t="shared" si="705"/>
        <v/>
      </c>
      <c r="BV406" s="75" t="str">
        <f t="shared" si="706"/>
        <v/>
      </c>
      <c r="BW406" t="s">
        <v>1</v>
      </c>
      <c r="BX406" s="105" t="str">
        <f t="shared" si="707"/>
        <v/>
      </c>
      <c r="BY406" s="106" t="str">
        <f t="shared" si="708"/>
        <v/>
      </c>
      <c r="BZ406" t="s">
        <v>1</v>
      </c>
      <c r="CA406" s="105" t="str">
        <f t="shared" si="709"/>
        <v/>
      </c>
      <c r="CB406" s="106" t="str">
        <f t="shared" si="710"/>
        <v/>
      </c>
      <c r="CC406" t="s">
        <v>1</v>
      </c>
      <c r="CD406" s="105" t="str">
        <f t="shared" si="711"/>
        <v/>
      </c>
      <c r="CE406" s="106" t="str">
        <f t="shared" si="725"/>
        <v/>
      </c>
      <c r="CF406" t="s">
        <v>1</v>
      </c>
      <c r="CG406" s="111" t="str">
        <f t="shared" si="726"/>
        <v/>
      </c>
      <c r="CH406" s="134" t="str" cm="1">
        <f t="array" ref="CH406">IF(CG406="","",INDEX(imePrezime_id,CG406,0))</f>
        <v/>
      </c>
      <c r="CI406" s="106" t="str">
        <f>IF(OR(CD406="",CE406&lt;&gt;"NEMA"),"",IFERROR(INDEX(imeprezimealias_imeprezimeid,MATCH(BA406&amp;" "&amp;BB406,imeprezimealias_alias,0)),""))</f>
        <v/>
      </c>
      <c r="CJ406" t="s">
        <v>1</v>
      </c>
      <c r="CK406" s="29" t="str">
        <f t="shared" si="727"/>
        <v/>
      </c>
      <c r="CL406" t="s">
        <v>1</v>
      </c>
      <c r="CM406" s="90"/>
      <c r="CN406" t="s">
        <v>1</v>
      </c>
      <c r="CO406" s="111" t="str">
        <f>IF(CM406="","",MAX(CO$10:CO405)+1)</f>
        <v/>
      </c>
      <c r="CP406" s="106" t="str">
        <f>IF(CM406="","",INDEX(imePrezime_id,MATCH(IF(IFERROR(SEARCH("–",CM406),0)&lt;&gt;0,CM406,SUBSTITUTE(CM406," "," – ",1)),imePrezime,0)))</f>
        <v/>
      </c>
      <c r="CR406" s="29" t="str">
        <f t="shared" si="728"/>
        <v/>
      </c>
      <c r="CS406" t="s">
        <v>1</v>
      </c>
      <c r="CT406" s="115" t="str">
        <f>IF(AND(CE406="NEMA",CI406=""),MAX(CT$10:CT405)+1,"")</f>
        <v/>
      </c>
      <c r="CU406" t="s">
        <v>1</v>
      </c>
      <c r="CV406" s="120" t="str">
        <f t="shared" si="742"/>
        <v/>
      </c>
      <c r="CW406" t="s">
        <v>1</v>
      </c>
      <c r="CX406" s="105" t="str">
        <f>IF(CT406="","",IF(BO406&lt;&gt;"CRO","","INSERT INTO osoba (id,reg_broj,oib,spol_id,dat_rodjenja) VALUES ("&amp;CT406&amp;",(SELECT max(reg_broj)+1 FROM osoba),Null,'"&amp;CV406&amp;"',Null); INSERT INTO osoba_log (id,reg_broj,oib,spol_id,dat_rodjenja,dnevnik_id) SELECT id,reg_broj,oib,spol_id,dat_rodjenja,"&amp;CT$2&amp;" FROM osoba WHERE id = "&amp;CT406&amp;";"))</f>
        <v/>
      </c>
      <c r="CY406" s="125" t="str">
        <f>IF(CT406="","","INSERT INTO imeprezime (id,osoba_id,rbr,ime,prezime,klub_id,identitet_id,sintaksa_id,info,aktivno,dnevnik_id) VALUES ("&amp;CT406&amp;","&amp;IF(CX406="","Null",CT406)&amp;",1,'"&amp;BA406&amp;"','"&amp;BB406&amp;"',(SELECT id FROM klub WHERE naziv = '"&amp;BI406&amp;"'),Null,1,'',1,"&amp;CT$2&amp;");")</f>
        <v/>
      </c>
      <c r="CZ406" t="s">
        <v>1</v>
      </c>
      <c r="DA406" s="29" t="str">
        <f t="shared" si="729"/>
        <v/>
      </c>
      <c r="DB406" t="s">
        <v>1</v>
      </c>
      <c r="DC406" s="105" t="str">
        <f>IF(OR(BP406="",BP406&lt;&gt;"NEMA"),"",BO406)</f>
        <v/>
      </c>
      <c r="DD406" s="125" t="str">
        <f>IF(DC406="","",MAX(DD$10:DD405)+1)</f>
        <v/>
      </c>
      <c r="DE406" t="s">
        <v>1</v>
      </c>
      <c r="DF406" s="90"/>
      <c r="DG406" t="s">
        <v>1</v>
      </c>
      <c r="DH406" s="29" t="str">
        <f t="shared" si="712"/>
        <v/>
      </c>
      <c r="DI406" t="s">
        <v>1</v>
      </c>
      <c r="DJ406" s="166" t="str">
        <f>IF(BJ406&lt;&gt;"NEMA","",IF(IFERROR(MATCH(BI406,BI$10:BI405,0),0)&lt;&gt;0,"",BI406))</f>
        <v/>
      </c>
      <c r="DK406" t="s">
        <v>1</v>
      </c>
      <c r="DL406" s="90"/>
      <c r="DM406" t="s">
        <v>1</v>
      </c>
      <c r="DN406" s="105" t="str">
        <f t="shared" si="730"/>
        <v/>
      </c>
      <c r="DO406" s="73" t="str">
        <f>IF(DN406="","",MAX(DO$10:DO405)+1)</f>
        <v/>
      </c>
      <c r="DP406" s="73" t="str">
        <f>IF(DN406="","",IF(BP406="","",IF(BP406="NEMA",DD406,BP406)))</f>
        <v/>
      </c>
      <c r="DQ406" s="73" t="str">
        <f t="shared" si="731"/>
        <v/>
      </c>
      <c r="DR406" s="73" t="str">
        <f>IF(DL406="","",MAX(DR$10:DR405)+1)</f>
        <v/>
      </c>
      <c r="DS406" s="177" t="str">
        <f t="shared" si="713"/>
        <v/>
      </c>
      <c r="DT406" s="125" t="str">
        <f t="shared" si="732"/>
        <v/>
      </c>
      <c r="DU406" t="s">
        <v>1</v>
      </c>
      <c r="DV406" s="29" t="str">
        <f t="shared" si="733"/>
        <v/>
      </c>
      <c r="DW406" t="s">
        <v>1</v>
      </c>
      <c r="DX406" s="166" t="str">
        <f>IF(BX406="","",IF(BY406&lt;&gt;"NEMA","ime-pre-klu"&amp;IF(BJ406="","","(ali)")&amp;"-kat",IF(CB406&lt;&gt;"NEMA","ime-pre-klu"&amp;IF(BJ406="","","(ali)"),IF(CE406&lt;&gt;"NEMA","ime-pre",IF(CT406&lt;&gt;"","novo",""))))&amp;IF(AND(BE406="0",BD406&gt;max_minuta*60),"-ot",""))</f>
        <v/>
      </c>
      <c r="DY406" t="s">
        <v>1</v>
      </c>
      <c r="DZ406" s="111"/>
      <c r="EA406" s="134"/>
      <c r="EB406" s="134"/>
      <c r="EC406" s="134"/>
      <c r="ED406" s="134"/>
      <c r="EE406" s="134"/>
      <c r="EF406" s="134"/>
      <c r="EG406" s="134"/>
      <c r="EH406" s="134"/>
      <c r="EI406" s="134"/>
      <c r="EJ406" s="106" t="str">
        <f t="shared" si="714"/>
        <v/>
      </c>
      <c r="EK406" t="s">
        <v>1</v>
      </c>
    </row>
    <row r="407" spans="2:141" x14ac:dyDescent="0.25">
      <c r="B407" s="148"/>
      <c r="C407" t="s">
        <v>1</v>
      </c>
      <c r="D407" s="159" t="str">
        <f t="shared" si="715"/>
        <v/>
      </c>
      <c r="E407" s="160" t="str">
        <f t="shared" ref="E407:AW407" si="747">IF($B407="","",FIND(";",$B407,D407+1))</f>
        <v/>
      </c>
      <c r="F407" s="160" t="str">
        <f t="shared" si="747"/>
        <v/>
      </c>
      <c r="G407" s="160" t="str">
        <f t="shared" si="747"/>
        <v/>
      </c>
      <c r="H407" s="160" t="str">
        <f t="shared" si="747"/>
        <v/>
      </c>
      <c r="I407" s="160" t="str">
        <f t="shared" si="747"/>
        <v/>
      </c>
      <c r="J407" s="160" t="str">
        <f t="shared" si="747"/>
        <v/>
      </c>
      <c r="K407" s="160" t="str">
        <f t="shared" si="747"/>
        <v/>
      </c>
      <c r="L407" s="160" t="str">
        <f t="shared" si="747"/>
        <v/>
      </c>
      <c r="M407" s="160" t="str">
        <f t="shared" si="747"/>
        <v/>
      </c>
      <c r="N407" s="160" t="str">
        <f t="shared" si="747"/>
        <v/>
      </c>
      <c r="O407" s="160" t="str">
        <f t="shared" si="747"/>
        <v/>
      </c>
      <c r="P407" s="160" t="str">
        <f t="shared" si="747"/>
        <v/>
      </c>
      <c r="Q407" s="160" t="str">
        <f t="shared" si="747"/>
        <v/>
      </c>
      <c r="R407" s="160" t="str">
        <f t="shared" si="747"/>
        <v/>
      </c>
      <c r="S407" s="160" t="str">
        <f t="shared" si="747"/>
        <v/>
      </c>
      <c r="T407" s="160" t="str">
        <f t="shared" si="747"/>
        <v/>
      </c>
      <c r="U407" s="160" t="str">
        <f t="shared" si="747"/>
        <v/>
      </c>
      <c r="V407" s="160" t="str">
        <f t="shared" si="747"/>
        <v/>
      </c>
      <c r="W407" s="160" t="str">
        <f t="shared" si="747"/>
        <v/>
      </c>
      <c r="X407" s="160" t="str">
        <f t="shared" si="747"/>
        <v/>
      </c>
      <c r="Y407" s="160" t="str">
        <f t="shared" si="747"/>
        <v/>
      </c>
      <c r="Z407" s="160" t="str">
        <f t="shared" si="747"/>
        <v/>
      </c>
      <c r="AA407" s="160" t="str">
        <f t="shared" si="747"/>
        <v/>
      </c>
      <c r="AB407" s="160" t="str">
        <f t="shared" si="747"/>
        <v/>
      </c>
      <c r="AC407" s="160" t="str">
        <f t="shared" si="747"/>
        <v/>
      </c>
      <c r="AD407" s="160" t="str">
        <f t="shared" si="747"/>
        <v/>
      </c>
      <c r="AE407" s="160" t="str">
        <f t="shared" si="747"/>
        <v/>
      </c>
      <c r="AF407" s="160" t="str">
        <f t="shared" si="747"/>
        <v/>
      </c>
      <c r="AG407" s="160" t="str">
        <f t="shared" si="747"/>
        <v/>
      </c>
      <c r="AH407" s="160" t="str">
        <f t="shared" si="747"/>
        <v/>
      </c>
      <c r="AI407" s="160" t="str">
        <f t="shared" si="747"/>
        <v/>
      </c>
      <c r="AJ407" s="160" t="str">
        <f t="shared" si="747"/>
        <v/>
      </c>
      <c r="AK407" s="160" t="str">
        <f t="shared" si="747"/>
        <v/>
      </c>
      <c r="AL407" s="160" t="str">
        <f t="shared" si="747"/>
        <v/>
      </c>
      <c r="AM407" s="160" t="str">
        <f t="shared" si="747"/>
        <v/>
      </c>
      <c r="AN407" s="160" t="str">
        <f t="shared" si="747"/>
        <v/>
      </c>
      <c r="AO407" s="160" t="str">
        <f t="shared" si="747"/>
        <v/>
      </c>
      <c r="AP407" s="160" t="str">
        <f t="shared" si="747"/>
        <v/>
      </c>
      <c r="AQ407" s="160" t="str">
        <f t="shared" si="747"/>
        <v/>
      </c>
      <c r="AR407" s="160" t="str">
        <f t="shared" si="747"/>
        <v/>
      </c>
      <c r="AS407" s="160" t="str">
        <f t="shared" si="747"/>
        <v/>
      </c>
      <c r="AT407" s="160" t="str">
        <f t="shared" si="747"/>
        <v/>
      </c>
      <c r="AU407" s="160" t="str">
        <f t="shared" si="747"/>
        <v/>
      </c>
      <c r="AV407" s="160" t="str">
        <f t="shared" si="747"/>
        <v/>
      </c>
      <c r="AW407" s="161" t="str">
        <f t="shared" si="747"/>
        <v/>
      </c>
      <c r="AX407" t="s">
        <v>1</v>
      </c>
      <c r="AY407" s="105" t="str">
        <f t="shared" si="717"/>
        <v/>
      </c>
      <c r="AZ407" s="134" t="str">
        <f t="shared" si="697"/>
        <v/>
      </c>
      <c r="BA407" s="73" t="str">
        <f t="shared" si="718"/>
        <v/>
      </c>
      <c r="BB407" s="73" t="str">
        <f t="shared" si="719"/>
        <v/>
      </c>
      <c r="BC407" s="134" t="str">
        <f t="shared" si="720"/>
        <v/>
      </c>
      <c r="BD407" s="134" t="str">
        <f t="shared" si="721"/>
        <v/>
      </c>
      <c r="BE407" s="134" t="str">
        <f t="shared" si="722"/>
        <v/>
      </c>
      <c r="BF407" s="134" t="str">
        <f t="shared" ref="BF407:BF410" si="748">IF(CD407="","",BE407)</f>
        <v/>
      </c>
      <c r="BG407" s="134" t="str">
        <f t="shared" si="698"/>
        <v/>
      </c>
      <c r="BH407" s="73" t="str">
        <f t="shared" si="699"/>
        <v/>
      </c>
      <c r="BI407" s="73" t="str">
        <f t="shared" si="744"/>
        <v/>
      </c>
      <c r="BJ407" s="134" t="str">
        <f t="shared" si="723"/>
        <v/>
      </c>
      <c r="BK407" s="73" t="str" cm="1">
        <f t="array" ref="BK407">IF(BJ407="",""&amp;BI407,IF(BJ407="NEMA",BI407,INDEX(klub_naziv,MATCH(INDEX(klubAlias_klubid,BJ407),klub_id,0))))</f>
        <v/>
      </c>
      <c r="BL407" s="73" t="str" cm="1">
        <f t="array" ref="BL407">IFERROR(INDEX(registarNatjecatelji,CE407,4),"")</f>
        <v/>
      </c>
      <c r="BM407" s="179" t="str">
        <f t="shared" si="667"/>
        <v/>
      </c>
      <c r="BN407" s="73" t="str">
        <f t="shared" si="724"/>
        <v/>
      </c>
      <c r="BO407" s="73" t="str">
        <f t="shared" si="737"/>
        <v/>
      </c>
      <c r="BP407" s="134" t="str">
        <f t="shared" si="700"/>
        <v/>
      </c>
      <c r="BQ407" s="73" t="str">
        <f t="shared" si="701"/>
        <v/>
      </c>
      <c r="BR407" s="73" t="str">
        <f t="shared" si="702"/>
        <v/>
      </c>
      <c r="BS407" s="134" t="str">
        <f t="shared" si="703"/>
        <v/>
      </c>
      <c r="BT407" s="74" t="str">
        <f t="shared" si="704"/>
        <v/>
      </c>
      <c r="BU407" s="74" t="str">
        <f t="shared" si="705"/>
        <v/>
      </c>
      <c r="BV407" s="75" t="str">
        <f t="shared" si="706"/>
        <v/>
      </c>
      <c r="BW407" t="s">
        <v>1</v>
      </c>
      <c r="BX407" s="105" t="str">
        <f t="shared" si="707"/>
        <v/>
      </c>
      <c r="BY407" s="106" t="str">
        <f t="shared" si="708"/>
        <v/>
      </c>
      <c r="BZ407" t="s">
        <v>1</v>
      </c>
      <c r="CA407" s="105" t="str">
        <f t="shared" si="709"/>
        <v/>
      </c>
      <c r="CB407" s="106" t="str">
        <f t="shared" si="710"/>
        <v/>
      </c>
      <c r="CC407" t="s">
        <v>1</v>
      </c>
      <c r="CD407" s="105" t="str">
        <f t="shared" si="711"/>
        <v/>
      </c>
      <c r="CE407" s="106" t="str">
        <f t="shared" si="725"/>
        <v/>
      </c>
      <c r="CF407" t="s">
        <v>1</v>
      </c>
      <c r="CG407" s="111" t="str">
        <f t="shared" si="726"/>
        <v/>
      </c>
      <c r="CH407" s="134" t="str" cm="1">
        <f t="array" ref="CH407">IF(CG407="","",INDEX(imePrezime_id,CG407,0))</f>
        <v/>
      </c>
      <c r="CI407" s="106" t="str">
        <f>IF(OR(CD407="",CE407&lt;&gt;"NEMA"),"",IFERROR(INDEX(imeprezimealias_imeprezimeid,MATCH(BA407&amp;" "&amp;BB407,imeprezimealias_alias,0)),""))</f>
        <v/>
      </c>
      <c r="CJ407" t="s">
        <v>1</v>
      </c>
      <c r="CK407" s="29" t="str">
        <f t="shared" si="727"/>
        <v/>
      </c>
      <c r="CL407" t="s">
        <v>1</v>
      </c>
      <c r="CM407" s="90"/>
      <c r="CN407" t="s">
        <v>1</v>
      </c>
      <c r="CO407" s="111" t="str">
        <f>IF(CM407="","",MAX(CO$10:CO406)+1)</f>
        <v/>
      </c>
      <c r="CP407" s="106" t="str">
        <f>IF(CM407="","",INDEX(imePrezime_id,MATCH(IF(IFERROR(SEARCH("–",CM407),0)&lt;&gt;0,CM407,SUBSTITUTE(CM407," "," – ",1)),imePrezime,0)))</f>
        <v/>
      </c>
      <c r="CR407" s="29" t="str">
        <f t="shared" si="728"/>
        <v/>
      </c>
      <c r="CS407" t="s">
        <v>1</v>
      </c>
      <c r="CT407" s="115" t="str">
        <f>IF(AND(CE407="NEMA",CI407=""),MAX(CT$10:CT406)+1,"")</f>
        <v/>
      </c>
      <c r="CU407" t="s">
        <v>1</v>
      </c>
      <c r="CV407" s="120" t="str">
        <f t="shared" si="742"/>
        <v/>
      </c>
      <c r="CW407" t="s">
        <v>1</v>
      </c>
      <c r="CX407" s="105" t="str">
        <f>IF(CT407="","",IF(BO407&lt;&gt;"CRO","","INSERT INTO osoba (id,reg_broj,oib,spol_id,dat_rodjenja) VALUES ("&amp;CT407&amp;",(SELECT max(reg_broj)+1 FROM osoba),Null,'"&amp;CV407&amp;"',Null); INSERT INTO osoba_log (id,reg_broj,oib,spol_id,dat_rodjenja,dnevnik_id) SELECT id,reg_broj,oib,spol_id,dat_rodjenja,"&amp;CT$2&amp;" FROM osoba WHERE id = "&amp;CT407&amp;";"))</f>
        <v/>
      </c>
      <c r="CY407" s="125" t="str">
        <f>IF(CT407="","","INSERT INTO imeprezime (id,osoba_id,rbr,ime,prezime,klub_id,identitet_id,sintaksa_id,info,aktivno,dnevnik_id) VALUES ("&amp;CT407&amp;","&amp;IF(CX407="","Null",CT407)&amp;",1,'"&amp;BA407&amp;"','"&amp;BB407&amp;"',(SELECT id FROM klub WHERE naziv = '"&amp;BI407&amp;"'),Null,1,'',1,"&amp;CT$2&amp;");")</f>
        <v/>
      </c>
      <c r="CZ407" t="s">
        <v>1</v>
      </c>
      <c r="DA407" s="29" t="str">
        <f t="shared" si="729"/>
        <v/>
      </c>
      <c r="DB407" t="s">
        <v>1</v>
      </c>
      <c r="DC407" s="105" t="str">
        <f>IF(OR(BP407="",BP407&lt;&gt;"NEMA"),"",BO407)</f>
        <v/>
      </c>
      <c r="DD407" s="125" t="str">
        <f>IF(DC407="","",MAX(DD$10:DD406)+1)</f>
        <v/>
      </c>
      <c r="DE407" t="s">
        <v>1</v>
      </c>
      <c r="DF407" s="90"/>
      <c r="DG407" t="s">
        <v>1</v>
      </c>
      <c r="DH407" s="29" t="str">
        <f t="shared" si="712"/>
        <v/>
      </c>
      <c r="DI407" t="s">
        <v>1</v>
      </c>
      <c r="DJ407" s="166" t="str">
        <f>IF(BJ407&lt;&gt;"NEMA","",IF(IFERROR(MATCH(BI407,BI$10:BI406,0),0)&lt;&gt;0,"",BI407))</f>
        <v/>
      </c>
      <c r="DK407" t="s">
        <v>1</v>
      </c>
      <c r="DL407" s="90"/>
      <c r="DM407" t="s">
        <v>1</v>
      </c>
      <c r="DN407" s="105" t="str">
        <f t="shared" si="730"/>
        <v/>
      </c>
      <c r="DO407" s="73" t="str">
        <f>IF(DN407="","",MAX(DO$10:DO406)+1)</f>
        <v/>
      </c>
      <c r="DP407" s="73" t="str">
        <f>IF(DN407="","",IF(BP407="","",IF(BP407="NEMA",DD407,BP407)))</f>
        <v/>
      </c>
      <c r="DQ407" s="73" t="str">
        <f t="shared" si="731"/>
        <v/>
      </c>
      <c r="DR407" s="73" t="str">
        <f>IF(DL407="","",MAX(DR$10:DR406)+1)</f>
        <v/>
      </c>
      <c r="DS407" s="177" t="str">
        <f t="shared" si="713"/>
        <v/>
      </c>
      <c r="DT407" s="125" t="str">
        <f t="shared" si="732"/>
        <v/>
      </c>
      <c r="DU407" t="s">
        <v>1</v>
      </c>
      <c r="DV407" s="29" t="str">
        <f t="shared" si="733"/>
        <v/>
      </c>
      <c r="DW407" t="s">
        <v>1</v>
      </c>
      <c r="DX407" s="166" t="str">
        <f>IF(BX407="","",IF(BY407&lt;&gt;"NEMA","ime-pre-klu"&amp;IF(BJ407="","","(ali)")&amp;"-kat",IF(CB407&lt;&gt;"NEMA","ime-pre-klu"&amp;IF(BJ407="","","(ali)"),IF(CE407&lt;&gt;"NEMA","ime-pre",IF(CT407&lt;&gt;"","novo",""))))&amp;IF(AND(BE407="0",BD407&gt;max_minuta*60),"-ot",""))</f>
        <v/>
      </c>
      <c r="DY407" t="s">
        <v>1</v>
      </c>
      <c r="DZ407" s="111"/>
      <c r="EA407" s="134"/>
      <c r="EB407" s="134"/>
      <c r="EC407" s="134"/>
      <c r="ED407" s="134"/>
      <c r="EE407" s="134"/>
      <c r="EF407" s="134"/>
      <c r="EG407" s="134"/>
      <c r="EH407" s="134"/>
      <c r="EI407" s="134"/>
      <c r="EJ407" s="106" t="str">
        <f t="shared" si="714"/>
        <v/>
      </c>
      <c r="EK407" t="s">
        <v>1</v>
      </c>
    </row>
    <row r="408" spans="2:141" x14ac:dyDescent="0.25">
      <c r="B408" s="148"/>
      <c r="C408" t="s">
        <v>1</v>
      </c>
      <c r="D408" s="159" t="str">
        <f t="shared" si="715"/>
        <v/>
      </c>
      <c r="E408" s="160" t="str">
        <f t="shared" ref="E408:AW408" si="749">IF($B408="","",FIND(";",$B408,D408+1))</f>
        <v/>
      </c>
      <c r="F408" s="160" t="str">
        <f t="shared" si="749"/>
        <v/>
      </c>
      <c r="G408" s="160" t="str">
        <f t="shared" si="749"/>
        <v/>
      </c>
      <c r="H408" s="160" t="str">
        <f t="shared" si="749"/>
        <v/>
      </c>
      <c r="I408" s="160" t="str">
        <f t="shared" si="749"/>
        <v/>
      </c>
      <c r="J408" s="160" t="str">
        <f t="shared" si="749"/>
        <v/>
      </c>
      <c r="K408" s="160" t="str">
        <f t="shared" si="749"/>
        <v/>
      </c>
      <c r="L408" s="160" t="str">
        <f t="shared" si="749"/>
        <v/>
      </c>
      <c r="M408" s="160" t="str">
        <f t="shared" si="749"/>
        <v/>
      </c>
      <c r="N408" s="160" t="str">
        <f t="shared" si="749"/>
        <v/>
      </c>
      <c r="O408" s="160" t="str">
        <f t="shared" si="749"/>
        <v/>
      </c>
      <c r="P408" s="160" t="str">
        <f t="shared" si="749"/>
        <v/>
      </c>
      <c r="Q408" s="160" t="str">
        <f t="shared" si="749"/>
        <v/>
      </c>
      <c r="R408" s="160" t="str">
        <f t="shared" si="749"/>
        <v/>
      </c>
      <c r="S408" s="160" t="str">
        <f t="shared" si="749"/>
        <v/>
      </c>
      <c r="T408" s="160" t="str">
        <f t="shared" si="749"/>
        <v/>
      </c>
      <c r="U408" s="160" t="str">
        <f t="shared" si="749"/>
        <v/>
      </c>
      <c r="V408" s="160" t="str">
        <f t="shared" si="749"/>
        <v/>
      </c>
      <c r="W408" s="160" t="str">
        <f t="shared" si="749"/>
        <v/>
      </c>
      <c r="X408" s="160" t="str">
        <f t="shared" si="749"/>
        <v/>
      </c>
      <c r="Y408" s="160" t="str">
        <f t="shared" si="749"/>
        <v/>
      </c>
      <c r="Z408" s="160" t="str">
        <f t="shared" si="749"/>
        <v/>
      </c>
      <c r="AA408" s="160" t="str">
        <f t="shared" si="749"/>
        <v/>
      </c>
      <c r="AB408" s="160" t="str">
        <f t="shared" si="749"/>
        <v/>
      </c>
      <c r="AC408" s="160" t="str">
        <f t="shared" si="749"/>
        <v/>
      </c>
      <c r="AD408" s="160" t="str">
        <f t="shared" si="749"/>
        <v/>
      </c>
      <c r="AE408" s="160" t="str">
        <f t="shared" si="749"/>
        <v/>
      </c>
      <c r="AF408" s="160" t="str">
        <f t="shared" si="749"/>
        <v/>
      </c>
      <c r="AG408" s="160" t="str">
        <f t="shared" si="749"/>
        <v/>
      </c>
      <c r="AH408" s="160" t="str">
        <f t="shared" si="749"/>
        <v/>
      </c>
      <c r="AI408" s="160" t="str">
        <f t="shared" si="749"/>
        <v/>
      </c>
      <c r="AJ408" s="160" t="str">
        <f t="shared" si="749"/>
        <v/>
      </c>
      <c r="AK408" s="160" t="str">
        <f t="shared" si="749"/>
        <v/>
      </c>
      <c r="AL408" s="160" t="str">
        <f t="shared" si="749"/>
        <v/>
      </c>
      <c r="AM408" s="160" t="str">
        <f t="shared" si="749"/>
        <v/>
      </c>
      <c r="AN408" s="160" t="str">
        <f t="shared" si="749"/>
        <v/>
      </c>
      <c r="AO408" s="160" t="str">
        <f t="shared" si="749"/>
        <v/>
      </c>
      <c r="AP408" s="160" t="str">
        <f t="shared" si="749"/>
        <v/>
      </c>
      <c r="AQ408" s="160" t="str">
        <f t="shared" si="749"/>
        <v/>
      </c>
      <c r="AR408" s="160" t="str">
        <f t="shared" si="749"/>
        <v/>
      </c>
      <c r="AS408" s="160" t="str">
        <f t="shared" si="749"/>
        <v/>
      </c>
      <c r="AT408" s="160" t="str">
        <f t="shared" si="749"/>
        <v/>
      </c>
      <c r="AU408" s="160" t="str">
        <f t="shared" si="749"/>
        <v/>
      </c>
      <c r="AV408" s="160" t="str">
        <f t="shared" si="749"/>
        <v/>
      </c>
      <c r="AW408" s="161" t="str">
        <f t="shared" si="749"/>
        <v/>
      </c>
      <c r="AX408" t="s">
        <v>1</v>
      </c>
      <c r="AY408" s="105" t="str">
        <f t="shared" si="717"/>
        <v/>
      </c>
      <c r="AZ408" s="134" t="str">
        <f t="shared" si="697"/>
        <v/>
      </c>
      <c r="BA408" s="73" t="str">
        <f t="shared" si="718"/>
        <v/>
      </c>
      <c r="BB408" s="73" t="str">
        <f t="shared" si="719"/>
        <v/>
      </c>
      <c r="BC408" s="134" t="str">
        <f t="shared" si="720"/>
        <v/>
      </c>
      <c r="BD408" s="134" t="str">
        <f t="shared" si="721"/>
        <v/>
      </c>
      <c r="BE408" s="134" t="str">
        <f t="shared" si="722"/>
        <v/>
      </c>
      <c r="BF408" s="134" t="str">
        <f t="shared" si="748"/>
        <v/>
      </c>
      <c r="BG408" s="134" t="str">
        <f t="shared" si="698"/>
        <v/>
      </c>
      <c r="BH408" s="73" t="str">
        <f t="shared" si="699"/>
        <v/>
      </c>
      <c r="BI408" s="73" t="str">
        <f t="shared" si="744"/>
        <v/>
      </c>
      <c r="BJ408" s="134" t="str">
        <f t="shared" si="723"/>
        <v/>
      </c>
      <c r="BK408" s="73" t="str" cm="1">
        <f t="array" ref="BK408">IF(BJ408="",""&amp;BI408,IF(BJ408="NEMA",BI408,INDEX(klub_naziv,MATCH(INDEX(klubAlias_klubid,BJ408),klub_id,0))))</f>
        <v/>
      </c>
      <c r="BL408" s="73" t="str" cm="1">
        <f t="array" ref="BL408">IFERROR(INDEX(registarNatjecatelji,CE408,4),"")</f>
        <v/>
      </c>
      <c r="BM408" s="179" t="str">
        <f t="shared" si="667"/>
        <v/>
      </c>
      <c r="BN408" s="73" t="str">
        <f t="shared" si="724"/>
        <v/>
      </c>
      <c r="BO408" s="73" t="str">
        <f t="shared" si="737"/>
        <v/>
      </c>
      <c r="BP408" s="134" t="str">
        <f t="shared" si="700"/>
        <v/>
      </c>
      <c r="BQ408" s="73" t="str">
        <f t="shared" si="701"/>
        <v/>
      </c>
      <c r="BR408" s="73" t="str">
        <f t="shared" si="702"/>
        <v/>
      </c>
      <c r="BS408" s="134" t="str">
        <f t="shared" si="703"/>
        <v/>
      </c>
      <c r="BT408" s="74" t="str">
        <f t="shared" si="704"/>
        <v/>
      </c>
      <c r="BU408" s="74" t="str">
        <f t="shared" si="705"/>
        <v/>
      </c>
      <c r="BV408" s="75" t="str">
        <f t="shared" si="706"/>
        <v/>
      </c>
      <c r="BW408" t="s">
        <v>1</v>
      </c>
      <c r="BX408" s="105" t="str">
        <f t="shared" si="707"/>
        <v/>
      </c>
      <c r="BY408" s="106" t="str">
        <f t="shared" si="708"/>
        <v/>
      </c>
      <c r="BZ408" t="s">
        <v>1</v>
      </c>
      <c r="CA408" s="105" t="str">
        <f t="shared" si="709"/>
        <v/>
      </c>
      <c r="CB408" s="106" t="str">
        <f t="shared" si="710"/>
        <v/>
      </c>
      <c r="CC408" t="s">
        <v>1</v>
      </c>
      <c r="CD408" s="105" t="str">
        <f t="shared" si="711"/>
        <v/>
      </c>
      <c r="CE408" s="106" t="str">
        <f t="shared" si="725"/>
        <v/>
      </c>
      <c r="CF408" t="s">
        <v>1</v>
      </c>
      <c r="CG408" s="111" t="str">
        <f t="shared" si="726"/>
        <v/>
      </c>
      <c r="CH408" s="134" t="str" cm="1">
        <f t="array" ref="CH408">IF(CG408="","",INDEX(imePrezime_id,CG408,0))</f>
        <v/>
      </c>
      <c r="CI408" s="106" t="str">
        <f>IF(OR(CD408="",CE408&lt;&gt;"NEMA"),"",IFERROR(INDEX(imeprezimealias_imeprezimeid,MATCH(BA408&amp;" "&amp;BB408,imeprezimealias_alias,0)),""))</f>
        <v/>
      </c>
      <c r="CJ408" t="s">
        <v>1</v>
      </c>
      <c r="CK408" s="29" t="str">
        <f t="shared" si="727"/>
        <v/>
      </c>
      <c r="CL408" t="s">
        <v>1</v>
      </c>
      <c r="CM408" s="90"/>
      <c r="CN408" t="s">
        <v>1</v>
      </c>
      <c r="CO408" s="111" t="str">
        <f>IF(CM408="","",MAX(CO$10:CO407)+1)</f>
        <v/>
      </c>
      <c r="CP408" s="106" t="str">
        <f>IF(CM408="","",INDEX(imePrezime_id,MATCH(IF(IFERROR(SEARCH("–",CM408),0)&lt;&gt;0,CM408,SUBSTITUTE(CM408," "," – ",1)),imePrezime,0)))</f>
        <v/>
      </c>
      <c r="CR408" s="29" t="str">
        <f t="shared" si="728"/>
        <v/>
      </c>
      <c r="CS408" t="s">
        <v>1</v>
      </c>
      <c r="CT408" s="115" t="str">
        <f>IF(AND(CE408="NEMA",CI408=""),MAX(CT$10:CT407)+1,"")</f>
        <v/>
      </c>
      <c r="CU408" t="s">
        <v>1</v>
      </c>
      <c r="CV408" s="120" t="str">
        <f t="shared" si="742"/>
        <v/>
      </c>
      <c r="CW408" t="s">
        <v>1</v>
      </c>
      <c r="CX408" s="105" t="str">
        <f>IF(CT408="","",IF(BO408&lt;&gt;"CRO","","INSERT INTO osoba (id,reg_broj,oib,spol_id,dat_rodjenja) VALUES ("&amp;CT408&amp;",(SELECT max(reg_broj)+1 FROM osoba),Null,'"&amp;CV408&amp;"',Null); INSERT INTO osoba_log (id,reg_broj,oib,spol_id,dat_rodjenja,dnevnik_id) SELECT id,reg_broj,oib,spol_id,dat_rodjenja,"&amp;CT$2&amp;" FROM osoba WHERE id = "&amp;CT408&amp;";"))</f>
        <v/>
      </c>
      <c r="CY408" s="125" t="str">
        <f>IF(CT408="","","INSERT INTO imeprezime (id,osoba_id,rbr,ime,prezime,klub_id,identitet_id,sintaksa_id,info,aktivno,dnevnik_id) VALUES ("&amp;CT408&amp;","&amp;IF(CX408="","Null",CT408)&amp;",1,'"&amp;BA408&amp;"','"&amp;BB408&amp;"',(SELECT id FROM klub WHERE naziv = '"&amp;BI408&amp;"'),Null,1,'',1,"&amp;CT$2&amp;");")</f>
        <v/>
      </c>
      <c r="CZ408" t="s">
        <v>1</v>
      </c>
      <c r="DA408" s="29" t="str">
        <f t="shared" si="729"/>
        <v/>
      </c>
      <c r="DB408" t="s">
        <v>1</v>
      </c>
      <c r="DC408" s="105" t="str">
        <f>IF(OR(BP408="",BP408&lt;&gt;"NEMA"),"",BO408)</f>
        <v/>
      </c>
      <c r="DD408" s="125" t="str">
        <f>IF(DC408="","",MAX(DD$10:DD407)+1)</f>
        <v/>
      </c>
      <c r="DE408" t="s">
        <v>1</v>
      </c>
      <c r="DF408" s="90"/>
      <c r="DG408" t="s">
        <v>1</v>
      </c>
      <c r="DH408" s="29" t="str">
        <f t="shared" si="712"/>
        <v/>
      </c>
      <c r="DI408" t="s">
        <v>1</v>
      </c>
      <c r="DJ408" s="166" t="str">
        <f>IF(BJ408&lt;&gt;"NEMA","",IF(IFERROR(MATCH(BI408,BI$10:BI407,0),0)&lt;&gt;0,"",BI408))</f>
        <v/>
      </c>
      <c r="DK408" t="s">
        <v>1</v>
      </c>
      <c r="DL408" s="90"/>
      <c r="DM408" t="s">
        <v>1</v>
      </c>
      <c r="DN408" s="105" t="str">
        <f t="shared" si="730"/>
        <v/>
      </c>
      <c r="DO408" s="73" t="str">
        <f>IF(DN408="","",MAX(DO$10:DO407)+1)</f>
        <v/>
      </c>
      <c r="DP408" s="73" t="str">
        <f>IF(DN408="","",IF(BP408="","",IF(BP408="NEMA",DD408,BP408)))</f>
        <v/>
      </c>
      <c r="DQ408" s="73" t="str">
        <f t="shared" si="731"/>
        <v/>
      </c>
      <c r="DR408" s="73" t="str">
        <f>IF(DL408="","",MAX(DR$10:DR407)+1)</f>
        <v/>
      </c>
      <c r="DS408" s="177" t="str">
        <f t="shared" si="713"/>
        <v/>
      </c>
      <c r="DT408" s="125" t="str">
        <f t="shared" si="732"/>
        <v/>
      </c>
      <c r="DU408" t="s">
        <v>1</v>
      </c>
      <c r="DV408" s="29" t="str">
        <f t="shared" si="733"/>
        <v/>
      </c>
      <c r="DW408" t="s">
        <v>1</v>
      </c>
      <c r="DX408" s="166" t="str">
        <f>IF(BX408="","",IF(BY408&lt;&gt;"NEMA","ime-pre-klu"&amp;IF(BJ408="","","(ali)")&amp;"-kat",IF(CB408&lt;&gt;"NEMA","ime-pre-klu"&amp;IF(BJ408="","","(ali)"),IF(CE408&lt;&gt;"NEMA","ime-pre",IF(CT408&lt;&gt;"","novo",""))))&amp;IF(AND(BE408="0",BD408&gt;max_minuta*60),"-ot",""))</f>
        <v/>
      </c>
      <c r="DY408" t="s">
        <v>1</v>
      </c>
      <c r="DZ408" s="111"/>
      <c r="EA408" s="134"/>
      <c r="EB408" s="134"/>
      <c r="EC408" s="134"/>
      <c r="ED408" s="134"/>
      <c r="EE408" s="134"/>
      <c r="EF408" s="134"/>
      <c r="EG408" s="134"/>
      <c r="EH408" s="134"/>
      <c r="EI408" s="134"/>
      <c r="EJ408" s="106" t="str">
        <f t="shared" si="714"/>
        <v/>
      </c>
      <c r="EK408" t="s">
        <v>1</v>
      </c>
    </row>
    <row r="409" spans="2:141" x14ac:dyDescent="0.25">
      <c r="B409" s="148"/>
      <c r="C409" t="s">
        <v>1</v>
      </c>
      <c r="D409" s="159" t="str">
        <f t="shared" si="715"/>
        <v/>
      </c>
      <c r="E409" s="160" t="str">
        <f t="shared" ref="E409:AW409" si="750">IF($B409="","",FIND(";",$B409,D409+1))</f>
        <v/>
      </c>
      <c r="F409" s="160" t="str">
        <f t="shared" si="750"/>
        <v/>
      </c>
      <c r="G409" s="160" t="str">
        <f t="shared" si="750"/>
        <v/>
      </c>
      <c r="H409" s="160" t="str">
        <f t="shared" si="750"/>
        <v/>
      </c>
      <c r="I409" s="160" t="str">
        <f t="shared" si="750"/>
        <v/>
      </c>
      <c r="J409" s="160" t="str">
        <f t="shared" si="750"/>
        <v/>
      </c>
      <c r="K409" s="160" t="str">
        <f t="shared" si="750"/>
        <v/>
      </c>
      <c r="L409" s="160" t="str">
        <f t="shared" si="750"/>
        <v/>
      </c>
      <c r="M409" s="160" t="str">
        <f t="shared" si="750"/>
        <v/>
      </c>
      <c r="N409" s="160" t="str">
        <f t="shared" si="750"/>
        <v/>
      </c>
      <c r="O409" s="160" t="str">
        <f t="shared" si="750"/>
        <v/>
      </c>
      <c r="P409" s="160" t="str">
        <f t="shared" si="750"/>
        <v/>
      </c>
      <c r="Q409" s="160" t="str">
        <f t="shared" si="750"/>
        <v/>
      </c>
      <c r="R409" s="160" t="str">
        <f t="shared" si="750"/>
        <v/>
      </c>
      <c r="S409" s="160" t="str">
        <f t="shared" si="750"/>
        <v/>
      </c>
      <c r="T409" s="160" t="str">
        <f t="shared" si="750"/>
        <v/>
      </c>
      <c r="U409" s="160" t="str">
        <f t="shared" si="750"/>
        <v/>
      </c>
      <c r="V409" s="160" t="str">
        <f t="shared" si="750"/>
        <v/>
      </c>
      <c r="W409" s="160" t="str">
        <f t="shared" si="750"/>
        <v/>
      </c>
      <c r="X409" s="160" t="str">
        <f t="shared" si="750"/>
        <v/>
      </c>
      <c r="Y409" s="160" t="str">
        <f t="shared" si="750"/>
        <v/>
      </c>
      <c r="Z409" s="160" t="str">
        <f t="shared" si="750"/>
        <v/>
      </c>
      <c r="AA409" s="160" t="str">
        <f t="shared" si="750"/>
        <v/>
      </c>
      <c r="AB409" s="160" t="str">
        <f t="shared" si="750"/>
        <v/>
      </c>
      <c r="AC409" s="160" t="str">
        <f t="shared" si="750"/>
        <v/>
      </c>
      <c r="AD409" s="160" t="str">
        <f t="shared" si="750"/>
        <v/>
      </c>
      <c r="AE409" s="160" t="str">
        <f t="shared" si="750"/>
        <v/>
      </c>
      <c r="AF409" s="160" t="str">
        <f t="shared" si="750"/>
        <v/>
      </c>
      <c r="AG409" s="160" t="str">
        <f t="shared" si="750"/>
        <v/>
      </c>
      <c r="AH409" s="160" t="str">
        <f t="shared" si="750"/>
        <v/>
      </c>
      <c r="AI409" s="160" t="str">
        <f t="shared" si="750"/>
        <v/>
      </c>
      <c r="AJ409" s="160" t="str">
        <f t="shared" si="750"/>
        <v/>
      </c>
      <c r="AK409" s="160" t="str">
        <f t="shared" si="750"/>
        <v/>
      </c>
      <c r="AL409" s="160" t="str">
        <f t="shared" si="750"/>
        <v/>
      </c>
      <c r="AM409" s="160" t="str">
        <f t="shared" si="750"/>
        <v/>
      </c>
      <c r="AN409" s="160" t="str">
        <f t="shared" si="750"/>
        <v/>
      </c>
      <c r="AO409" s="160" t="str">
        <f t="shared" si="750"/>
        <v/>
      </c>
      <c r="AP409" s="160" t="str">
        <f t="shared" si="750"/>
        <v/>
      </c>
      <c r="AQ409" s="160" t="str">
        <f t="shared" si="750"/>
        <v/>
      </c>
      <c r="AR409" s="160" t="str">
        <f t="shared" si="750"/>
        <v/>
      </c>
      <c r="AS409" s="160" t="str">
        <f t="shared" si="750"/>
        <v/>
      </c>
      <c r="AT409" s="160" t="str">
        <f t="shared" si="750"/>
        <v/>
      </c>
      <c r="AU409" s="160" t="str">
        <f t="shared" si="750"/>
        <v/>
      </c>
      <c r="AV409" s="160" t="str">
        <f t="shared" si="750"/>
        <v/>
      </c>
      <c r="AW409" s="161" t="str">
        <f t="shared" si="750"/>
        <v/>
      </c>
      <c r="AX409" t="s">
        <v>1</v>
      </c>
      <c r="AY409" s="105" t="str">
        <f t="shared" si="717"/>
        <v/>
      </c>
      <c r="AZ409" s="134" t="str">
        <f t="shared" si="697"/>
        <v/>
      </c>
      <c r="BA409" s="73" t="str">
        <f t="shared" si="718"/>
        <v/>
      </c>
      <c r="BB409" s="73" t="str">
        <f t="shared" si="719"/>
        <v/>
      </c>
      <c r="BC409" s="134" t="str">
        <f t="shared" si="720"/>
        <v/>
      </c>
      <c r="BD409" s="134" t="str">
        <f t="shared" si="721"/>
        <v/>
      </c>
      <c r="BE409" s="134" t="str">
        <f t="shared" si="722"/>
        <v/>
      </c>
      <c r="BF409" s="134" t="str">
        <f t="shared" si="748"/>
        <v/>
      </c>
      <c r="BG409" s="134" t="str">
        <f t="shared" si="698"/>
        <v/>
      </c>
      <c r="BH409" s="73" t="str">
        <f t="shared" si="699"/>
        <v/>
      </c>
      <c r="BI409" s="73" t="str">
        <f t="shared" si="744"/>
        <v/>
      </c>
      <c r="BJ409" s="134" t="str">
        <f t="shared" si="723"/>
        <v/>
      </c>
      <c r="BK409" s="73" t="str" cm="1">
        <f t="array" ref="BK409">IF(BJ409="",""&amp;BI409,IF(BJ409="NEMA",BI409,INDEX(klub_naziv,MATCH(INDEX(klubAlias_klubid,BJ409),klub_id,0))))</f>
        <v/>
      </c>
      <c r="BL409" s="73" t="str" cm="1">
        <f t="array" ref="BL409">IFERROR(INDEX(registarNatjecatelji,CE409,4),"")</f>
        <v/>
      </c>
      <c r="BM409" s="179" t="str">
        <f t="shared" si="667"/>
        <v/>
      </c>
      <c r="BN409" s="73" t="str">
        <f t="shared" si="724"/>
        <v/>
      </c>
      <c r="BO409" s="73" t="str">
        <f t="shared" si="737"/>
        <v/>
      </c>
      <c r="BP409" s="134" t="str">
        <f t="shared" si="700"/>
        <v/>
      </c>
      <c r="BQ409" s="73" t="str">
        <f t="shared" si="701"/>
        <v/>
      </c>
      <c r="BR409" s="73" t="str">
        <f t="shared" si="702"/>
        <v/>
      </c>
      <c r="BS409" s="134" t="str">
        <f t="shared" si="703"/>
        <v/>
      </c>
      <c r="BT409" s="74" t="str">
        <f t="shared" si="704"/>
        <v/>
      </c>
      <c r="BU409" s="74" t="str">
        <f t="shared" si="705"/>
        <v/>
      </c>
      <c r="BV409" s="75" t="str">
        <f t="shared" si="706"/>
        <v/>
      </c>
      <c r="BW409" t="s">
        <v>1</v>
      </c>
      <c r="BX409" s="105" t="str">
        <f t="shared" si="707"/>
        <v/>
      </c>
      <c r="BY409" s="106" t="str">
        <f t="shared" si="708"/>
        <v/>
      </c>
      <c r="BZ409" t="s">
        <v>1</v>
      </c>
      <c r="CA409" s="105" t="str">
        <f t="shared" si="709"/>
        <v/>
      </c>
      <c r="CB409" s="106" t="str">
        <f t="shared" si="710"/>
        <v/>
      </c>
      <c r="CC409" t="s">
        <v>1</v>
      </c>
      <c r="CD409" s="105" t="str">
        <f t="shared" si="711"/>
        <v/>
      </c>
      <c r="CE409" s="106" t="str">
        <f t="shared" si="725"/>
        <v/>
      </c>
      <c r="CF409" t="s">
        <v>1</v>
      </c>
      <c r="CG409" s="111" t="str">
        <f t="shared" si="726"/>
        <v/>
      </c>
      <c r="CH409" s="134" t="str" cm="1">
        <f t="array" ref="CH409">IF(CG409="","",INDEX(imePrezime_id,CG409,0))</f>
        <v/>
      </c>
      <c r="CI409" s="106" t="str">
        <f>IF(OR(CD409="",CE409&lt;&gt;"NEMA"),"",IFERROR(INDEX(imeprezimealias_imeprezimeid,MATCH(BA409&amp;" "&amp;BB409,imeprezimealias_alias,0)),""))</f>
        <v/>
      </c>
      <c r="CJ409" t="s">
        <v>1</v>
      </c>
      <c r="CK409" s="29" t="str">
        <f t="shared" si="727"/>
        <v/>
      </c>
      <c r="CL409" t="s">
        <v>1</v>
      </c>
      <c r="CM409" s="90"/>
      <c r="CN409" t="s">
        <v>1</v>
      </c>
      <c r="CO409" s="111" t="str">
        <f>IF(CM409="","",MAX(CO$10:CO408)+1)</f>
        <v/>
      </c>
      <c r="CP409" s="106" t="str">
        <f>IF(CM409="","",INDEX(imePrezime_id,MATCH(IF(IFERROR(SEARCH("–",CM409),0)&lt;&gt;0,CM409,SUBSTITUTE(CM409," "," – ",1)),imePrezime,0)))</f>
        <v/>
      </c>
      <c r="CR409" s="29" t="str">
        <f t="shared" si="728"/>
        <v/>
      </c>
      <c r="CS409" t="s">
        <v>1</v>
      </c>
      <c r="CT409" s="115" t="str">
        <f>IF(AND(CE409="NEMA",CI409=""),MAX(CT$10:CT408)+1,"")</f>
        <v/>
      </c>
      <c r="CU409" t="s">
        <v>1</v>
      </c>
      <c r="CV409" s="120" t="str">
        <f t="shared" si="742"/>
        <v/>
      </c>
      <c r="CW409" t="s">
        <v>1</v>
      </c>
      <c r="CX409" s="105" t="str">
        <f>IF(CT409="","",IF(BO409&lt;&gt;"CRO","","INSERT INTO osoba (id,reg_broj,oib,spol_id,dat_rodjenja) VALUES ("&amp;CT409&amp;",(SELECT max(reg_broj)+1 FROM osoba),Null,'"&amp;CV409&amp;"',Null); INSERT INTO osoba_log (id,reg_broj,oib,spol_id,dat_rodjenja,dnevnik_id) SELECT id,reg_broj,oib,spol_id,dat_rodjenja,"&amp;CT$2&amp;" FROM osoba WHERE id = "&amp;CT409&amp;";"))</f>
        <v/>
      </c>
      <c r="CY409" s="125" t="str">
        <f>IF(CT409="","","INSERT INTO imeprezime (id,osoba_id,rbr,ime,prezime,klub_id,identitet_id,sintaksa_id,info,aktivno,dnevnik_id) VALUES ("&amp;CT409&amp;","&amp;IF(CX409="","Null",CT409)&amp;",1,'"&amp;BA409&amp;"','"&amp;BB409&amp;"',(SELECT id FROM klub WHERE naziv = '"&amp;BI409&amp;"'),Null,1,'',1,"&amp;CT$2&amp;");")</f>
        <v/>
      </c>
      <c r="CZ409" t="s">
        <v>1</v>
      </c>
      <c r="DA409" s="29" t="str">
        <f t="shared" si="729"/>
        <v/>
      </c>
      <c r="DB409" t="s">
        <v>1</v>
      </c>
      <c r="DC409" s="105" t="str">
        <f>IF(OR(BP409="",BP409&lt;&gt;"NEMA"),"",BO409)</f>
        <v/>
      </c>
      <c r="DD409" s="125" t="str">
        <f>IF(DC409="","",MAX(DD$10:DD408)+1)</f>
        <v/>
      </c>
      <c r="DE409" t="s">
        <v>1</v>
      </c>
      <c r="DF409" s="90"/>
      <c r="DG409" t="s">
        <v>1</v>
      </c>
      <c r="DH409" s="29" t="str">
        <f t="shared" si="712"/>
        <v/>
      </c>
      <c r="DI409" t="s">
        <v>1</v>
      </c>
      <c r="DJ409" s="166" t="str">
        <f>IF(BJ409&lt;&gt;"NEMA","",IF(IFERROR(MATCH(BI409,BI$10:BI408,0),0)&lt;&gt;0,"",BI409))</f>
        <v/>
      </c>
      <c r="DK409" t="s">
        <v>1</v>
      </c>
      <c r="DL409" s="90"/>
      <c r="DM409" t="s">
        <v>1</v>
      </c>
      <c r="DN409" s="105" t="str">
        <f t="shared" si="730"/>
        <v/>
      </c>
      <c r="DO409" s="73" t="str">
        <f>IF(DN409="","",MAX(DO$10:DO408)+1)</f>
        <v/>
      </c>
      <c r="DP409" s="73" t="str">
        <f>IF(DN409="","",IF(BP409="","",IF(BP409="NEMA",DD409,BP409)))</f>
        <v/>
      </c>
      <c r="DQ409" s="73" t="str">
        <f t="shared" si="731"/>
        <v/>
      </c>
      <c r="DR409" s="73" t="str">
        <f>IF(DL409="","",MAX(DR$10:DR408)+1)</f>
        <v/>
      </c>
      <c r="DS409" s="177" t="str">
        <f t="shared" si="713"/>
        <v/>
      </c>
      <c r="DT409" s="125" t="str">
        <f t="shared" si="732"/>
        <v/>
      </c>
      <c r="DU409" t="s">
        <v>1</v>
      </c>
      <c r="DV409" s="29" t="str">
        <f t="shared" si="733"/>
        <v/>
      </c>
      <c r="DW409" t="s">
        <v>1</v>
      </c>
      <c r="DX409" s="166" t="str">
        <f>IF(BX409="","",IF(BY409&lt;&gt;"NEMA","ime-pre-klu"&amp;IF(BJ409="","","(ali)")&amp;"-kat",IF(CB409&lt;&gt;"NEMA","ime-pre-klu"&amp;IF(BJ409="","","(ali)"),IF(CE409&lt;&gt;"NEMA","ime-pre",IF(CT409&lt;&gt;"","novo",""))))&amp;IF(AND(BE409="0",BD409&gt;max_minuta*60),"-ot",""))</f>
        <v/>
      </c>
      <c r="DY409" t="s">
        <v>1</v>
      </c>
      <c r="DZ409" s="111"/>
      <c r="EA409" s="134"/>
      <c r="EB409" s="134"/>
      <c r="EC409" s="134"/>
      <c r="ED409" s="134"/>
      <c r="EE409" s="134"/>
      <c r="EF409" s="134"/>
      <c r="EG409" s="134"/>
      <c r="EH409" s="134"/>
      <c r="EI409" s="134"/>
      <c r="EJ409" s="106" t="str">
        <f t="shared" si="714"/>
        <v/>
      </c>
      <c r="EK409" t="s">
        <v>1</v>
      </c>
    </row>
    <row r="410" spans="2:141" s="99" customFormat="1" ht="15.75" thickBot="1" x14ac:dyDescent="0.3">
      <c r="B410" s="149"/>
      <c r="C410" s="99" t="s">
        <v>1</v>
      </c>
      <c r="D410" s="162" t="str">
        <f t="shared" si="715"/>
        <v/>
      </c>
      <c r="E410" s="163" t="str">
        <f t="shared" ref="E410:AW410" si="751">IF($B410="","",FIND(";",$B410,D410+1))</f>
        <v/>
      </c>
      <c r="F410" s="163" t="str">
        <f t="shared" si="751"/>
        <v/>
      </c>
      <c r="G410" s="163" t="str">
        <f t="shared" si="751"/>
        <v/>
      </c>
      <c r="H410" s="163" t="str">
        <f t="shared" si="751"/>
        <v/>
      </c>
      <c r="I410" s="163" t="str">
        <f t="shared" si="751"/>
        <v/>
      </c>
      <c r="J410" s="163" t="str">
        <f t="shared" si="751"/>
        <v/>
      </c>
      <c r="K410" s="163" t="str">
        <f t="shared" si="751"/>
        <v/>
      </c>
      <c r="L410" s="163" t="str">
        <f t="shared" si="751"/>
        <v/>
      </c>
      <c r="M410" s="163" t="str">
        <f t="shared" si="751"/>
        <v/>
      </c>
      <c r="N410" s="163" t="str">
        <f t="shared" si="751"/>
        <v/>
      </c>
      <c r="O410" s="163" t="str">
        <f t="shared" si="751"/>
        <v/>
      </c>
      <c r="P410" s="163" t="str">
        <f t="shared" si="751"/>
        <v/>
      </c>
      <c r="Q410" s="163" t="str">
        <f t="shared" si="751"/>
        <v/>
      </c>
      <c r="R410" s="163" t="str">
        <f t="shared" si="751"/>
        <v/>
      </c>
      <c r="S410" s="163" t="str">
        <f t="shared" si="751"/>
        <v/>
      </c>
      <c r="T410" s="163" t="str">
        <f t="shared" si="751"/>
        <v/>
      </c>
      <c r="U410" s="163" t="str">
        <f t="shared" si="751"/>
        <v/>
      </c>
      <c r="V410" s="163" t="str">
        <f t="shared" si="751"/>
        <v/>
      </c>
      <c r="W410" s="163" t="str">
        <f t="shared" si="751"/>
        <v/>
      </c>
      <c r="X410" s="163" t="str">
        <f t="shared" si="751"/>
        <v/>
      </c>
      <c r="Y410" s="163" t="str">
        <f t="shared" si="751"/>
        <v/>
      </c>
      <c r="Z410" s="163" t="str">
        <f t="shared" si="751"/>
        <v/>
      </c>
      <c r="AA410" s="163" t="str">
        <f t="shared" si="751"/>
        <v/>
      </c>
      <c r="AB410" s="163" t="str">
        <f t="shared" si="751"/>
        <v/>
      </c>
      <c r="AC410" s="163" t="str">
        <f t="shared" si="751"/>
        <v/>
      </c>
      <c r="AD410" s="163" t="str">
        <f t="shared" si="751"/>
        <v/>
      </c>
      <c r="AE410" s="163" t="str">
        <f t="shared" si="751"/>
        <v/>
      </c>
      <c r="AF410" s="163" t="str">
        <f t="shared" si="751"/>
        <v/>
      </c>
      <c r="AG410" s="163" t="str">
        <f t="shared" si="751"/>
        <v/>
      </c>
      <c r="AH410" s="163" t="str">
        <f t="shared" si="751"/>
        <v/>
      </c>
      <c r="AI410" s="163" t="str">
        <f t="shared" si="751"/>
        <v/>
      </c>
      <c r="AJ410" s="163" t="str">
        <f t="shared" si="751"/>
        <v/>
      </c>
      <c r="AK410" s="163" t="str">
        <f t="shared" si="751"/>
        <v/>
      </c>
      <c r="AL410" s="163" t="str">
        <f t="shared" si="751"/>
        <v/>
      </c>
      <c r="AM410" s="163" t="str">
        <f t="shared" si="751"/>
        <v/>
      </c>
      <c r="AN410" s="163" t="str">
        <f t="shared" si="751"/>
        <v/>
      </c>
      <c r="AO410" s="163" t="str">
        <f t="shared" si="751"/>
        <v/>
      </c>
      <c r="AP410" s="163" t="str">
        <f t="shared" si="751"/>
        <v/>
      </c>
      <c r="AQ410" s="163" t="str">
        <f t="shared" si="751"/>
        <v/>
      </c>
      <c r="AR410" s="163" t="str">
        <f t="shared" si="751"/>
        <v/>
      </c>
      <c r="AS410" s="163" t="str">
        <f t="shared" si="751"/>
        <v/>
      </c>
      <c r="AT410" s="163" t="str">
        <f t="shared" si="751"/>
        <v/>
      </c>
      <c r="AU410" s="163" t="str">
        <f t="shared" si="751"/>
        <v/>
      </c>
      <c r="AV410" s="163" t="str">
        <f t="shared" si="751"/>
        <v/>
      </c>
      <c r="AW410" s="164" t="str">
        <f t="shared" si="751"/>
        <v/>
      </c>
      <c r="AX410" s="99" t="s">
        <v>1</v>
      </c>
      <c r="AY410" s="107" t="str">
        <f t="shared" si="717"/>
        <v/>
      </c>
      <c r="AZ410" s="135" t="str">
        <f t="shared" si="697"/>
        <v/>
      </c>
      <c r="BA410" s="77" t="str">
        <f t="shared" si="718"/>
        <v/>
      </c>
      <c r="BB410" s="77" t="str">
        <f t="shared" si="719"/>
        <v/>
      </c>
      <c r="BC410" s="135" t="str">
        <f t="shared" si="720"/>
        <v/>
      </c>
      <c r="BD410" s="135" t="str">
        <f t="shared" si="721"/>
        <v/>
      </c>
      <c r="BE410" s="135" t="str">
        <f t="shared" si="722"/>
        <v/>
      </c>
      <c r="BF410" s="135" t="str">
        <f t="shared" si="748"/>
        <v/>
      </c>
      <c r="BG410" s="135" t="str">
        <f t="shared" si="698"/>
        <v/>
      </c>
      <c r="BH410" s="77" t="str">
        <f t="shared" si="699"/>
        <v/>
      </c>
      <c r="BI410" s="77" t="str">
        <f t="shared" si="744"/>
        <v/>
      </c>
      <c r="BJ410" s="135" t="str">
        <f t="shared" si="723"/>
        <v/>
      </c>
      <c r="BK410" s="77" t="str" cm="1">
        <f t="array" ref="BK410">IF(BJ410="",""&amp;BI410,IF(BJ410="NEMA",BI410,INDEX(klub_naziv,MATCH(INDEX(klubAlias_klubid,BJ410),klub_id,0))))</f>
        <v/>
      </c>
      <c r="BL410" s="77" t="str" cm="1">
        <f t="array" ref="BL410">IFERROR(INDEX(registarNatjecatelji,CE410,4),"")</f>
        <v/>
      </c>
      <c r="BM410" s="180" t="str">
        <f t="shared" si="667"/>
        <v/>
      </c>
      <c r="BN410" s="77" t="str">
        <f t="shared" si="724"/>
        <v/>
      </c>
      <c r="BO410" s="77" t="str">
        <f t="shared" si="737"/>
        <v/>
      </c>
      <c r="BP410" s="135" t="str">
        <f t="shared" si="700"/>
        <v/>
      </c>
      <c r="BQ410" s="77" t="str">
        <f t="shared" si="701"/>
        <v/>
      </c>
      <c r="BR410" s="77" t="str">
        <f t="shared" si="702"/>
        <v/>
      </c>
      <c r="BS410" s="135" t="str">
        <f t="shared" si="703"/>
        <v/>
      </c>
      <c r="BT410" s="78" t="str">
        <f t="shared" si="704"/>
        <v/>
      </c>
      <c r="BU410" s="78" t="str">
        <f t="shared" si="705"/>
        <v/>
      </c>
      <c r="BV410" s="79" t="str">
        <f t="shared" si="706"/>
        <v/>
      </c>
      <c r="BW410" s="99" t="s">
        <v>1</v>
      </c>
      <c r="BX410" s="107" t="str">
        <f t="shared" si="707"/>
        <v/>
      </c>
      <c r="BY410" s="108" t="str">
        <f t="shared" si="708"/>
        <v/>
      </c>
      <c r="BZ410" s="99" t="s">
        <v>1</v>
      </c>
      <c r="CA410" s="107" t="str">
        <f t="shared" si="709"/>
        <v/>
      </c>
      <c r="CB410" s="108" t="str">
        <f t="shared" si="710"/>
        <v/>
      </c>
      <c r="CC410" s="99" t="s">
        <v>1</v>
      </c>
      <c r="CD410" s="107" t="str">
        <f t="shared" si="711"/>
        <v/>
      </c>
      <c r="CE410" s="108" t="str">
        <f t="shared" si="725"/>
        <v/>
      </c>
      <c r="CF410" s="99" t="s">
        <v>1</v>
      </c>
      <c r="CG410" s="112" t="str">
        <f t="shared" si="726"/>
        <v/>
      </c>
      <c r="CH410" s="135" t="str" cm="1">
        <f t="array" ref="CH410">IF(CG410="","",INDEX(imePrezime_id,CG410,0))</f>
        <v/>
      </c>
      <c r="CI410" s="108" t="str">
        <f>IF(OR(CD410="",CE410&lt;&gt;"NEMA"),"",IFERROR(INDEX(imeprezimealias_imeprezimeid,MATCH(BA410&amp;" "&amp;BB410,imeprezimealias_alias,0)),""))</f>
        <v/>
      </c>
      <c r="CJ410" s="99" t="s">
        <v>1</v>
      </c>
      <c r="CK410" s="30" t="str">
        <f t="shared" si="727"/>
        <v/>
      </c>
      <c r="CL410" s="99" t="s">
        <v>1</v>
      </c>
      <c r="CM410" s="91"/>
      <c r="CN410" s="99" t="s">
        <v>1</v>
      </c>
      <c r="CO410" s="112" t="str">
        <f>IF(CM410="","",MAX(CO$10:CO409)+1)</f>
        <v/>
      </c>
      <c r="CP410" s="108" t="str">
        <f>IF(CM410="","",INDEX(imePrezime_id,MATCH(IF(IFERROR(SEARCH("–",CM410),0)&lt;&gt;0,CM410,SUBSTITUTE(CM410," "," – ",1)),imePrezime,0)))</f>
        <v/>
      </c>
      <c r="CR410" s="30" t="str">
        <f t="shared" si="728"/>
        <v/>
      </c>
      <c r="CS410" s="99" t="s">
        <v>1</v>
      </c>
      <c r="CT410" s="116" t="str">
        <f>IF(AND(CE410="NEMA",CI410=""),MAX(CT$10:CT409)+1,"")</f>
        <v/>
      </c>
      <c r="CU410" s="99" t="s">
        <v>1</v>
      </c>
      <c r="CV410" s="121" t="str">
        <f t="shared" si="742"/>
        <v/>
      </c>
      <c r="CW410" s="99" t="s">
        <v>1</v>
      </c>
      <c r="CX410" s="107" t="str">
        <f>IF(CT410="","",IF(BO410&lt;&gt;"CRO","","INSERT INTO osoba (id,reg_broj,oib,spol_id,dat_rodjenja) VALUES ("&amp;CT410&amp;",(SELECT max(reg_broj)+1 FROM osoba),Null,'"&amp;CV410&amp;"',Null); INSERT INTO osoba_log (id,reg_broj,oib,spol_id,dat_rodjenja,dnevnik_id) SELECT id,reg_broj,oib,spol_id,dat_rodjenja,"&amp;CT$2&amp;" FROM osoba WHERE id = "&amp;CT410&amp;";"))</f>
        <v/>
      </c>
      <c r="CY410" s="126" t="str">
        <f>IF(CT410="","","INSERT INTO imeprezime (id,osoba_id,rbr,ime,prezime,klub_id,identitet_id,sintaksa_id,info,aktivno,dnevnik_id) VALUES ("&amp;CT410&amp;","&amp;IF(CX410="","Null",CT410)&amp;",1,'"&amp;BA410&amp;"','"&amp;BB410&amp;"',(SELECT id FROM klub WHERE naziv = '"&amp;BI410&amp;"'),Null,1,'',1,"&amp;CT$2&amp;");")</f>
        <v/>
      </c>
      <c r="CZ410" s="99" t="s">
        <v>1</v>
      </c>
      <c r="DA410" s="30" t="str">
        <f t="shared" si="729"/>
        <v/>
      </c>
      <c r="DB410" s="99" t="s">
        <v>1</v>
      </c>
      <c r="DC410" s="107" t="str">
        <f>IF(OR(BP410="",BP410&lt;&gt;"NEMA"),"",BO410)</f>
        <v/>
      </c>
      <c r="DD410" s="126" t="str">
        <f>IF(DC410="","",MAX(DD$10:DD409)+1)</f>
        <v/>
      </c>
      <c r="DE410" s="99" t="s">
        <v>1</v>
      </c>
      <c r="DF410" s="91"/>
      <c r="DG410" s="99" t="s">
        <v>1</v>
      </c>
      <c r="DH410" s="30" t="str">
        <f t="shared" si="712"/>
        <v/>
      </c>
      <c r="DI410" s="99" t="s">
        <v>1</v>
      </c>
      <c r="DJ410" s="167" t="str">
        <f>IF(BJ410&lt;&gt;"NEMA","",IF(IFERROR(MATCH(BI410,BI$10:BI409,0),0)&lt;&gt;0,"",BI410))</f>
        <v/>
      </c>
      <c r="DK410" s="99" t="s">
        <v>1</v>
      </c>
      <c r="DL410" s="91"/>
      <c r="DM410" s="99" t="s">
        <v>1</v>
      </c>
      <c r="DN410" s="107" t="str">
        <f t="shared" si="730"/>
        <v/>
      </c>
      <c r="DO410" s="77" t="str">
        <f>IF(DN410="","",MAX(DO$10:DO409)+1)</f>
        <v/>
      </c>
      <c r="DP410" s="77" t="str">
        <f>IF(DN410="","",IF(BP410="","",IF(BP410="NEMA",DD410,BP410)))</f>
        <v/>
      </c>
      <c r="DQ410" s="77" t="str">
        <f t="shared" si="731"/>
        <v/>
      </c>
      <c r="DR410" s="77" t="str">
        <f>IF(DL410="","",MAX(DR$10:DR409)+1)</f>
        <v/>
      </c>
      <c r="DS410" s="184" t="str">
        <f t="shared" si="713"/>
        <v/>
      </c>
      <c r="DT410" s="126" t="str">
        <f t="shared" si="732"/>
        <v/>
      </c>
      <c r="DU410" s="99" t="s">
        <v>1</v>
      </c>
      <c r="DV410" s="30" t="str">
        <f t="shared" si="733"/>
        <v/>
      </c>
      <c r="DW410" s="99" t="s">
        <v>1</v>
      </c>
      <c r="DX410" s="167" t="str">
        <f>IF(BX410="","",IF(BY410&lt;&gt;"NEMA","ime-pre-klu"&amp;IF(BJ410="","","(ali)")&amp;"-kat",IF(CB410&lt;&gt;"NEMA","ime-pre-klu"&amp;IF(BJ410="","","(ali)"),IF(CE410&lt;&gt;"NEMA","ime-pre",IF(CT410&lt;&gt;"","novo",""))))&amp;IF(AND(BE410="0",BD410&gt;max_minuta*60),"-ot",""))</f>
        <v/>
      </c>
      <c r="DY410" s="99" t="s">
        <v>1</v>
      </c>
      <c r="DZ410" s="112"/>
      <c r="EA410" s="135"/>
      <c r="EB410" s="135"/>
      <c r="EC410" s="135"/>
      <c r="ED410" s="135"/>
      <c r="EE410" s="135"/>
      <c r="EF410" s="135"/>
      <c r="EG410" s="135"/>
      <c r="EH410" s="135"/>
      <c r="EI410" s="135"/>
      <c r="EJ410" s="108" t="str">
        <f t="shared" si="714"/>
        <v/>
      </c>
      <c r="EK410" s="99" t="s">
        <v>1</v>
      </c>
    </row>
    <row r="411" spans="2:141" s="99" customFormat="1" x14ac:dyDescent="0.25">
      <c r="G411" s="100"/>
      <c r="H411" s="100"/>
      <c r="AY411" s="6"/>
      <c r="AZ411" s="17"/>
      <c r="BA411" s="6"/>
      <c r="BB411" s="6"/>
      <c r="BC411" s="17"/>
      <c r="BD411" s="17"/>
      <c r="BE411" s="17"/>
      <c r="BF411" s="17"/>
      <c r="BG411" s="17"/>
      <c r="BH411" s="6"/>
      <c r="BI411" s="6"/>
      <c r="BJ411" s="17"/>
      <c r="BK411" s="6"/>
      <c r="BL411" s="6"/>
      <c r="BM411" s="17"/>
      <c r="BN411" s="6"/>
      <c r="BO411" s="6"/>
      <c r="BP411" s="17"/>
      <c r="BQ411" s="6"/>
      <c r="BR411" s="6"/>
      <c r="BS411" s="17"/>
      <c r="BT411" s="18"/>
      <c r="BU411" s="18"/>
      <c r="BV411" s="18"/>
      <c r="BX411" s="6"/>
      <c r="BY411" s="17"/>
      <c r="CA411" s="6"/>
      <c r="CB411" s="17"/>
      <c r="CD411" s="6"/>
      <c r="CE411" s="17"/>
      <c r="CG411" s="17"/>
      <c r="CH411" s="17"/>
      <c r="CI411" s="17"/>
      <c r="CK411" s="17"/>
      <c r="CM411" s="6"/>
      <c r="CO411" s="17"/>
      <c r="CP411" s="17"/>
      <c r="CT411" s="17"/>
      <c r="CV411" s="17"/>
      <c r="DC411" s="6"/>
      <c r="DD411" s="6"/>
      <c r="DF411" s="6"/>
      <c r="DJ411" s="6"/>
      <c r="DL411" s="6"/>
      <c r="DN411" s="6"/>
      <c r="DO411" s="6"/>
      <c r="DP411" s="6"/>
      <c r="DQ411" s="6"/>
      <c r="DR411" s="6"/>
      <c r="DS411" s="6"/>
      <c r="DT411" s="6"/>
      <c r="DX411" s="6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</row>
  </sheetData>
  <mergeCells count="11">
    <mergeCell ref="BX7:CI7"/>
    <mergeCell ref="DX2:DX3"/>
    <mergeCell ref="DZ5:EJ5"/>
    <mergeCell ref="DZ7:EJ7"/>
    <mergeCell ref="DZ4:EJ4"/>
    <mergeCell ref="DZ2:EA3"/>
    <mergeCell ref="EC2:EJ3"/>
    <mergeCell ref="DJ7:DV7"/>
    <mergeCell ref="CT7:DA7"/>
    <mergeCell ref="DC7:DH7"/>
    <mergeCell ref="CM7:CR7"/>
  </mergeCells>
  <conditionalFormatting sqref="CE8:CE10 BJ4:BM8 CI4:CK5 BJ10:BM1048576">
    <cfRule type="cellIs" dxfId="22" priority="33" operator="equal">
      <formula>"NEMA"</formula>
    </cfRule>
  </conditionalFormatting>
  <conditionalFormatting sqref="CE6">
    <cfRule type="cellIs" dxfId="21" priority="25" operator="equal">
      <formula>"NEMA"</formula>
    </cfRule>
  </conditionalFormatting>
  <conditionalFormatting sqref="CE228:CE1048576 CE12:CE127">
    <cfRule type="cellIs" dxfId="20" priority="31" operator="equal">
      <formula>"NEMA"</formula>
    </cfRule>
  </conditionalFormatting>
  <conditionalFormatting sqref="CE128:CE227">
    <cfRule type="cellIs" dxfId="19" priority="30" operator="equal">
      <formula>"NEMA"</formula>
    </cfRule>
  </conditionalFormatting>
  <conditionalFormatting sqref="CE11">
    <cfRule type="cellIs" dxfId="18" priority="29" operator="equal">
      <formula>"NEMA"</formula>
    </cfRule>
  </conditionalFormatting>
  <conditionalFormatting sqref="CB8:CB10">
    <cfRule type="cellIs" dxfId="16" priority="19" operator="equal">
      <formula>"NEMA"</formula>
    </cfRule>
  </conditionalFormatting>
  <conditionalFormatting sqref="CB228:CB1048576 CB12:CB127">
    <cfRule type="cellIs" dxfId="15" priority="18" operator="equal">
      <formula>"NEMA"</formula>
    </cfRule>
  </conditionalFormatting>
  <conditionalFormatting sqref="CB128:CB227">
    <cfRule type="cellIs" dxfId="14" priority="17" operator="equal">
      <formula>"NEMA"</formula>
    </cfRule>
  </conditionalFormatting>
  <conditionalFormatting sqref="CB11">
    <cfRule type="cellIs" dxfId="13" priority="16" operator="equal">
      <formula>"NEMA"</formula>
    </cfRule>
  </conditionalFormatting>
  <conditionalFormatting sqref="CB6">
    <cfRule type="cellIs" dxfId="11" priority="14" operator="equal">
      <formula>"NEMA"</formula>
    </cfRule>
  </conditionalFormatting>
  <conditionalFormatting sqref="BY8:BY10">
    <cfRule type="cellIs" dxfId="10" priority="13" operator="equal">
      <formula>"NEMA"</formula>
    </cfRule>
  </conditionalFormatting>
  <conditionalFormatting sqref="BY228:BY1048576 BY12:BY127">
    <cfRule type="cellIs" dxfId="9" priority="12" operator="equal">
      <formula>"NEMA"</formula>
    </cfRule>
  </conditionalFormatting>
  <conditionalFormatting sqref="BY128:BY227">
    <cfRule type="cellIs" dxfId="8" priority="11" operator="equal">
      <formula>"NEMA"</formula>
    </cfRule>
  </conditionalFormatting>
  <conditionalFormatting sqref="BY11">
    <cfRule type="cellIs" dxfId="7" priority="10" operator="equal">
      <formula>"NEMA"</formula>
    </cfRule>
  </conditionalFormatting>
  <conditionalFormatting sqref="BY6">
    <cfRule type="cellIs" dxfId="5" priority="8" operator="equal">
      <formula>"NEMA"</formula>
    </cfRule>
  </conditionalFormatting>
  <conditionalFormatting sqref="CH9:CK9">
    <cfRule type="cellIs" dxfId="4" priority="7" operator="equal">
      <formula>"NEMA"</formula>
    </cfRule>
  </conditionalFormatting>
  <conditionalFormatting sqref="BJ9:BM9">
    <cfRule type="cellIs" dxfId="3" priority="4" operator="equal">
      <formula>"NEMA"</formula>
    </cfRule>
  </conditionalFormatting>
  <conditionalFormatting sqref="BN11:BN410">
    <cfRule type="cellIs" dxfId="2" priority="3" operator="notEqual">
      <formula>$BK11</formula>
    </cfRule>
  </conditionalFormatting>
  <conditionalFormatting sqref="BP4:BP8 BP10:BP1048576">
    <cfRule type="cellIs" dxfId="1" priority="2" operator="equal">
      <formula>"NEMA"</formula>
    </cfRule>
  </conditionalFormatting>
  <conditionalFormatting sqref="BP9">
    <cfRule type="cellIs" dxfId="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271" workbookViewId="0">
      <selection activeCell="O13" sqref="O13"/>
    </sheetView>
  </sheetViews>
  <sheetFormatPr defaultRowHeight="15" x14ac:dyDescent="0.25"/>
  <cols>
    <col min="1" max="1" width="2.85546875" customWidth="1"/>
    <col min="2" max="2" width="11.5703125" style="4" customWidth="1"/>
    <col min="3" max="5" width="17.140625" style="4" customWidth="1"/>
    <col min="6" max="6" width="11.140625" style="4" bestFit="1" customWidth="1"/>
    <col min="7" max="7" width="2.85546875" customWidth="1"/>
    <col min="8" max="8" width="42.85546875" style="4" customWidth="1"/>
    <col min="9" max="9" width="2.85546875" customWidth="1"/>
    <col min="10" max="10" width="40" style="4" customWidth="1"/>
    <col min="11" max="11" width="2.85546875" customWidth="1"/>
    <col min="12" max="12" width="28.5703125" style="4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214" t="s">
        <v>1402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6"/>
    </row>
    <row r="3" spans="2:16" ht="15.75" thickBot="1" x14ac:dyDescent="0.3"/>
    <row r="4" spans="2:16" ht="21.75" thickBot="1" x14ac:dyDescent="0.4">
      <c r="B4" s="211" t="s">
        <v>1394</v>
      </c>
      <c r="C4" s="212"/>
      <c r="D4" s="212"/>
      <c r="E4" s="212"/>
      <c r="F4" s="213"/>
      <c r="J4"/>
      <c r="L4"/>
      <c r="N4" s="211" t="s">
        <v>1395</v>
      </c>
      <c r="O4" s="212"/>
      <c r="P4" s="213"/>
    </row>
    <row r="5" spans="2:16" ht="15.75" thickBot="1" x14ac:dyDescent="0.3"/>
    <row r="6" spans="2:16" ht="123.75" customHeight="1" thickBot="1" x14ac:dyDescent="0.3">
      <c r="B6" s="208" t="str">
        <f>"SELECT
	imeprezime_id,
	ime,
    prezime,
    klub,
    CASE
		WHEN IfNull (registar"&amp;IF(liga_id=101,"kup",IF(liga_id=102,"spr",IF(liga_id=103,"pre",IF(liga_id=104,"mtb","xyz"))))&amp;"_datum,'2100-01-01')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klub,
    CASE
		WHEN IfNull (registarkup_datum,'2100-01-01') &gt; '2021-04-17' THEN ''
		ELSE IfNull (registarkup_kategorija,'')
	END AS kategorija
FROM
	v_natjecatelj_export</v>
      </c>
      <c r="C6" s="209"/>
      <c r="D6" s="209"/>
      <c r="E6" s="209"/>
      <c r="F6" s="210"/>
      <c r="N6" s="208" t="s">
        <v>1535</v>
      </c>
      <c r="O6" s="209"/>
      <c r="P6" s="210"/>
    </row>
    <row r="7" spans="2:16" x14ac:dyDescent="0.25">
      <c r="H7" s="7"/>
    </row>
    <row r="8" spans="2:16" x14ac:dyDescent="0.25">
      <c r="B8" s="88" t="s">
        <v>1527</v>
      </c>
      <c r="C8" s="55" t="s">
        <v>336</v>
      </c>
      <c r="D8" s="55" t="s">
        <v>337</v>
      </c>
      <c r="E8" s="55" t="s">
        <v>338</v>
      </c>
      <c r="F8" s="59" t="s">
        <v>339</v>
      </c>
      <c r="H8" s="94" t="s">
        <v>1074</v>
      </c>
      <c r="J8" s="94" t="s">
        <v>1073</v>
      </c>
      <c r="L8" s="94" t="s">
        <v>1075</v>
      </c>
      <c r="N8" s="88" t="s">
        <v>1530</v>
      </c>
      <c r="O8" s="55" t="s">
        <v>1529</v>
      </c>
      <c r="P8" s="59" t="s">
        <v>1536</v>
      </c>
    </row>
    <row r="9" spans="2:16" ht="7.5" customHeight="1" thickBot="1" x14ac:dyDescent="0.3">
      <c r="N9" s="4"/>
      <c r="O9" s="4"/>
      <c r="P9" s="4"/>
    </row>
    <row r="10" spans="2:16" x14ac:dyDescent="0.25">
      <c r="B10" s="32">
        <v>1208</v>
      </c>
      <c r="C10" s="41" t="s">
        <v>340</v>
      </c>
      <c r="D10" s="41" t="s">
        <v>341</v>
      </c>
      <c r="E10" s="41" t="s">
        <v>118</v>
      </c>
      <c r="F10" s="33"/>
      <c r="H10" s="95" t="str">
        <f>IF(C10="","",C10) &amp; IF(D10="",""," – " &amp; D10) &amp; IF(E10="",""," – " &amp; E10) &amp; IF(F10="",""," – " &amp; F10)</f>
        <v>Željko – Belaj – OK Bjelovar</v>
      </c>
      <c r="J10" s="95" t="str">
        <f>IF(C10="","",C10) &amp; IF(D10="",""," – " &amp; D10) &amp; IF(E10="",""," – " &amp; E10)</f>
        <v>Željko – Belaj – OK Bjelovar</v>
      </c>
      <c r="L10" s="95" t="str">
        <f>IF(C10="","",C10) &amp; IF(D10="",""," – " &amp; D10)</f>
        <v>Željko – Belaj</v>
      </c>
      <c r="N10" s="32">
        <v>1</v>
      </c>
      <c r="O10" s="41" t="s">
        <v>1531</v>
      </c>
      <c r="P10" s="33">
        <v>1050</v>
      </c>
    </row>
    <row r="11" spans="2:16" x14ac:dyDescent="0.25">
      <c r="B11" s="34">
        <v>1537</v>
      </c>
      <c r="C11" s="46" t="s">
        <v>85</v>
      </c>
      <c r="D11" s="46" t="s">
        <v>117</v>
      </c>
      <c r="E11" s="46" t="s">
        <v>118</v>
      </c>
      <c r="F11" s="35" t="s">
        <v>116</v>
      </c>
      <c r="H11" s="96" t="str">
        <f t="shared" ref="H11:H74" si="0">IF(C11="","",C11) &amp; IF(D11="",""," – " &amp; D11) &amp; IF(E11="",""," – " &amp; E11) &amp; IF(F11="",""," – " &amp; F11)</f>
        <v>Vedran – Bijelić – OK Bjelovar – M35</v>
      </c>
      <c r="J11" s="96" t="str">
        <f t="shared" ref="J11:J74" si="1">IF(C11="","",C11) &amp; IF(D11="",""," – " &amp; D11) &amp; IF(E11="",""," – " &amp; E11)</f>
        <v>Vedran – Bijelić – OK Bjelovar</v>
      </c>
      <c r="L11" s="96" t="str">
        <f t="shared" ref="L11:L74" si="2">IF(C11="","",C11) &amp; IF(D11="",""," – " &amp; D11)</f>
        <v>Vedran – Bijelić</v>
      </c>
      <c r="N11" s="34"/>
      <c r="O11" s="46"/>
      <c r="P11" s="35"/>
    </row>
    <row r="12" spans="2:16" x14ac:dyDescent="0.25">
      <c r="B12" s="34">
        <v>1793</v>
      </c>
      <c r="C12" s="46" t="s">
        <v>121</v>
      </c>
      <c r="D12" s="46" t="s">
        <v>342</v>
      </c>
      <c r="E12" s="46" t="s">
        <v>118</v>
      </c>
      <c r="F12" s="35"/>
      <c r="H12" s="96" t="str">
        <f t="shared" si="0"/>
        <v>Tihomir – Despetović – OK Bjelovar</v>
      </c>
      <c r="J12" s="96" t="str">
        <f t="shared" si="1"/>
        <v>Tihomir – Despetović – OK Bjelovar</v>
      </c>
      <c r="L12" s="96" t="str">
        <f t="shared" si="2"/>
        <v>Tihomir – Despetović</v>
      </c>
      <c r="N12" s="34"/>
      <c r="O12" s="46"/>
      <c r="P12" s="35"/>
    </row>
    <row r="13" spans="2:16" x14ac:dyDescent="0.25">
      <c r="B13" s="34">
        <v>1284</v>
      </c>
      <c r="C13" s="46" t="s">
        <v>343</v>
      </c>
      <c r="D13" s="46" t="s">
        <v>344</v>
      </c>
      <c r="E13" s="46" t="s">
        <v>118</v>
      </c>
      <c r="F13" s="35"/>
      <c r="H13" s="96" t="str">
        <f t="shared" si="0"/>
        <v>Bože – Đipalo – OK Bjelovar</v>
      </c>
      <c r="J13" s="96" t="str">
        <f t="shared" si="1"/>
        <v>Bože – Đipalo – OK Bjelovar</v>
      </c>
      <c r="L13" s="96" t="str">
        <f t="shared" si="2"/>
        <v>Bože – Đipalo</v>
      </c>
      <c r="N13" s="34"/>
      <c r="O13" s="46"/>
      <c r="P13" s="35"/>
    </row>
    <row r="14" spans="2:16" x14ac:dyDescent="0.25">
      <c r="B14" s="34">
        <v>1610</v>
      </c>
      <c r="C14" s="46" t="s">
        <v>58</v>
      </c>
      <c r="D14" s="46" t="s">
        <v>345</v>
      </c>
      <c r="E14" s="46" t="s">
        <v>118</v>
      </c>
      <c r="F14" s="35"/>
      <c r="H14" s="96" t="str">
        <f t="shared" si="0"/>
        <v>Ivan – Draušnik – OK Bjelovar</v>
      </c>
      <c r="J14" s="96" t="str">
        <f t="shared" si="1"/>
        <v>Ivan – Draušnik – OK Bjelovar</v>
      </c>
      <c r="L14" s="96" t="str">
        <f t="shared" si="2"/>
        <v>Ivan – Draušnik</v>
      </c>
      <c r="N14" s="34"/>
      <c r="O14" s="46"/>
      <c r="P14" s="35"/>
    </row>
    <row r="15" spans="2:16" x14ac:dyDescent="0.25">
      <c r="B15" s="34">
        <v>1824</v>
      </c>
      <c r="C15" s="46" t="s">
        <v>346</v>
      </c>
      <c r="D15" s="46" t="s">
        <v>347</v>
      </c>
      <c r="E15" s="46" t="s">
        <v>118</v>
      </c>
      <c r="F15" s="35"/>
      <c r="H15" s="96" t="str">
        <f t="shared" si="0"/>
        <v>Matej – Drmanović – OK Bjelovar</v>
      </c>
      <c r="J15" s="96" t="str">
        <f t="shared" si="1"/>
        <v>Matej – Drmanović – OK Bjelovar</v>
      </c>
      <c r="L15" s="96" t="str">
        <f t="shared" si="2"/>
        <v>Matej – Drmanović</v>
      </c>
      <c r="N15" s="34"/>
      <c r="O15" s="46"/>
      <c r="P15" s="35"/>
    </row>
    <row r="16" spans="2:16" x14ac:dyDescent="0.25">
      <c r="B16" s="34">
        <v>1825</v>
      </c>
      <c r="C16" s="46" t="s">
        <v>348</v>
      </c>
      <c r="D16" s="46" t="s">
        <v>349</v>
      </c>
      <c r="E16" s="46" t="s">
        <v>118</v>
      </c>
      <c r="F16" s="35"/>
      <c r="H16" s="96" t="str">
        <f t="shared" si="0"/>
        <v>Mihael – Grgić – OK Bjelovar</v>
      </c>
      <c r="J16" s="96" t="str">
        <f t="shared" si="1"/>
        <v>Mihael – Grgić – OK Bjelovar</v>
      </c>
      <c r="L16" s="96" t="str">
        <f t="shared" si="2"/>
        <v>Mihael – Grgić</v>
      </c>
      <c r="N16" s="34"/>
      <c r="O16" s="46"/>
      <c r="P16" s="35"/>
    </row>
    <row r="17" spans="2:16" x14ac:dyDescent="0.25">
      <c r="B17" s="34">
        <v>1826</v>
      </c>
      <c r="C17" s="46" t="s">
        <v>307</v>
      </c>
      <c r="D17" s="46" t="s">
        <v>350</v>
      </c>
      <c r="E17" s="46" t="s">
        <v>118</v>
      </c>
      <c r="F17" s="35"/>
      <c r="H17" s="96" t="str">
        <f t="shared" si="0"/>
        <v>Marija – Kaučić Perković – OK Bjelovar</v>
      </c>
      <c r="J17" s="96" t="str">
        <f t="shared" si="1"/>
        <v>Marija – Kaučić Perković – OK Bjelovar</v>
      </c>
      <c r="L17" s="96" t="str">
        <f t="shared" si="2"/>
        <v>Marija – Kaučić Perković</v>
      </c>
      <c r="N17" s="34"/>
      <c r="O17" s="46"/>
      <c r="P17" s="35"/>
    </row>
    <row r="18" spans="2:16" x14ac:dyDescent="0.25">
      <c r="B18" s="34">
        <v>1577</v>
      </c>
      <c r="C18" s="46" t="s">
        <v>70</v>
      </c>
      <c r="D18" s="46" t="s">
        <v>351</v>
      </c>
      <c r="E18" s="46" t="s">
        <v>118</v>
      </c>
      <c r="F18" s="35"/>
      <c r="H18" s="96" t="str">
        <f t="shared" si="0"/>
        <v>Damir – Klobučarić – OK Bjelovar</v>
      </c>
      <c r="J18" s="96" t="str">
        <f t="shared" si="1"/>
        <v>Damir – Klobučarić – OK Bjelovar</v>
      </c>
      <c r="L18" s="96" t="str">
        <f t="shared" si="2"/>
        <v>Damir – Klobučarić</v>
      </c>
      <c r="N18" s="34"/>
      <c r="O18" s="192"/>
      <c r="P18" s="35"/>
    </row>
    <row r="19" spans="2:16" x14ac:dyDescent="0.25">
      <c r="B19" s="34">
        <v>1794</v>
      </c>
      <c r="C19" s="46" t="s">
        <v>278</v>
      </c>
      <c r="D19" s="46" t="s">
        <v>352</v>
      </c>
      <c r="E19" s="46" t="s">
        <v>118</v>
      </c>
      <c r="F19" s="35"/>
      <c r="H19" s="96" t="str">
        <f t="shared" si="0"/>
        <v>Željka – Krupka – OK Bjelovar</v>
      </c>
      <c r="J19" s="96" t="str">
        <f t="shared" si="1"/>
        <v>Željka – Krupka – OK Bjelovar</v>
      </c>
      <c r="L19" s="96" t="str">
        <f t="shared" si="2"/>
        <v>Željka – Krupka</v>
      </c>
      <c r="N19" s="34"/>
      <c r="O19" s="46"/>
      <c r="P19" s="35"/>
    </row>
    <row r="20" spans="2:16" x14ac:dyDescent="0.25">
      <c r="B20" s="34">
        <v>1679</v>
      </c>
      <c r="C20" s="46" t="s">
        <v>353</v>
      </c>
      <c r="D20" s="46" t="s">
        <v>354</v>
      </c>
      <c r="E20" s="46" t="s">
        <v>118</v>
      </c>
      <c r="F20" s="35"/>
      <c r="H20" s="96" t="str">
        <f t="shared" si="0"/>
        <v>Siniša – Muhtić – OK Bjelovar</v>
      </c>
      <c r="J20" s="96" t="str">
        <f t="shared" si="1"/>
        <v>Siniša – Muhtić – OK Bjelovar</v>
      </c>
      <c r="L20" s="96" t="str">
        <f t="shared" si="2"/>
        <v>Siniša – Muhtić</v>
      </c>
      <c r="N20" s="34"/>
      <c r="O20" s="46"/>
      <c r="P20" s="35"/>
    </row>
    <row r="21" spans="2:16" x14ac:dyDescent="0.25">
      <c r="B21" s="34">
        <v>1453</v>
      </c>
      <c r="C21" s="46" t="s">
        <v>141</v>
      </c>
      <c r="D21" s="46" t="s">
        <v>140</v>
      </c>
      <c r="E21" s="46" t="s">
        <v>118</v>
      </c>
      <c r="F21" s="35" t="s">
        <v>142</v>
      </c>
      <c r="H21" s="96" t="str">
        <f t="shared" si="0"/>
        <v>Robert – Orehoci – OK Bjelovar – M45</v>
      </c>
      <c r="J21" s="96" t="str">
        <f t="shared" si="1"/>
        <v>Robert – Orehoci – OK Bjelovar</v>
      </c>
      <c r="L21" s="96" t="str">
        <f t="shared" si="2"/>
        <v>Robert – Orehoci</v>
      </c>
      <c r="N21" s="34"/>
      <c r="O21" s="46"/>
      <c r="P21" s="35"/>
    </row>
    <row r="22" spans="2:16" x14ac:dyDescent="0.25">
      <c r="B22" s="34">
        <v>1269</v>
      </c>
      <c r="C22" s="46" t="s">
        <v>355</v>
      </c>
      <c r="D22" s="46" t="s">
        <v>356</v>
      </c>
      <c r="E22" s="46" t="s">
        <v>118</v>
      </c>
      <c r="F22" s="35" t="s">
        <v>232</v>
      </c>
      <c r="H22" s="96" t="str">
        <f t="shared" si="0"/>
        <v>Antonija – Orlić – OK Bjelovar – Ž21A</v>
      </c>
      <c r="J22" s="96" t="str">
        <f t="shared" si="1"/>
        <v>Antonija – Orlić – OK Bjelovar</v>
      </c>
      <c r="L22" s="96" t="str">
        <f t="shared" si="2"/>
        <v>Antonija – Orlić</v>
      </c>
      <c r="N22" s="34"/>
      <c r="O22" s="46"/>
      <c r="P22" s="35"/>
    </row>
    <row r="23" spans="2:16" x14ac:dyDescent="0.25">
      <c r="B23" s="34">
        <v>1677</v>
      </c>
      <c r="C23" s="46" t="s">
        <v>154</v>
      </c>
      <c r="D23" s="46" t="s">
        <v>357</v>
      </c>
      <c r="E23" s="46" t="s">
        <v>118</v>
      </c>
      <c r="F23" s="35"/>
      <c r="H23" s="96" t="str">
        <f t="shared" si="0"/>
        <v>Mladen – Perica – OK Bjelovar</v>
      </c>
      <c r="J23" s="96" t="str">
        <f t="shared" si="1"/>
        <v>Mladen – Perica – OK Bjelovar</v>
      </c>
      <c r="L23" s="96" t="str">
        <f t="shared" si="2"/>
        <v>Mladen – Perica</v>
      </c>
      <c r="N23" s="34"/>
      <c r="O23" s="46"/>
      <c r="P23" s="35"/>
    </row>
    <row r="24" spans="2:16" x14ac:dyDescent="0.25">
      <c r="B24" s="34">
        <v>1678</v>
      </c>
      <c r="C24" s="46" t="s">
        <v>115</v>
      </c>
      <c r="D24" s="46" t="s">
        <v>357</v>
      </c>
      <c r="E24" s="46" t="s">
        <v>118</v>
      </c>
      <c r="F24" s="35"/>
      <c r="H24" s="96" t="str">
        <f t="shared" si="0"/>
        <v>Petar – Perica – OK Bjelovar</v>
      </c>
      <c r="J24" s="96" t="str">
        <f t="shared" si="1"/>
        <v>Petar – Perica – OK Bjelovar</v>
      </c>
      <c r="L24" s="96" t="str">
        <f t="shared" si="2"/>
        <v>Petar – Perica</v>
      </c>
      <c r="N24" s="34"/>
      <c r="O24" s="46"/>
      <c r="P24" s="35"/>
    </row>
    <row r="25" spans="2:16" x14ac:dyDescent="0.25">
      <c r="B25" s="34">
        <v>1627</v>
      </c>
      <c r="C25" s="46" t="s">
        <v>94</v>
      </c>
      <c r="D25" s="46" t="s">
        <v>263</v>
      </c>
      <c r="E25" s="46" t="s">
        <v>118</v>
      </c>
      <c r="F25" s="35"/>
      <c r="H25" s="96" t="str">
        <f t="shared" si="0"/>
        <v>Eduard – Perković – OK Bjelovar</v>
      </c>
      <c r="J25" s="96" t="str">
        <f t="shared" si="1"/>
        <v>Eduard – Perković – OK Bjelovar</v>
      </c>
      <c r="L25" s="96" t="str">
        <f t="shared" si="2"/>
        <v>Eduard – Perković</v>
      </c>
      <c r="N25" s="34"/>
      <c r="O25" s="46"/>
      <c r="P25" s="35"/>
    </row>
    <row r="26" spans="2:16" x14ac:dyDescent="0.25">
      <c r="B26" s="34">
        <v>1140</v>
      </c>
      <c r="C26" s="46" t="s">
        <v>219</v>
      </c>
      <c r="D26" s="46" t="s">
        <v>247</v>
      </c>
      <c r="E26" s="46" t="s">
        <v>118</v>
      </c>
      <c r="F26" s="35" t="s">
        <v>248</v>
      </c>
      <c r="H26" s="96" t="str">
        <f t="shared" si="0"/>
        <v>Petra – Plevnik – OK Bjelovar – Ž21B</v>
      </c>
      <c r="J26" s="96" t="str">
        <f t="shared" si="1"/>
        <v>Petra – Plevnik – OK Bjelovar</v>
      </c>
      <c r="L26" s="96" t="str">
        <f t="shared" si="2"/>
        <v>Petra – Plevnik</v>
      </c>
      <c r="N26" s="34"/>
      <c r="O26" s="46"/>
      <c r="P26" s="35"/>
    </row>
    <row r="27" spans="2:16" x14ac:dyDescent="0.25">
      <c r="B27" s="34">
        <v>1490</v>
      </c>
      <c r="C27" s="46" t="s">
        <v>185</v>
      </c>
      <c r="D27" s="46" t="s">
        <v>358</v>
      </c>
      <c r="E27" s="46" t="s">
        <v>118</v>
      </c>
      <c r="F27" s="35" t="s">
        <v>168</v>
      </c>
      <c r="H27" s="96" t="str">
        <f t="shared" si="0"/>
        <v>Milan – Radočaj – OK Bjelovar – M55</v>
      </c>
      <c r="J27" s="96" t="str">
        <f t="shared" si="1"/>
        <v>Milan – Radočaj – OK Bjelovar</v>
      </c>
      <c r="L27" s="96" t="str">
        <f t="shared" si="2"/>
        <v>Milan – Radočaj</v>
      </c>
      <c r="N27" s="34"/>
      <c r="O27" s="46"/>
      <c r="P27" s="35"/>
    </row>
    <row r="28" spans="2:16" x14ac:dyDescent="0.25">
      <c r="B28" s="34">
        <v>1939</v>
      </c>
      <c r="C28" s="46" t="s">
        <v>315</v>
      </c>
      <c r="D28" s="46" t="s">
        <v>358</v>
      </c>
      <c r="E28" s="46" t="s">
        <v>118</v>
      </c>
      <c r="F28" s="35" t="s">
        <v>322</v>
      </c>
      <c r="H28" s="96" t="str">
        <f t="shared" si="0"/>
        <v>Sanja – Radočaj – OK Bjelovar – Ž55</v>
      </c>
      <c r="J28" s="96" t="str">
        <f t="shared" si="1"/>
        <v>Sanja – Radočaj – OK Bjelovar</v>
      </c>
      <c r="L28" s="96" t="str">
        <f t="shared" si="2"/>
        <v>Sanja – Radočaj</v>
      </c>
      <c r="N28" s="34"/>
      <c r="O28" s="46"/>
      <c r="P28" s="35"/>
    </row>
    <row r="29" spans="2:16" x14ac:dyDescent="0.25">
      <c r="B29" s="34">
        <v>1266</v>
      </c>
      <c r="C29" s="46" t="s">
        <v>83</v>
      </c>
      <c r="D29" s="46" t="s">
        <v>155</v>
      </c>
      <c r="E29" s="46" t="s">
        <v>118</v>
      </c>
      <c r="F29" s="35" t="s">
        <v>142</v>
      </c>
      <c r="H29" s="96" t="str">
        <f t="shared" si="0"/>
        <v>Domagoj – Šantić – OK Bjelovar – M45</v>
      </c>
      <c r="J29" s="96" t="str">
        <f t="shared" si="1"/>
        <v>Domagoj – Šantić – OK Bjelovar</v>
      </c>
      <c r="L29" s="96" t="str">
        <f t="shared" si="2"/>
        <v>Domagoj – Šantić</v>
      </c>
      <c r="N29" s="34"/>
      <c r="O29" s="46"/>
      <c r="P29" s="35"/>
    </row>
    <row r="30" spans="2:16" x14ac:dyDescent="0.25">
      <c r="B30" s="34">
        <v>1542</v>
      </c>
      <c r="C30" s="46" t="s">
        <v>199</v>
      </c>
      <c r="D30" s="46" t="s">
        <v>155</v>
      </c>
      <c r="E30" s="46" t="s">
        <v>118</v>
      </c>
      <c r="F30" s="35" t="s">
        <v>197</v>
      </c>
      <c r="H30" s="96" t="str">
        <f t="shared" si="0"/>
        <v>Gloria – Šantić – OK Bjelovar – Ž12</v>
      </c>
      <c r="J30" s="96" t="str">
        <f t="shared" si="1"/>
        <v>Gloria – Šantić – OK Bjelovar</v>
      </c>
      <c r="L30" s="96" t="str">
        <f t="shared" si="2"/>
        <v>Gloria – Šantić</v>
      </c>
      <c r="N30" s="34"/>
      <c r="O30" s="46"/>
      <c r="P30" s="35"/>
    </row>
    <row r="31" spans="2:16" x14ac:dyDescent="0.25">
      <c r="B31" s="34">
        <v>1466</v>
      </c>
      <c r="C31" s="46" t="s">
        <v>273</v>
      </c>
      <c r="D31" s="46" t="s">
        <v>155</v>
      </c>
      <c r="E31" s="46" t="s">
        <v>118</v>
      </c>
      <c r="F31" s="35" t="s">
        <v>270</v>
      </c>
      <c r="H31" s="96" t="str">
        <f t="shared" si="0"/>
        <v>Nikolina – Šantić – OK Bjelovar – Ž35</v>
      </c>
      <c r="J31" s="96" t="str">
        <f t="shared" si="1"/>
        <v>Nikolina – Šantić – OK Bjelovar</v>
      </c>
      <c r="L31" s="96" t="str">
        <f t="shared" si="2"/>
        <v>Nikolina – Šantić</v>
      </c>
      <c r="N31" s="34"/>
      <c r="O31" s="46"/>
      <c r="P31" s="35"/>
    </row>
    <row r="32" spans="2:16" x14ac:dyDescent="0.25">
      <c r="B32" s="34">
        <v>1364</v>
      </c>
      <c r="C32" s="46" t="s">
        <v>201</v>
      </c>
      <c r="D32" s="46" t="s">
        <v>155</v>
      </c>
      <c r="E32" s="46" t="s">
        <v>118</v>
      </c>
      <c r="F32" s="35" t="s">
        <v>197</v>
      </c>
      <c r="H32" s="96" t="str">
        <f t="shared" si="0"/>
        <v>Veronika – Šantić – OK Bjelovar – Ž12</v>
      </c>
      <c r="J32" s="96" t="str">
        <f t="shared" si="1"/>
        <v>Veronika – Šantić – OK Bjelovar</v>
      </c>
      <c r="L32" s="96" t="str">
        <f t="shared" si="2"/>
        <v>Veronika – Šantić</v>
      </c>
      <c r="N32" s="34"/>
      <c r="O32" s="46"/>
      <c r="P32" s="35"/>
    </row>
    <row r="33" spans="2:16" x14ac:dyDescent="0.25">
      <c r="B33" s="34">
        <v>1244</v>
      </c>
      <c r="C33" s="46" t="s">
        <v>206</v>
      </c>
      <c r="D33" s="46" t="s">
        <v>155</v>
      </c>
      <c r="E33" s="46" t="s">
        <v>118</v>
      </c>
      <c r="F33" s="35" t="s">
        <v>197</v>
      </c>
      <c r="H33" s="96" t="str">
        <f t="shared" si="0"/>
        <v>Viktoria – Šantić – OK Bjelovar – Ž12</v>
      </c>
      <c r="J33" s="96" t="str">
        <f t="shared" si="1"/>
        <v>Viktoria – Šantić – OK Bjelovar</v>
      </c>
      <c r="L33" s="96" t="str">
        <f t="shared" si="2"/>
        <v>Viktoria – Šantić</v>
      </c>
      <c r="N33" s="34"/>
      <c r="O33" s="46"/>
      <c r="P33" s="35"/>
    </row>
    <row r="34" spans="2:16" x14ac:dyDescent="0.25">
      <c r="B34" s="34">
        <v>1429</v>
      </c>
      <c r="C34" s="46" t="s">
        <v>329</v>
      </c>
      <c r="D34" s="46" t="s">
        <v>174</v>
      </c>
      <c r="E34" s="46" t="s">
        <v>118</v>
      </c>
      <c r="F34" s="35" t="s">
        <v>322</v>
      </c>
      <c r="H34" s="96" t="str">
        <f t="shared" si="0"/>
        <v>Alida – Sokolović – OK Bjelovar – Ž55</v>
      </c>
      <c r="J34" s="96" t="str">
        <f t="shared" si="1"/>
        <v>Alida – Sokolović – OK Bjelovar</v>
      </c>
      <c r="L34" s="96" t="str">
        <f t="shared" si="2"/>
        <v>Alida – Sokolović</v>
      </c>
      <c r="N34" s="34"/>
      <c r="O34" s="46"/>
      <c r="P34" s="35"/>
    </row>
    <row r="35" spans="2:16" x14ac:dyDescent="0.25">
      <c r="B35" s="34">
        <v>1676</v>
      </c>
      <c r="C35" s="46" t="s">
        <v>359</v>
      </c>
      <c r="D35" s="46" t="s">
        <v>174</v>
      </c>
      <c r="E35" s="46" t="s">
        <v>118</v>
      </c>
      <c r="F35" s="35"/>
      <c r="H35" s="96" t="str">
        <f t="shared" si="0"/>
        <v>Hana – Sokolović – OK Bjelovar</v>
      </c>
      <c r="J35" s="96" t="str">
        <f t="shared" si="1"/>
        <v>Hana – Sokolović – OK Bjelovar</v>
      </c>
      <c r="L35" s="96" t="str">
        <f t="shared" si="2"/>
        <v>Hana – Sokolović</v>
      </c>
      <c r="N35" s="34"/>
      <c r="O35" s="46"/>
      <c r="P35" s="35"/>
    </row>
    <row r="36" spans="2:16" x14ac:dyDescent="0.25">
      <c r="B36" s="34">
        <v>1077</v>
      </c>
      <c r="C36" s="46" t="s">
        <v>175</v>
      </c>
      <c r="D36" s="46" t="s">
        <v>174</v>
      </c>
      <c r="E36" s="46" t="s">
        <v>118</v>
      </c>
      <c r="F36" s="35" t="s">
        <v>168</v>
      </c>
      <c r="H36" s="96" t="str">
        <f t="shared" si="0"/>
        <v>Slobodan – Sokolović – OK Bjelovar – M55</v>
      </c>
      <c r="J36" s="96" t="str">
        <f t="shared" si="1"/>
        <v>Slobodan – Sokolović – OK Bjelovar</v>
      </c>
      <c r="L36" s="96" t="str">
        <f t="shared" si="2"/>
        <v>Slobodan – Sokolović</v>
      </c>
      <c r="N36" s="34"/>
      <c r="O36" s="46"/>
      <c r="P36" s="35"/>
    </row>
    <row r="37" spans="2:16" x14ac:dyDescent="0.25">
      <c r="B37" s="34">
        <v>1545</v>
      </c>
      <c r="C37" s="46" t="s">
        <v>167</v>
      </c>
      <c r="D37" s="46" t="s">
        <v>166</v>
      </c>
      <c r="E37" s="46" t="s">
        <v>118</v>
      </c>
      <c r="F37" s="35"/>
      <c r="H37" s="96" t="str">
        <f t="shared" si="0"/>
        <v>Miodrag – Truhlaž – OK Bjelovar</v>
      </c>
      <c r="J37" s="96" t="str">
        <f t="shared" si="1"/>
        <v>Miodrag – Truhlaž – OK Bjelovar</v>
      </c>
      <c r="L37" s="96" t="str">
        <f t="shared" si="2"/>
        <v>Miodrag – Truhlaž</v>
      </c>
      <c r="N37" s="34"/>
      <c r="O37" s="46"/>
      <c r="P37" s="35"/>
    </row>
    <row r="38" spans="2:16" x14ac:dyDescent="0.25">
      <c r="B38" s="34">
        <v>1837</v>
      </c>
      <c r="C38" s="46" t="s">
        <v>127</v>
      </c>
      <c r="D38" s="46" t="s">
        <v>360</v>
      </c>
      <c r="E38" s="46" t="s">
        <v>30</v>
      </c>
      <c r="F38" s="35"/>
      <c r="H38" s="96" t="str">
        <f t="shared" si="0"/>
        <v>Franjo – Benjak – OK Ivan Merz</v>
      </c>
      <c r="J38" s="96" t="str">
        <f t="shared" si="1"/>
        <v>Franjo – Benjak – OK Ivan Merz</v>
      </c>
      <c r="L38" s="96" t="str">
        <f t="shared" si="2"/>
        <v>Franjo – Benjak</v>
      </c>
      <c r="N38" s="34"/>
      <c r="O38" s="46"/>
      <c r="P38" s="35"/>
    </row>
    <row r="39" spans="2:16" x14ac:dyDescent="0.25">
      <c r="B39" s="34">
        <v>1569</v>
      </c>
      <c r="C39" s="46" t="s">
        <v>361</v>
      </c>
      <c r="D39" s="46" t="s">
        <v>362</v>
      </c>
      <c r="E39" s="46" t="s">
        <v>30</v>
      </c>
      <c r="F39" s="35" t="s">
        <v>197</v>
      </c>
      <c r="H39" s="96" t="str">
        <f t="shared" si="0"/>
        <v>Elizabeta – Bilić – OK Ivan Merz – Ž12</v>
      </c>
      <c r="J39" s="96" t="str">
        <f t="shared" si="1"/>
        <v>Elizabeta – Bilić – OK Ivan Merz</v>
      </c>
      <c r="L39" s="96" t="str">
        <f t="shared" si="2"/>
        <v>Elizabeta – Bilić</v>
      </c>
      <c r="N39" s="34"/>
      <c r="O39" s="46"/>
      <c r="P39" s="35"/>
    </row>
    <row r="40" spans="2:16" x14ac:dyDescent="0.25">
      <c r="B40" s="34">
        <v>1144</v>
      </c>
      <c r="C40" s="46" t="s">
        <v>58</v>
      </c>
      <c r="D40" s="46" t="s">
        <v>362</v>
      </c>
      <c r="E40" s="46" t="s">
        <v>30</v>
      </c>
      <c r="F40" s="35" t="s">
        <v>142</v>
      </c>
      <c r="H40" s="96" t="str">
        <f t="shared" si="0"/>
        <v>Ivan – Bilić – OK Ivan Merz – M45</v>
      </c>
      <c r="J40" s="96" t="str">
        <f t="shared" si="1"/>
        <v>Ivan – Bilić – OK Ivan Merz</v>
      </c>
      <c r="L40" s="96" t="str">
        <f t="shared" si="2"/>
        <v>Ivan – Bilić</v>
      </c>
      <c r="N40" s="34"/>
      <c r="O40" s="46"/>
      <c r="P40" s="35"/>
    </row>
    <row r="41" spans="2:16" x14ac:dyDescent="0.25">
      <c r="B41" s="34">
        <v>1342</v>
      </c>
      <c r="C41" s="46" t="s">
        <v>41</v>
      </c>
      <c r="D41" s="46" t="s">
        <v>363</v>
      </c>
      <c r="E41" s="46" t="s">
        <v>30</v>
      </c>
      <c r="F41" s="35" t="s">
        <v>28</v>
      </c>
      <c r="H41" s="96" t="str">
        <f t="shared" si="0"/>
        <v>Jakov – Boban – OK Ivan Merz – M14</v>
      </c>
      <c r="J41" s="96" t="str">
        <f t="shared" si="1"/>
        <v>Jakov – Boban – OK Ivan Merz</v>
      </c>
      <c r="L41" s="96" t="str">
        <f t="shared" si="2"/>
        <v>Jakov – Boban</v>
      </c>
      <c r="N41" s="34"/>
      <c r="O41" s="46"/>
      <c r="P41" s="35"/>
    </row>
    <row r="42" spans="2:16" x14ac:dyDescent="0.25">
      <c r="B42" s="34">
        <v>1427</v>
      </c>
      <c r="C42" s="46" t="s">
        <v>171</v>
      </c>
      <c r="D42" s="46" t="s">
        <v>363</v>
      </c>
      <c r="E42" s="46" t="s">
        <v>30</v>
      </c>
      <c r="F42" s="35" t="s">
        <v>168</v>
      </c>
      <c r="H42" s="96" t="str">
        <f t="shared" si="0"/>
        <v>Mile – Boban – OK Ivan Merz – M55</v>
      </c>
      <c r="J42" s="96" t="str">
        <f t="shared" si="1"/>
        <v>Mile – Boban – OK Ivan Merz</v>
      </c>
      <c r="L42" s="96" t="str">
        <f t="shared" si="2"/>
        <v>Mile – Boban</v>
      </c>
      <c r="N42" s="34"/>
      <c r="O42" s="46"/>
      <c r="P42" s="35"/>
    </row>
    <row r="43" spans="2:16" x14ac:dyDescent="0.25">
      <c r="B43" s="34">
        <v>1414</v>
      </c>
      <c r="C43" s="46" t="s">
        <v>364</v>
      </c>
      <c r="D43" s="46" t="s">
        <v>363</v>
      </c>
      <c r="E43" s="46" t="s">
        <v>30</v>
      </c>
      <c r="F43" s="35" t="s">
        <v>304</v>
      </c>
      <c r="H43" s="96" t="str">
        <f t="shared" si="0"/>
        <v>Mirta – Boban – OK Ivan Merz – Ž45</v>
      </c>
      <c r="J43" s="96" t="str">
        <f t="shared" si="1"/>
        <v>Mirta – Boban – OK Ivan Merz</v>
      </c>
      <c r="L43" s="96" t="str">
        <f t="shared" si="2"/>
        <v>Mirta – Boban</v>
      </c>
      <c r="N43" s="34"/>
      <c r="O43" s="46"/>
      <c r="P43" s="35"/>
    </row>
    <row r="44" spans="2:16" x14ac:dyDescent="0.25">
      <c r="B44" s="34">
        <v>1226</v>
      </c>
      <c r="C44" s="46" t="s">
        <v>365</v>
      </c>
      <c r="D44" s="46" t="s">
        <v>363</v>
      </c>
      <c r="E44" s="46" t="s">
        <v>30</v>
      </c>
      <c r="F44" s="35" t="s">
        <v>229</v>
      </c>
      <c r="H44" s="96" t="str">
        <f t="shared" si="0"/>
        <v>Rea – Boban – OK Ivan Merz – Ž20</v>
      </c>
      <c r="J44" s="96" t="str">
        <f t="shared" si="1"/>
        <v>Rea – Boban – OK Ivan Merz</v>
      </c>
      <c r="L44" s="96" t="str">
        <f t="shared" si="2"/>
        <v>Rea – Boban</v>
      </c>
      <c r="N44" s="34"/>
      <c r="O44" s="46"/>
      <c r="P44" s="35"/>
    </row>
    <row r="45" spans="2:16" x14ac:dyDescent="0.25">
      <c r="B45" s="34">
        <v>1760</v>
      </c>
      <c r="C45" s="46" t="s">
        <v>282</v>
      </c>
      <c r="D45" s="46" t="s">
        <v>366</v>
      </c>
      <c r="E45" s="46" t="s">
        <v>30</v>
      </c>
      <c r="F45" s="35"/>
      <c r="H45" s="96" t="str">
        <f t="shared" si="0"/>
        <v>Irena – Detić – OK Ivan Merz</v>
      </c>
      <c r="J45" s="96" t="str">
        <f t="shared" si="1"/>
        <v>Irena – Detić – OK Ivan Merz</v>
      </c>
      <c r="L45" s="96" t="str">
        <f t="shared" si="2"/>
        <v>Irena – Detić</v>
      </c>
      <c r="N45" s="34"/>
      <c r="O45" s="46"/>
      <c r="P45" s="35"/>
    </row>
    <row r="46" spans="2:16" x14ac:dyDescent="0.25">
      <c r="B46" s="34">
        <v>1435</v>
      </c>
      <c r="C46" s="46" t="s">
        <v>242</v>
      </c>
      <c r="D46" s="46" t="s">
        <v>29</v>
      </c>
      <c r="E46" s="46" t="s">
        <v>30</v>
      </c>
      <c r="F46" s="35" t="s">
        <v>220</v>
      </c>
      <c r="H46" s="96" t="str">
        <f t="shared" si="0"/>
        <v>Jelena – Gojmerac – OK Ivan Merz – Ž16</v>
      </c>
      <c r="J46" s="96" t="str">
        <f t="shared" si="1"/>
        <v>Jelena – Gojmerac – OK Ivan Merz</v>
      </c>
      <c r="L46" s="96" t="str">
        <f t="shared" si="2"/>
        <v>Jelena – Gojmerac</v>
      </c>
      <c r="N46" s="34"/>
      <c r="O46" s="46"/>
      <c r="P46" s="35"/>
    </row>
    <row r="47" spans="2:16" x14ac:dyDescent="0.25">
      <c r="B47" s="34">
        <v>1236</v>
      </c>
      <c r="C47" s="46" t="s">
        <v>198</v>
      </c>
      <c r="D47" s="46" t="s">
        <v>29</v>
      </c>
      <c r="E47" s="46" t="s">
        <v>30</v>
      </c>
      <c r="F47" s="35" t="s">
        <v>229</v>
      </c>
      <c r="H47" s="96" t="str">
        <f t="shared" si="0"/>
        <v>Lucija – Gojmerac – OK Ivan Merz – Ž20</v>
      </c>
      <c r="J47" s="96" t="str">
        <f t="shared" si="1"/>
        <v>Lucija – Gojmerac – OK Ivan Merz</v>
      </c>
      <c r="L47" s="96" t="str">
        <f t="shared" si="2"/>
        <v>Lucija – Gojmerac</v>
      </c>
      <c r="N47" s="34"/>
      <c r="O47" s="46"/>
      <c r="P47" s="35"/>
    </row>
    <row r="48" spans="2:16" x14ac:dyDescent="0.25">
      <c r="B48" s="34">
        <v>1285</v>
      </c>
      <c r="C48" s="46" t="s">
        <v>24</v>
      </c>
      <c r="D48" s="46" t="s">
        <v>29</v>
      </c>
      <c r="E48" s="46" t="s">
        <v>30</v>
      </c>
      <c r="F48" s="35" t="s">
        <v>28</v>
      </c>
      <c r="H48" s="96" t="str">
        <f t="shared" si="0"/>
        <v>Luka – Gojmerac – OK Ivan Merz – M14</v>
      </c>
      <c r="J48" s="96" t="str">
        <f t="shared" si="1"/>
        <v>Luka – Gojmerac – OK Ivan Merz</v>
      </c>
      <c r="L48" s="96" t="str">
        <f t="shared" si="2"/>
        <v>Luka – Gojmerac</v>
      </c>
      <c r="N48" s="34"/>
      <c r="O48" s="46"/>
      <c r="P48" s="35"/>
    </row>
    <row r="49" spans="2:16" x14ac:dyDescent="0.25">
      <c r="B49" s="34">
        <v>1215</v>
      </c>
      <c r="C49" s="46" t="s">
        <v>227</v>
      </c>
      <c r="D49" s="46" t="s">
        <v>29</v>
      </c>
      <c r="E49" s="46" t="s">
        <v>30</v>
      </c>
      <c r="F49" s="35" t="s">
        <v>229</v>
      </c>
      <c r="H49" s="96" t="str">
        <f t="shared" si="0"/>
        <v>Marta – Gojmerac – OK Ivan Merz – Ž20</v>
      </c>
      <c r="J49" s="96" t="str">
        <f t="shared" si="1"/>
        <v>Marta – Gojmerac – OK Ivan Merz</v>
      </c>
      <c r="L49" s="96" t="str">
        <f t="shared" si="2"/>
        <v>Marta – Gojmerac</v>
      </c>
      <c r="N49" s="34"/>
      <c r="O49" s="46"/>
      <c r="P49" s="35"/>
    </row>
    <row r="50" spans="2:16" x14ac:dyDescent="0.25">
      <c r="B50" s="34">
        <v>1045</v>
      </c>
      <c r="C50" s="46" t="s">
        <v>250</v>
      </c>
      <c r="D50" s="46" t="s">
        <v>29</v>
      </c>
      <c r="E50" s="46" t="s">
        <v>30</v>
      </c>
      <c r="F50" s="35" t="s">
        <v>304</v>
      </c>
      <c r="H50" s="96" t="str">
        <f t="shared" si="0"/>
        <v>Mirjana – Gojmerac – OK Ivan Merz – Ž45</v>
      </c>
      <c r="J50" s="96" t="str">
        <f t="shared" si="1"/>
        <v>Mirjana – Gojmerac – OK Ivan Merz</v>
      </c>
      <c r="L50" s="96" t="str">
        <f t="shared" si="2"/>
        <v>Mirjana – Gojmerac</v>
      </c>
      <c r="N50" s="34"/>
      <c r="O50" s="46"/>
      <c r="P50" s="35"/>
    </row>
    <row r="51" spans="2:16" x14ac:dyDescent="0.25">
      <c r="B51" s="34">
        <v>1303</v>
      </c>
      <c r="C51" s="46" t="s">
        <v>115</v>
      </c>
      <c r="D51" s="46" t="s">
        <v>29</v>
      </c>
      <c r="E51" s="46" t="s">
        <v>30</v>
      </c>
      <c r="F51" s="35" t="s">
        <v>92</v>
      </c>
      <c r="H51" s="96" t="str">
        <f t="shared" si="0"/>
        <v>Petar – Gojmerac – OK Ivan Merz – M21B</v>
      </c>
      <c r="J51" s="96" t="str">
        <f t="shared" si="1"/>
        <v>Petar – Gojmerac – OK Ivan Merz</v>
      </c>
      <c r="L51" s="96" t="str">
        <f t="shared" si="2"/>
        <v>Petar – Gojmerac</v>
      </c>
      <c r="N51" s="34"/>
      <c r="O51" s="46"/>
      <c r="P51" s="35"/>
    </row>
    <row r="52" spans="2:16" x14ac:dyDescent="0.25">
      <c r="B52" s="34">
        <v>1325</v>
      </c>
      <c r="C52" s="46" t="s">
        <v>77</v>
      </c>
      <c r="D52" s="46" t="s">
        <v>29</v>
      </c>
      <c r="E52" s="46" t="s">
        <v>30</v>
      </c>
      <c r="F52" s="35" t="s">
        <v>142</v>
      </c>
      <c r="H52" s="96" t="str">
        <f t="shared" si="0"/>
        <v>Tomislav – Gojmerac – OK Ivan Merz – M45</v>
      </c>
      <c r="J52" s="96" t="str">
        <f t="shared" si="1"/>
        <v>Tomislav – Gojmerac – OK Ivan Merz</v>
      </c>
      <c r="L52" s="96" t="str">
        <f t="shared" si="2"/>
        <v>Tomislav – Gojmerac</v>
      </c>
      <c r="N52" s="34"/>
      <c r="O52" s="46"/>
      <c r="P52" s="35"/>
    </row>
    <row r="53" spans="2:16" x14ac:dyDescent="0.25">
      <c r="B53" s="34">
        <v>1772</v>
      </c>
      <c r="C53" s="46" t="s">
        <v>367</v>
      </c>
      <c r="D53" s="46" t="s">
        <v>368</v>
      </c>
      <c r="E53" s="46" t="s">
        <v>30</v>
      </c>
      <c r="F53" s="35"/>
      <c r="H53" s="96" t="str">
        <f t="shared" si="0"/>
        <v>Leon – Hlad – OK Ivan Merz</v>
      </c>
      <c r="J53" s="96" t="str">
        <f t="shared" si="1"/>
        <v>Leon – Hlad – OK Ivan Merz</v>
      </c>
      <c r="L53" s="96" t="str">
        <f t="shared" si="2"/>
        <v>Leon – Hlad</v>
      </c>
      <c r="N53" s="34"/>
      <c r="O53" s="46"/>
      <c r="P53" s="35"/>
    </row>
    <row r="54" spans="2:16" x14ac:dyDescent="0.25">
      <c r="B54" s="34">
        <v>1773</v>
      </c>
      <c r="C54" s="46" t="s">
        <v>61</v>
      </c>
      <c r="D54" s="46" t="s">
        <v>368</v>
      </c>
      <c r="E54" s="46" t="s">
        <v>30</v>
      </c>
      <c r="F54" s="35"/>
      <c r="H54" s="96" t="str">
        <f t="shared" si="0"/>
        <v>Matija – Hlad – OK Ivan Merz</v>
      </c>
      <c r="J54" s="96" t="str">
        <f t="shared" si="1"/>
        <v>Matija – Hlad – OK Ivan Merz</v>
      </c>
      <c r="L54" s="96" t="str">
        <f t="shared" si="2"/>
        <v>Matija – Hlad</v>
      </c>
      <c r="N54" s="34"/>
      <c r="O54" s="46"/>
      <c r="P54" s="35"/>
    </row>
    <row r="55" spans="2:16" x14ac:dyDescent="0.25">
      <c r="B55" s="34">
        <v>1771</v>
      </c>
      <c r="C55" s="46" t="s">
        <v>77</v>
      </c>
      <c r="D55" s="46" t="s">
        <v>368</v>
      </c>
      <c r="E55" s="46" t="s">
        <v>30</v>
      </c>
      <c r="F55" s="35"/>
      <c r="H55" s="96" t="str">
        <f t="shared" si="0"/>
        <v>Tomislav – Hlad – OK Ivan Merz</v>
      </c>
      <c r="J55" s="96" t="str">
        <f t="shared" si="1"/>
        <v>Tomislav – Hlad – OK Ivan Merz</v>
      </c>
      <c r="L55" s="96" t="str">
        <f t="shared" si="2"/>
        <v>Tomislav – Hlad</v>
      </c>
      <c r="N55" s="34"/>
      <c r="O55" s="46"/>
      <c r="P55" s="35"/>
    </row>
    <row r="56" spans="2:16" x14ac:dyDescent="0.25">
      <c r="B56" s="34">
        <v>1764</v>
      </c>
      <c r="C56" s="46" t="s">
        <v>369</v>
      </c>
      <c r="D56" s="46" t="s">
        <v>370</v>
      </c>
      <c r="E56" s="46" t="s">
        <v>30</v>
      </c>
      <c r="F56" s="35"/>
      <c r="H56" s="96" t="str">
        <f t="shared" si="0"/>
        <v>Šimun – Ilčić – OK Ivan Merz</v>
      </c>
      <c r="J56" s="96" t="str">
        <f t="shared" si="1"/>
        <v>Šimun – Ilčić – OK Ivan Merz</v>
      </c>
      <c r="L56" s="96" t="str">
        <f t="shared" si="2"/>
        <v>Šimun – Ilčić</v>
      </c>
      <c r="N56" s="34"/>
      <c r="O56" s="46"/>
      <c r="P56" s="35"/>
    </row>
    <row r="57" spans="2:16" x14ac:dyDescent="0.25">
      <c r="B57" s="34">
        <v>1761</v>
      </c>
      <c r="C57" s="46" t="s">
        <v>17</v>
      </c>
      <c r="D57" s="46" t="s">
        <v>371</v>
      </c>
      <c r="E57" s="46" t="s">
        <v>30</v>
      </c>
      <c r="F57" s="35"/>
      <c r="H57" s="96" t="str">
        <f t="shared" si="0"/>
        <v>Filip – Jurak – OK Ivan Merz</v>
      </c>
      <c r="J57" s="96" t="str">
        <f t="shared" si="1"/>
        <v>Filip – Jurak – OK Ivan Merz</v>
      </c>
      <c r="L57" s="96" t="str">
        <f t="shared" si="2"/>
        <v>Filip – Jurak</v>
      </c>
      <c r="N57" s="34"/>
      <c r="O57" s="46"/>
      <c r="P57" s="35"/>
    </row>
    <row r="58" spans="2:16" x14ac:dyDescent="0.25">
      <c r="B58" s="34">
        <v>1392</v>
      </c>
      <c r="C58" s="46" t="s">
        <v>196</v>
      </c>
      <c r="D58" s="46" t="s">
        <v>230</v>
      </c>
      <c r="E58" s="46" t="s">
        <v>30</v>
      </c>
      <c r="F58" s="35" t="s">
        <v>229</v>
      </c>
      <c r="H58" s="96" t="str">
        <f t="shared" si="0"/>
        <v>Dora – Kermek – OK Ivan Merz – Ž20</v>
      </c>
      <c r="J58" s="96" t="str">
        <f t="shared" si="1"/>
        <v>Dora – Kermek – OK Ivan Merz</v>
      </c>
      <c r="L58" s="96" t="str">
        <f t="shared" si="2"/>
        <v>Dora – Kermek</v>
      </c>
      <c r="N58" s="34"/>
      <c r="O58" s="46"/>
      <c r="P58" s="35"/>
    </row>
    <row r="59" spans="2:16" x14ac:dyDescent="0.25">
      <c r="B59" s="34">
        <v>1587</v>
      </c>
      <c r="C59" s="46" t="s">
        <v>372</v>
      </c>
      <c r="D59" s="46" t="s">
        <v>373</v>
      </c>
      <c r="E59" s="46" t="s">
        <v>30</v>
      </c>
      <c r="F59" s="35"/>
      <c r="H59" s="96" t="str">
        <f t="shared" si="0"/>
        <v>Marina – Kopjar – OK Ivan Merz</v>
      </c>
      <c r="J59" s="96" t="str">
        <f t="shared" si="1"/>
        <v>Marina – Kopjar – OK Ivan Merz</v>
      </c>
      <c r="L59" s="96" t="str">
        <f t="shared" si="2"/>
        <v>Marina – Kopjar</v>
      </c>
      <c r="N59" s="34"/>
      <c r="O59" s="46"/>
      <c r="P59" s="35"/>
    </row>
    <row r="60" spans="2:16" x14ac:dyDescent="0.25">
      <c r="B60" s="34">
        <v>1767</v>
      </c>
      <c r="C60" s="46" t="s">
        <v>374</v>
      </c>
      <c r="D60" s="46" t="s">
        <v>375</v>
      </c>
      <c r="E60" s="46" t="s">
        <v>30</v>
      </c>
      <c r="F60" s="35"/>
      <c r="H60" s="96" t="str">
        <f t="shared" si="0"/>
        <v>Ema – Kovačić – OK Ivan Merz</v>
      </c>
      <c r="J60" s="96" t="str">
        <f t="shared" si="1"/>
        <v>Ema – Kovačić – OK Ivan Merz</v>
      </c>
      <c r="L60" s="96" t="str">
        <f t="shared" si="2"/>
        <v>Ema – Kovačić</v>
      </c>
      <c r="N60" s="34"/>
      <c r="O60" s="46"/>
      <c r="P60" s="35"/>
    </row>
    <row r="61" spans="2:16" x14ac:dyDescent="0.25">
      <c r="B61" s="34">
        <v>1768</v>
      </c>
      <c r="C61" s="46" t="s">
        <v>376</v>
      </c>
      <c r="D61" s="46" t="s">
        <v>375</v>
      </c>
      <c r="E61" s="46" t="s">
        <v>30</v>
      </c>
      <c r="F61" s="35"/>
      <c r="H61" s="96" t="str">
        <f t="shared" si="0"/>
        <v>Mia – Kovačić – OK Ivan Merz</v>
      </c>
      <c r="J61" s="96" t="str">
        <f t="shared" si="1"/>
        <v>Mia – Kovačić – OK Ivan Merz</v>
      </c>
      <c r="L61" s="96" t="str">
        <f t="shared" si="2"/>
        <v>Mia – Kovačić</v>
      </c>
      <c r="N61" s="34"/>
      <c r="O61" s="46"/>
      <c r="P61" s="35"/>
    </row>
    <row r="62" spans="2:16" x14ac:dyDescent="0.25">
      <c r="B62" s="34">
        <v>1769</v>
      </c>
      <c r="C62" s="46" t="s">
        <v>377</v>
      </c>
      <c r="D62" s="46" t="s">
        <v>378</v>
      </c>
      <c r="E62" s="46" t="s">
        <v>30</v>
      </c>
      <c r="F62" s="35"/>
      <c r="H62" s="96" t="str">
        <f t="shared" si="0"/>
        <v>David – Lazar – OK Ivan Merz</v>
      </c>
      <c r="J62" s="96" t="str">
        <f t="shared" si="1"/>
        <v>David – Lazar – OK Ivan Merz</v>
      </c>
      <c r="L62" s="96" t="str">
        <f t="shared" si="2"/>
        <v>David – Lazar</v>
      </c>
      <c r="N62" s="34"/>
      <c r="O62" s="46"/>
      <c r="P62" s="35"/>
    </row>
    <row r="63" spans="2:16" x14ac:dyDescent="0.25">
      <c r="B63" s="34">
        <v>1770</v>
      </c>
      <c r="C63" s="46" t="s">
        <v>379</v>
      </c>
      <c r="D63" s="46" t="s">
        <v>380</v>
      </c>
      <c r="E63" s="46" t="s">
        <v>30</v>
      </c>
      <c r="F63" s="35"/>
      <c r="H63" s="96" t="str">
        <f t="shared" si="0"/>
        <v>Bruno – Marić – OK Ivan Merz</v>
      </c>
      <c r="J63" s="96" t="str">
        <f t="shared" si="1"/>
        <v>Bruno – Marić – OK Ivan Merz</v>
      </c>
      <c r="L63" s="96" t="str">
        <f t="shared" si="2"/>
        <v>Bruno – Marić</v>
      </c>
      <c r="N63" s="34"/>
      <c r="O63" s="46"/>
      <c r="P63" s="35"/>
    </row>
    <row r="64" spans="2:16" x14ac:dyDescent="0.25">
      <c r="B64" s="34">
        <v>1774</v>
      </c>
      <c r="C64" s="46" t="s">
        <v>381</v>
      </c>
      <c r="D64" s="46" t="s">
        <v>382</v>
      </c>
      <c r="E64" s="46" t="s">
        <v>30</v>
      </c>
      <c r="F64" s="35"/>
      <c r="H64" s="96" t="str">
        <f t="shared" si="0"/>
        <v>Igor – Milinković – OK Ivan Merz</v>
      </c>
      <c r="J64" s="96" t="str">
        <f t="shared" si="1"/>
        <v>Igor – Milinković – OK Ivan Merz</v>
      </c>
      <c r="L64" s="96" t="str">
        <f t="shared" si="2"/>
        <v>Igor – Milinković</v>
      </c>
      <c r="N64" s="34"/>
      <c r="O64" s="46"/>
      <c r="P64" s="35"/>
    </row>
    <row r="65" spans="2:16" x14ac:dyDescent="0.25">
      <c r="B65" s="34">
        <v>1396</v>
      </c>
      <c r="C65" s="46" t="s">
        <v>134</v>
      </c>
      <c r="D65" s="46" t="s">
        <v>383</v>
      </c>
      <c r="E65" s="46" t="s">
        <v>30</v>
      </c>
      <c r="F65" s="35"/>
      <c r="H65" s="96" t="str">
        <f t="shared" si="0"/>
        <v>Marko – Omazić – OK Ivan Merz</v>
      </c>
      <c r="J65" s="96" t="str">
        <f t="shared" si="1"/>
        <v>Marko – Omazić – OK Ivan Merz</v>
      </c>
      <c r="L65" s="96" t="str">
        <f t="shared" si="2"/>
        <v>Marko – Omazić</v>
      </c>
      <c r="N65" s="34"/>
      <c r="O65" s="46"/>
      <c r="P65" s="35"/>
    </row>
    <row r="66" spans="2:16" x14ac:dyDescent="0.25">
      <c r="B66" s="34">
        <v>1763</v>
      </c>
      <c r="C66" s="46" t="s">
        <v>227</v>
      </c>
      <c r="D66" s="46" t="s">
        <v>384</v>
      </c>
      <c r="E66" s="46" t="s">
        <v>30</v>
      </c>
      <c r="F66" s="35"/>
      <c r="H66" s="96" t="str">
        <f t="shared" si="0"/>
        <v>Marta – Petak – OK Ivan Merz</v>
      </c>
      <c r="J66" s="96" t="str">
        <f t="shared" si="1"/>
        <v>Marta – Petak – OK Ivan Merz</v>
      </c>
      <c r="L66" s="96" t="str">
        <f t="shared" si="2"/>
        <v>Marta – Petak</v>
      </c>
      <c r="N66" s="34"/>
      <c r="O66" s="46"/>
      <c r="P66" s="35"/>
    </row>
    <row r="67" spans="2:16" x14ac:dyDescent="0.25">
      <c r="B67" s="34">
        <v>1664</v>
      </c>
      <c r="C67" s="46" t="s">
        <v>70</v>
      </c>
      <c r="D67" s="46" t="s">
        <v>385</v>
      </c>
      <c r="E67" s="46" t="s">
        <v>30</v>
      </c>
      <c r="F67" s="35"/>
      <c r="H67" s="96" t="str">
        <f t="shared" si="0"/>
        <v>Damir – Popović – OK Ivan Merz</v>
      </c>
      <c r="J67" s="96" t="str">
        <f t="shared" si="1"/>
        <v>Damir – Popović – OK Ivan Merz</v>
      </c>
      <c r="L67" s="96" t="str">
        <f t="shared" si="2"/>
        <v>Damir – Popović</v>
      </c>
      <c r="N67" s="34"/>
      <c r="O67" s="46"/>
      <c r="P67" s="35"/>
    </row>
    <row r="68" spans="2:16" x14ac:dyDescent="0.25">
      <c r="B68" s="34">
        <v>1641</v>
      </c>
      <c r="C68" s="46" t="s">
        <v>179</v>
      </c>
      <c r="D68" s="46" t="s">
        <v>386</v>
      </c>
      <c r="E68" s="46" t="s">
        <v>30</v>
      </c>
      <c r="F68" s="35"/>
      <c r="H68" s="96" t="str">
        <f t="shared" si="0"/>
        <v>Miroslav – Priher – OK Ivan Merz</v>
      </c>
      <c r="J68" s="96" t="str">
        <f t="shared" si="1"/>
        <v>Miroslav – Priher – OK Ivan Merz</v>
      </c>
      <c r="L68" s="96" t="str">
        <f t="shared" si="2"/>
        <v>Miroslav – Priher</v>
      </c>
      <c r="N68" s="34"/>
      <c r="O68" s="46"/>
      <c r="P68" s="35"/>
    </row>
    <row r="69" spans="2:16" x14ac:dyDescent="0.25">
      <c r="B69" s="34">
        <v>1766</v>
      </c>
      <c r="C69" s="46" t="s">
        <v>387</v>
      </c>
      <c r="D69" s="46" t="s">
        <v>388</v>
      </c>
      <c r="E69" s="46" t="s">
        <v>30</v>
      </c>
      <c r="F69" s="35"/>
      <c r="H69" s="96" t="str">
        <f t="shared" si="0"/>
        <v>Mislav – Radovanović – OK Ivan Merz</v>
      </c>
      <c r="J69" s="96" t="str">
        <f t="shared" si="1"/>
        <v>Mislav – Radovanović – OK Ivan Merz</v>
      </c>
      <c r="L69" s="96" t="str">
        <f t="shared" si="2"/>
        <v>Mislav – Radovanović</v>
      </c>
      <c r="N69" s="34"/>
      <c r="O69" s="46"/>
      <c r="P69" s="35"/>
    </row>
    <row r="70" spans="2:16" x14ac:dyDescent="0.25">
      <c r="B70" s="34">
        <v>1765</v>
      </c>
      <c r="C70" s="46" t="s">
        <v>389</v>
      </c>
      <c r="D70" s="46" t="s">
        <v>388</v>
      </c>
      <c r="E70" s="46" t="s">
        <v>30</v>
      </c>
      <c r="F70" s="35"/>
      <c r="H70" s="96" t="str">
        <f t="shared" si="0"/>
        <v>Vanja – Radovanović – OK Ivan Merz</v>
      </c>
      <c r="J70" s="96" t="str">
        <f t="shared" si="1"/>
        <v>Vanja – Radovanović – OK Ivan Merz</v>
      </c>
      <c r="L70" s="96" t="str">
        <f t="shared" si="2"/>
        <v>Vanja – Radovanović</v>
      </c>
      <c r="N70" s="34"/>
      <c r="O70" s="46"/>
      <c r="P70" s="35"/>
    </row>
    <row r="71" spans="2:16" x14ac:dyDescent="0.25">
      <c r="B71" s="34">
        <v>1775</v>
      </c>
      <c r="C71" s="46" t="s">
        <v>390</v>
      </c>
      <c r="D71" s="46" t="s">
        <v>388</v>
      </c>
      <c r="E71" s="46" t="s">
        <v>30</v>
      </c>
      <c r="F71" s="35"/>
      <c r="H71" s="96" t="str">
        <f t="shared" si="0"/>
        <v>Žarko – Radovanović – OK Ivan Merz</v>
      </c>
      <c r="J71" s="96" t="str">
        <f t="shared" si="1"/>
        <v>Žarko – Radovanović – OK Ivan Merz</v>
      </c>
      <c r="L71" s="96" t="str">
        <f t="shared" si="2"/>
        <v>Žarko – Radovanović</v>
      </c>
      <c r="N71" s="34"/>
      <c r="O71" s="46"/>
      <c r="P71" s="35"/>
    </row>
    <row r="72" spans="2:16" x14ac:dyDescent="0.25">
      <c r="B72" s="34">
        <v>1663</v>
      </c>
      <c r="C72" s="46" t="s">
        <v>292</v>
      </c>
      <c r="D72" s="46" t="s">
        <v>187</v>
      </c>
      <c r="E72" s="46" t="s">
        <v>30</v>
      </c>
      <c r="F72" s="35"/>
      <c r="H72" s="96" t="str">
        <f t="shared" si="0"/>
        <v>Maja – Srebačić – OK Ivan Merz</v>
      </c>
      <c r="J72" s="96" t="str">
        <f t="shared" si="1"/>
        <v>Maja – Srebačić – OK Ivan Merz</v>
      </c>
      <c r="L72" s="96" t="str">
        <f t="shared" si="2"/>
        <v>Maja – Srebačić</v>
      </c>
      <c r="N72" s="34"/>
      <c r="O72" s="46"/>
      <c r="P72" s="35"/>
    </row>
    <row r="73" spans="2:16" x14ac:dyDescent="0.25">
      <c r="B73" s="34">
        <v>1563</v>
      </c>
      <c r="C73" s="46" t="s">
        <v>103</v>
      </c>
      <c r="D73" s="46" t="s">
        <v>67</v>
      </c>
      <c r="E73" s="46" t="s">
        <v>30</v>
      </c>
      <c r="F73" s="35" t="s">
        <v>168</v>
      </c>
      <c r="H73" s="96" t="str">
        <f t="shared" si="0"/>
        <v>Dario – Štambuk – OK Ivan Merz – M55</v>
      </c>
      <c r="J73" s="96" t="str">
        <f t="shared" si="1"/>
        <v>Dario – Štambuk – OK Ivan Merz</v>
      </c>
      <c r="L73" s="96" t="str">
        <f t="shared" si="2"/>
        <v>Dario – Štambuk</v>
      </c>
      <c r="N73" s="34"/>
      <c r="O73" s="46"/>
      <c r="P73" s="35"/>
    </row>
    <row r="74" spans="2:16" x14ac:dyDescent="0.25">
      <c r="B74" s="34">
        <v>1493</v>
      </c>
      <c r="C74" s="46" t="s">
        <v>218</v>
      </c>
      <c r="D74" s="46" t="s">
        <v>67</v>
      </c>
      <c r="E74" s="46" t="s">
        <v>30</v>
      </c>
      <c r="F74" s="35" t="s">
        <v>220</v>
      </c>
      <c r="H74" s="96" t="str">
        <f t="shared" si="0"/>
        <v>Lucija Marijela – Štambuk – OK Ivan Merz – Ž16</v>
      </c>
      <c r="J74" s="96" t="str">
        <f t="shared" si="1"/>
        <v>Lucija Marijela – Štambuk – OK Ivan Merz</v>
      </c>
      <c r="L74" s="96" t="str">
        <f t="shared" si="2"/>
        <v>Lucija Marijela – Štambuk</v>
      </c>
      <c r="N74" s="34"/>
      <c r="O74" s="46"/>
      <c r="P74" s="35"/>
    </row>
    <row r="75" spans="2:16" x14ac:dyDescent="0.25">
      <c r="B75" s="34">
        <v>1117</v>
      </c>
      <c r="C75" s="46" t="s">
        <v>307</v>
      </c>
      <c r="D75" s="46" t="s">
        <v>67</v>
      </c>
      <c r="E75" s="46" t="s">
        <v>30</v>
      </c>
      <c r="F75" s="35" t="s">
        <v>248</v>
      </c>
      <c r="H75" s="96" t="str">
        <f t="shared" ref="H75:H138" si="3">IF(C75="","",C75) &amp; IF(D75="",""," – " &amp; D75) &amp; IF(E75="",""," – " &amp; E75) &amp; IF(F75="",""," – " &amp; F75)</f>
        <v>Marija – Štambuk – OK Ivan Merz – Ž21B</v>
      </c>
      <c r="J75" s="96" t="str">
        <f t="shared" ref="J75:J138" si="4">IF(C75="","",C75) &amp; IF(D75="",""," – " &amp; D75) &amp; IF(E75="",""," – " &amp; E75)</f>
        <v>Marija – Štambuk – OK Ivan Merz</v>
      </c>
      <c r="L75" s="96" t="str">
        <f t="shared" ref="L75:L138" si="5">IF(C75="","",C75) &amp; IF(D75="",""," – " &amp; D75)</f>
        <v>Marija – Štambuk</v>
      </c>
      <c r="N75" s="34"/>
      <c r="O75" s="46"/>
      <c r="P75" s="35"/>
    </row>
    <row r="76" spans="2:16" x14ac:dyDescent="0.25">
      <c r="B76" s="34">
        <v>1580</v>
      </c>
      <c r="C76" s="46" t="s">
        <v>346</v>
      </c>
      <c r="D76" s="46" t="s">
        <v>67</v>
      </c>
      <c r="E76" s="46" t="s">
        <v>30</v>
      </c>
      <c r="F76" s="35" t="s">
        <v>62</v>
      </c>
      <c r="H76" s="96" t="str">
        <f t="shared" si="3"/>
        <v>Matej – Štambuk – OK Ivan Merz – M21A</v>
      </c>
      <c r="J76" s="96" t="str">
        <f t="shared" si="4"/>
        <v>Matej – Štambuk – OK Ivan Merz</v>
      </c>
      <c r="L76" s="96" t="str">
        <f t="shared" si="5"/>
        <v>Matej – Štambuk</v>
      </c>
      <c r="N76" s="34"/>
      <c r="O76" s="46"/>
      <c r="P76" s="35"/>
    </row>
    <row r="77" spans="2:16" x14ac:dyDescent="0.25">
      <c r="B77" s="34">
        <v>1424</v>
      </c>
      <c r="C77" s="46" t="s">
        <v>221</v>
      </c>
      <c r="D77" s="46" t="s">
        <v>67</v>
      </c>
      <c r="E77" s="46" t="s">
        <v>30</v>
      </c>
      <c r="F77" s="35" t="s">
        <v>229</v>
      </c>
      <c r="H77" s="96" t="str">
        <f t="shared" si="3"/>
        <v>Zdenka Petra – Štambuk – OK Ivan Merz – Ž20</v>
      </c>
      <c r="J77" s="96" t="str">
        <f t="shared" si="4"/>
        <v>Zdenka Petra – Štambuk – OK Ivan Merz</v>
      </c>
      <c r="L77" s="96" t="str">
        <f t="shared" si="5"/>
        <v>Zdenka Petra – Štambuk</v>
      </c>
      <c r="N77" s="34"/>
      <c r="O77" s="46"/>
      <c r="P77" s="35"/>
    </row>
    <row r="78" spans="2:16" x14ac:dyDescent="0.25">
      <c r="B78" s="34">
        <v>1043</v>
      </c>
      <c r="C78" s="46" t="s">
        <v>189</v>
      </c>
      <c r="D78" s="46" t="s">
        <v>391</v>
      </c>
      <c r="E78" s="46" t="s">
        <v>30</v>
      </c>
      <c r="F78" s="35" t="s">
        <v>304</v>
      </c>
      <c r="H78" s="96" t="str">
        <f t="shared" si="3"/>
        <v>Senija – Zadravec-Kermek – OK Ivan Merz – Ž45</v>
      </c>
      <c r="J78" s="96" t="str">
        <f t="shared" si="4"/>
        <v>Senija – Zadravec-Kermek – OK Ivan Merz</v>
      </c>
      <c r="L78" s="96" t="str">
        <f t="shared" si="5"/>
        <v>Senija – Zadravec-Kermek</v>
      </c>
      <c r="N78" s="34"/>
      <c r="O78" s="46"/>
      <c r="P78" s="35"/>
    </row>
    <row r="79" spans="2:16" x14ac:dyDescent="0.25">
      <c r="B79" s="34">
        <v>1217</v>
      </c>
      <c r="C79" s="46" t="s">
        <v>303</v>
      </c>
      <c r="D79" s="46" t="s">
        <v>302</v>
      </c>
      <c r="E79" s="46" t="s">
        <v>11</v>
      </c>
      <c r="F79" s="35" t="s">
        <v>304</v>
      </c>
      <c r="H79" s="96" t="str">
        <f t="shared" si="3"/>
        <v>Gabrijela – Baburek – OK Japetić – Ž45</v>
      </c>
      <c r="J79" s="96" t="str">
        <f t="shared" si="4"/>
        <v>Gabrijela – Baburek – OK Japetić</v>
      </c>
      <c r="L79" s="96" t="str">
        <f t="shared" si="5"/>
        <v>Gabrijela – Baburek</v>
      </c>
      <c r="N79" s="34"/>
      <c r="O79" s="46"/>
      <c r="P79" s="35"/>
    </row>
    <row r="80" spans="2:16" x14ac:dyDescent="0.25">
      <c r="B80" s="34">
        <v>1850</v>
      </c>
      <c r="C80" s="46" t="s">
        <v>236</v>
      </c>
      <c r="D80" s="46" t="s">
        <v>392</v>
      </c>
      <c r="E80" s="46" t="s">
        <v>11</v>
      </c>
      <c r="F80" s="35" t="s">
        <v>197</v>
      </c>
      <c r="H80" s="96" t="str">
        <f t="shared" si="3"/>
        <v>Tena – Bartaković – OK Japetić – Ž12</v>
      </c>
      <c r="J80" s="96" t="str">
        <f t="shared" si="4"/>
        <v>Tena – Bartaković – OK Japetić</v>
      </c>
      <c r="L80" s="96" t="str">
        <f t="shared" si="5"/>
        <v>Tena – Bartaković</v>
      </c>
      <c r="N80" s="34"/>
      <c r="O80" s="46"/>
      <c r="P80" s="35"/>
    </row>
    <row r="81" spans="2:16" x14ac:dyDescent="0.25">
      <c r="B81" s="34">
        <v>1856</v>
      </c>
      <c r="C81" s="46" t="s">
        <v>10</v>
      </c>
      <c r="D81" s="46" t="s">
        <v>393</v>
      </c>
      <c r="E81" s="46" t="s">
        <v>11</v>
      </c>
      <c r="F81" s="35" t="s">
        <v>5</v>
      </c>
      <c r="H81" s="96" t="str">
        <f t="shared" si="3"/>
        <v>Lovro – Berečki – OK Japetić – M12</v>
      </c>
      <c r="J81" s="96" t="str">
        <f t="shared" si="4"/>
        <v>Lovro – Berečki – OK Japetić</v>
      </c>
      <c r="L81" s="96" t="str">
        <f t="shared" si="5"/>
        <v>Lovro – Berečki</v>
      </c>
      <c r="N81" s="34"/>
      <c r="O81" s="46"/>
      <c r="P81" s="35"/>
    </row>
    <row r="82" spans="2:16" x14ac:dyDescent="0.25">
      <c r="B82" s="34">
        <v>1841</v>
      </c>
      <c r="C82" s="46" t="s">
        <v>394</v>
      </c>
      <c r="D82" s="46" t="s">
        <v>395</v>
      </c>
      <c r="E82" s="46" t="s">
        <v>11</v>
      </c>
      <c r="F82" s="35" t="s">
        <v>197</v>
      </c>
      <c r="H82" s="96" t="str">
        <f t="shared" si="3"/>
        <v>Lea – Bošnjak – OK Japetić – Ž12</v>
      </c>
      <c r="J82" s="96" t="str">
        <f t="shared" si="4"/>
        <v>Lea – Bošnjak – OK Japetić</v>
      </c>
      <c r="L82" s="96" t="str">
        <f t="shared" si="5"/>
        <v>Lea – Bošnjak</v>
      </c>
      <c r="N82" s="34"/>
      <c r="O82" s="46"/>
      <c r="P82" s="35"/>
    </row>
    <row r="83" spans="2:16" x14ac:dyDescent="0.25">
      <c r="B83" s="34">
        <v>1305</v>
      </c>
      <c r="C83" s="46" t="s">
        <v>193</v>
      </c>
      <c r="D83" s="46" t="s">
        <v>126</v>
      </c>
      <c r="E83" s="46" t="s">
        <v>11</v>
      </c>
      <c r="F83" s="35" t="s">
        <v>197</v>
      </c>
      <c r="H83" s="96" t="str">
        <f t="shared" si="3"/>
        <v>Ana – Budi – OK Japetić – Ž12</v>
      </c>
      <c r="J83" s="96" t="str">
        <f t="shared" si="4"/>
        <v>Ana – Budi – OK Japetić</v>
      </c>
      <c r="L83" s="96" t="str">
        <f t="shared" si="5"/>
        <v>Ana – Budi</v>
      </c>
      <c r="N83" s="34"/>
      <c r="O83" s="46"/>
      <c r="P83" s="35"/>
    </row>
    <row r="84" spans="2:16" x14ac:dyDescent="0.25">
      <c r="B84" s="34">
        <v>1385</v>
      </c>
      <c r="C84" s="46" t="s">
        <v>127</v>
      </c>
      <c r="D84" s="46" t="s">
        <v>126</v>
      </c>
      <c r="E84" s="46" t="s">
        <v>11</v>
      </c>
      <c r="F84" s="35" t="s">
        <v>116</v>
      </c>
      <c r="H84" s="96" t="str">
        <f t="shared" si="3"/>
        <v>Franjo – Budi – OK Japetić – M35</v>
      </c>
      <c r="J84" s="96" t="str">
        <f t="shared" si="4"/>
        <v>Franjo – Budi – OK Japetić</v>
      </c>
      <c r="L84" s="96" t="str">
        <f t="shared" si="5"/>
        <v>Franjo – Budi</v>
      </c>
      <c r="N84" s="34"/>
      <c r="O84" s="46"/>
      <c r="P84" s="35"/>
    </row>
    <row r="85" spans="2:16" x14ac:dyDescent="0.25">
      <c r="B85" s="34">
        <v>1481</v>
      </c>
      <c r="C85" s="46" t="s">
        <v>396</v>
      </c>
      <c r="D85" s="46" t="s">
        <v>397</v>
      </c>
      <c r="E85" s="46" t="s">
        <v>11</v>
      </c>
      <c r="F85" s="35"/>
      <c r="H85" s="96" t="str">
        <f t="shared" si="3"/>
        <v>Ivano – Črep – OK Japetić</v>
      </c>
      <c r="J85" s="96" t="str">
        <f t="shared" si="4"/>
        <v>Ivano – Črep – OK Japetić</v>
      </c>
      <c r="L85" s="96" t="str">
        <f t="shared" si="5"/>
        <v>Ivano – Črep</v>
      </c>
      <c r="N85" s="34"/>
      <c r="O85" s="46"/>
      <c r="P85" s="35"/>
    </row>
    <row r="86" spans="2:16" x14ac:dyDescent="0.25">
      <c r="B86" s="34">
        <v>1247</v>
      </c>
      <c r="C86" s="46" t="s">
        <v>17</v>
      </c>
      <c r="D86" s="46" t="s">
        <v>87</v>
      </c>
      <c r="E86" s="46" t="s">
        <v>11</v>
      </c>
      <c r="F86" s="35" t="s">
        <v>62</v>
      </c>
      <c r="H86" s="96" t="str">
        <f t="shared" si="3"/>
        <v>Filip – Cvetković – OK Japetić – M21A</v>
      </c>
      <c r="J86" s="96" t="str">
        <f t="shared" si="4"/>
        <v>Filip – Cvetković – OK Japetić</v>
      </c>
      <c r="L86" s="96" t="str">
        <f t="shared" si="5"/>
        <v>Filip – Cvetković</v>
      </c>
      <c r="N86" s="34"/>
      <c r="O86" s="46"/>
      <c r="P86" s="35"/>
    </row>
    <row r="87" spans="2:16" x14ac:dyDescent="0.25">
      <c r="B87" s="34">
        <v>1778</v>
      </c>
      <c r="C87" s="46" t="s">
        <v>141</v>
      </c>
      <c r="D87" s="46" t="s">
        <v>87</v>
      </c>
      <c r="E87" s="46" t="s">
        <v>11</v>
      </c>
      <c r="F87" s="35"/>
      <c r="H87" s="96" t="str">
        <f t="shared" si="3"/>
        <v>Robert – Cvetković – OK Japetić</v>
      </c>
      <c r="J87" s="96" t="str">
        <f t="shared" si="4"/>
        <v>Robert – Cvetković – OK Japetić</v>
      </c>
      <c r="L87" s="96" t="str">
        <f t="shared" si="5"/>
        <v>Robert – Cvetković</v>
      </c>
      <c r="N87" s="34"/>
      <c r="O87" s="46"/>
      <c r="P87" s="35"/>
    </row>
    <row r="88" spans="2:16" x14ac:dyDescent="0.25">
      <c r="B88" s="34">
        <v>1864</v>
      </c>
      <c r="C88" s="46" t="s">
        <v>398</v>
      </c>
      <c r="D88" s="46" t="s">
        <v>399</v>
      </c>
      <c r="E88" s="46" t="s">
        <v>11</v>
      </c>
      <c r="F88" s="35" t="s">
        <v>220</v>
      </c>
      <c r="H88" s="96" t="str">
        <f t="shared" si="3"/>
        <v>Jana – Cvjetko – OK Japetić – Ž16</v>
      </c>
      <c r="J88" s="96" t="str">
        <f t="shared" si="4"/>
        <v>Jana – Cvjetko – OK Japetić</v>
      </c>
      <c r="L88" s="96" t="str">
        <f t="shared" si="5"/>
        <v>Jana – Cvjetko</v>
      </c>
      <c r="N88" s="34"/>
      <c r="O88" s="46"/>
      <c r="P88" s="35"/>
    </row>
    <row r="89" spans="2:16" x14ac:dyDescent="0.25">
      <c r="B89" s="34">
        <v>1862</v>
      </c>
      <c r="C89" s="46" t="s">
        <v>400</v>
      </c>
      <c r="D89" s="46" t="s">
        <v>399</v>
      </c>
      <c r="E89" s="46" t="s">
        <v>11</v>
      </c>
      <c r="F89" s="35" t="s">
        <v>229</v>
      </c>
      <c r="H89" s="96" t="str">
        <f t="shared" si="3"/>
        <v>Lara – Cvjetko – OK Japetić – Ž20</v>
      </c>
      <c r="J89" s="96" t="str">
        <f t="shared" si="4"/>
        <v>Lara – Cvjetko – OK Japetić</v>
      </c>
      <c r="L89" s="96" t="str">
        <f t="shared" si="5"/>
        <v>Lara – Cvjetko</v>
      </c>
      <c r="N89" s="34"/>
      <c r="O89" s="46"/>
      <c r="P89" s="35"/>
    </row>
    <row r="90" spans="2:16" x14ac:dyDescent="0.25">
      <c r="B90" s="34">
        <v>1863</v>
      </c>
      <c r="C90" s="46" t="s">
        <v>217</v>
      </c>
      <c r="D90" s="46" t="s">
        <v>399</v>
      </c>
      <c r="E90" s="46" t="s">
        <v>11</v>
      </c>
      <c r="F90" s="35" t="s">
        <v>229</v>
      </c>
      <c r="H90" s="96" t="str">
        <f t="shared" si="3"/>
        <v>Nina – Cvjetko – OK Japetić – Ž20</v>
      </c>
      <c r="J90" s="96" t="str">
        <f t="shared" si="4"/>
        <v>Nina – Cvjetko – OK Japetić</v>
      </c>
      <c r="L90" s="96" t="str">
        <f t="shared" si="5"/>
        <v>Nina – Cvjetko</v>
      </c>
      <c r="N90" s="34"/>
      <c r="O90" s="46"/>
      <c r="P90" s="35"/>
    </row>
    <row r="91" spans="2:16" x14ac:dyDescent="0.25">
      <c r="B91" s="34">
        <v>1231</v>
      </c>
      <c r="C91" s="46" t="s">
        <v>326</v>
      </c>
      <c r="D91" s="46" t="s">
        <v>325</v>
      </c>
      <c r="E91" s="46" t="s">
        <v>11</v>
      </c>
      <c r="F91" s="35" t="s">
        <v>322</v>
      </c>
      <c r="H91" s="96" t="str">
        <f t="shared" si="3"/>
        <v>Branka – Fabek – OK Japetić – Ž55</v>
      </c>
      <c r="J91" s="96" t="str">
        <f t="shared" si="4"/>
        <v>Branka – Fabek – OK Japetić</v>
      </c>
      <c r="L91" s="96" t="str">
        <f t="shared" si="5"/>
        <v>Branka – Fabek</v>
      </c>
      <c r="N91" s="34"/>
      <c r="O91" s="46"/>
      <c r="P91" s="35"/>
    </row>
    <row r="92" spans="2:16" x14ac:dyDescent="0.25">
      <c r="B92" s="34">
        <v>1843</v>
      </c>
      <c r="C92" s="46" t="s">
        <v>401</v>
      </c>
      <c r="D92" s="46" t="s">
        <v>402</v>
      </c>
      <c r="E92" s="46" t="s">
        <v>11</v>
      </c>
      <c r="F92" s="35" t="s">
        <v>197</v>
      </c>
      <c r="H92" s="96" t="str">
        <f t="shared" si="3"/>
        <v>Anja – Fatzek – OK Japetić – Ž12</v>
      </c>
      <c r="J92" s="96" t="str">
        <f t="shared" si="4"/>
        <v>Anja – Fatzek – OK Japetić</v>
      </c>
      <c r="L92" s="96" t="str">
        <f t="shared" si="5"/>
        <v>Anja – Fatzek</v>
      </c>
      <c r="N92" s="34"/>
      <c r="O92" s="46"/>
      <c r="P92" s="35"/>
    </row>
    <row r="93" spans="2:16" x14ac:dyDescent="0.25">
      <c r="B93" s="34">
        <v>1842</v>
      </c>
      <c r="C93" s="46" t="s">
        <v>403</v>
      </c>
      <c r="D93" s="46" t="s">
        <v>402</v>
      </c>
      <c r="E93" s="46" t="s">
        <v>11</v>
      </c>
      <c r="F93" s="35" t="s">
        <v>197</v>
      </c>
      <c r="H93" s="96" t="str">
        <f t="shared" si="3"/>
        <v>Katja – Fatzek – OK Japetić – Ž12</v>
      </c>
      <c r="J93" s="96" t="str">
        <f t="shared" si="4"/>
        <v>Katja – Fatzek – OK Japetić</v>
      </c>
      <c r="L93" s="96" t="str">
        <f t="shared" si="5"/>
        <v>Katja – Fatzek</v>
      </c>
      <c r="N93" s="34"/>
      <c r="O93" s="46"/>
      <c r="P93" s="35"/>
    </row>
    <row r="94" spans="2:16" x14ac:dyDescent="0.25">
      <c r="B94" s="34">
        <v>1159</v>
      </c>
      <c r="C94" s="46" t="s">
        <v>404</v>
      </c>
      <c r="D94" s="46" t="s">
        <v>104</v>
      </c>
      <c r="E94" s="46" t="s">
        <v>11</v>
      </c>
      <c r="F94" s="35" t="s">
        <v>42</v>
      </c>
      <c r="H94" s="96" t="str">
        <f t="shared" si="3"/>
        <v>Grga – Fernežir – OK Japetić – M16</v>
      </c>
      <c r="J94" s="96" t="str">
        <f t="shared" si="4"/>
        <v>Grga – Fernežir – OK Japetić</v>
      </c>
      <c r="L94" s="96" t="str">
        <f t="shared" si="5"/>
        <v>Grga – Fernežir</v>
      </c>
      <c r="N94" s="34"/>
      <c r="O94" s="46"/>
      <c r="P94" s="35"/>
    </row>
    <row r="95" spans="2:16" x14ac:dyDescent="0.25">
      <c r="B95" s="34">
        <v>1323</v>
      </c>
      <c r="C95" s="46" t="s">
        <v>105</v>
      </c>
      <c r="D95" s="46" t="s">
        <v>104</v>
      </c>
      <c r="E95" s="46" t="s">
        <v>11</v>
      </c>
      <c r="F95" s="35" t="s">
        <v>142</v>
      </c>
      <c r="H95" s="96" t="str">
        <f t="shared" si="3"/>
        <v>Zvonimir – Fernežir – OK Japetić – M45</v>
      </c>
      <c r="J95" s="96" t="str">
        <f t="shared" si="4"/>
        <v>Zvonimir – Fernežir – OK Japetić</v>
      </c>
      <c r="L95" s="96" t="str">
        <f t="shared" si="5"/>
        <v>Zvonimir – Fernežir</v>
      </c>
      <c r="N95" s="34"/>
      <c r="O95" s="46"/>
      <c r="P95" s="35"/>
    </row>
    <row r="96" spans="2:16" x14ac:dyDescent="0.25">
      <c r="B96" s="34">
        <v>1470</v>
      </c>
      <c r="C96" s="46" t="s">
        <v>320</v>
      </c>
      <c r="D96" s="46" t="s">
        <v>319</v>
      </c>
      <c r="E96" s="46" t="s">
        <v>11</v>
      </c>
      <c r="F96" s="35" t="s">
        <v>304</v>
      </c>
      <c r="H96" s="96" t="str">
        <f t="shared" si="3"/>
        <v>Zvjezdana – Govedarica – OK Japetić – Ž45</v>
      </c>
      <c r="J96" s="96" t="str">
        <f t="shared" si="4"/>
        <v>Zvjezdana – Govedarica – OK Japetić</v>
      </c>
      <c r="L96" s="96" t="str">
        <f t="shared" si="5"/>
        <v>Zvjezdana – Govedarica</v>
      </c>
      <c r="N96" s="34"/>
      <c r="O96" s="46"/>
      <c r="P96" s="35"/>
    </row>
    <row r="97" spans="2:16" x14ac:dyDescent="0.25">
      <c r="B97" s="34">
        <v>1668</v>
      </c>
      <c r="C97" s="46" t="s">
        <v>105</v>
      </c>
      <c r="D97" s="46" t="s">
        <v>405</v>
      </c>
      <c r="E97" s="46" t="s">
        <v>11</v>
      </c>
      <c r="F97" s="35"/>
      <c r="H97" s="96" t="str">
        <f t="shared" si="3"/>
        <v>Zvonimir – Guliš – OK Japetić</v>
      </c>
      <c r="J97" s="96" t="str">
        <f t="shared" si="4"/>
        <v>Zvonimir – Guliš – OK Japetić</v>
      </c>
      <c r="L97" s="96" t="str">
        <f t="shared" si="5"/>
        <v>Zvonimir – Guliš</v>
      </c>
      <c r="N97" s="34"/>
      <c r="O97" s="46"/>
      <c r="P97" s="35"/>
    </row>
    <row r="98" spans="2:16" x14ac:dyDescent="0.25">
      <c r="B98" s="34">
        <v>1584</v>
      </c>
      <c r="C98" s="46" t="s">
        <v>107</v>
      </c>
      <c r="D98" s="46" t="s">
        <v>406</v>
      </c>
      <c r="E98" s="46" t="s">
        <v>11</v>
      </c>
      <c r="F98" s="35"/>
      <c r="H98" s="96" t="str">
        <f t="shared" si="3"/>
        <v>Vid – Hovorka – OK Japetić</v>
      </c>
      <c r="J98" s="96" t="str">
        <f t="shared" si="4"/>
        <v>Vid – Hovorka – OK Japetić</v>
      </c>
      <c r="L98" s="96" t="str">
        <f t="shared" si="5"/>
        <v>Vid – Hovorka</v>
      </c>
      <c r="N98" s="34"/>
      <c r="O98" s="46"/>
      <c r="P98" s="35"/>
    </row>
    <row r="99" spans="2:16" x14ac:dyDescent="0.25">
      <c r="B99" s="34">
        <v>1198</v>
      </c>
      <c r="C99" s="46" t="s">
        <v>234</v>
      </c>
      <c r="D99" s="46" t="s">
        <v>407</v>
      </c>
      <c r="E99" s="46" t="s">
        <v>11</v>
      </c>
      <c r="F99" s="35"/>
      <c r="H99" s="96" t="str">
        <f t="shared" si="3"/>
        <v>Iva – Jakopec – OK Japetić</v>
      </c>
      <c r="J99" s="96" t="str">
        <f t="shared" si="4"/>
        <v>Iva – Jakopec – OK Japetić</v>
      </c>
      <c r="L99" s="96" t="str">
        <f t="shared" si="5"/>
        <v>Iva – Jakopec</v>
      </c>
      <c r="N99" s="34"/>
      <c r="O99" s="46"/>
      <c r="P99" s="35"/>
    </row>
    <row r="100" spans="2:16" x14ac:dyDescent="0.25">
      <c r="B100" s="34">
        <v>1292</v>
      </c>
      <c r="C100" s="46" t="s">
        <v>408</v>
      </c>
      <c r="D100" s="46" t="s">
        <v>409</v>
      </c>
      <c r="E100" s="46" t="s">
        <v>11</v>
      </c>
      <c r="F100" s="35" t="s">
        <v>232</v>
      </c>
      <c r="H100" s="96" t="str">
        <f t="shared" si="3"/>
        <v>Nola – Jandrečić – OK Japetić – Ž21A</v>
      </c>
      <c r="J100" s="96" t="str">
        <f t="shared" si="4"/>
        <v>Nola – Jandrečić – OK Japetić</v>
      </c>
      <c r="L100" s="96" t="str">
        <f t="shared" si="5"/>
        <v>Nola – Jandrečić</v>
      </c>
      <c r="N100" s="34"/>
      <c r="O100" s="46"/>
      <c r="P100" s="35"/>
    </row>
    <row r="101" spans="2:16" x14ac:dyDescent="0.25">
      <c r="B101" s="34">
        <v>1576</v>
      </c>
      <c r="C101" s="46" t="s">
        <v>161</v>
      </c>
      <c r="D101" s="46" t="s">
        <v>410</v>
      </c>
      <c r="E101" s="46" t="s">
        <v>11</v>
      </c>
      <c r="F101" s="35" t="s">
        <v>142</v>
      </c>
      <c r="H101" s="96" t="str">
        <f t="shared" si="3"/>
        <v>Hrvoje – Jelinić – OK Japetić – M45</v>
      </c>
      <c r="J101" s="96" t="str">
        <f t="shared" si="4"/>
        <v>Hrvoje – Jelinić – OK Japetić</v>
      </c>
      <c r="L101" s="96" t="str">
        <f t="shared" si="5"/>
        <v>Hrvoje – Jelinić</v>
      </c>
      <c r="N101" s="34"/>
      <c r="O101" s="46"/>
      <c r="P101" s="35"/>
    </row>
    <row r="102" spans="2:16" x14ac:dyDescent="0.25">
      <c r="B102" s="34">
        <v>1665</v>
      </c>
      <c r="C102" s="46" t="s">
        <v>411</v>
      </c>
      <c r="D102" s="46" t="s">
        <v>410</v>
      </c>
      <c r="E102" s="46" t="s">
        <v>11</v>
      </c>
      <c r="F102" s="35" t="s">
        <v>42</v>
      </c>
      <c r="H102" s="96" t="str">
        <f t="shared" si="3"/>
        <v>Mark – Jelinić – OK Japetić – M16</v>
      </c>
      <c r="J102" s="96" t="str">
        <f t="shared" si="4"/>
        <v>Mark – Jelinić – OK Japetić</v>
      </c>
      <c r="L102" s="96" t="str">
        <f t="shared" si="5"/>
        <v>Mark – Jelinić</v>
      </c>
      <c r="N102" s="34"/>
      <c r="O102" s="46"/>
      <c r="P102" s="35"/>
    </row>
    <row r="103" spans="2:16" x14ac:dyDescent="0.25">
      <c r="B103" s="34">
        <v>1666</v>
      </c>
      <c r="C103" s="46" t="s">
        <v>412</v>
      </c>
      <c r="D103" s="46" t="s">
        <v>410</v>
      </c>
      <c r="E103" s="46" t="s">
        <v>11</v>
      </c>
      <c r="F103" s="35"/>
      <c r="H103" s="96" t="str">
        <f t="shared" si="3"/>
        <v>Una – Jelinić – OK Japetić</v>
      </c>
      <c r="J103" s="96" t="str">
        <f t="shared" si="4"/>
        <v>Una – Jelinić – OK Japetić</v>
      </c>
      <c r="L103" s="96" t="str">
        <f t="shared" si="5"/>
        <v>Una – Jelinić</v>
      </c>
      <c r="N103" s="34"/>
      <c r="O103" s="46"/>
      <c r="P103" s="35"/>
    </row>
    <row r="104" spans="2:16" x14ac:dyDescent="0.25">
      <c r="B104" s="34">
        <v>1088</v>
      </c>
      <c r="C104" s="46" t="s">
        <v>16</v>
      </c>
      <c r="D104" s="46" t="s">
        <v>15</v>
      </c>
      <c r="E104" s="46" t="s">
        <v>11</v>
      </c>
      <c r="F104" s="35" t="s">
        <v>5</v>
      </c>
      <c r="H104" s="96" t="str">
        <f t="shared" si="3"/>
        <v>Fran – Juriša – OK Japetić – M12</v>
      </c>
      <c r="J104" s="96" t="str">
        <f t="shared" si="4"/>
        <v>Fran – Juriša – OK Japetić</v>
      </c>
      <c r="L104" s="96" t="str">
        <f t="shared" si="5"/>
        <v>Fran – Juriša</v>
      </c>
      <c r="N104" s="34"/>
      <c r="O104" s="46"/>
      <c r="P104" s="35"/>
    </row>
    <row r="105" spans="2:16" x14ac:dyDescent="0.25">
      <c r="B105" s="34">
        <v>1233</v>
      </c>
      <c r="C105" s="46" t="s">
        <v>24</v>
      </c>
      <c r="D105" s="46" t="s">
        <v>139</v>
      </c>
      <c r="E105" s="46" t="s">
        <v>11</v>
      </c>
      <c r="F105" s="35" t="s">
        <v>116</v>
      </c>
      <c r="H105" s="96" t="str">
        <f t="shared" si="3"/>
        <v>Luka – Kosić – OK Japetić – M35</v>
      </c>
      <c r="J105" s="96" t="str">
        <f t="shared" si="4"/>
        <v>Luka – Kosić – OK Japetić</v>
      </c>
      <c r="L105" s="96" t="str">
        <f t="shared" si="5"/>
        <v>Luka – Kosić</v>
      </c>
      <c r="N105" s="34"/>
      <c r="O105" s="46"/>
      <c r="P105" s="35"/>
    </row>
    <row r="106" spans="2:16" x14ac:dyDescent="0.25">
      <c r="B106" s="34">
        <v>1451</v>
      </c>
      <c r="C106" s="46" t="s">
        <v>413</v>
      </c>
      <c r="D106" s="46" t="s">
        <v>414</v>
      </c>
      <c r="E106" s="46" t="s">
        <v>11</v>
      </c>
      <c r="F106" s="35" t="s">
        <v>42</v>
      </c>
      <c r="H106" s="96" t="str">
        <f t="shared" si="3"/>
        <v>Borna – Kuzmanić – OK Japetić – M16</v>
      </c>
      <c r="J106" s="96" t="str">
        <f t="shared" si="4"/>
        <v>Borna – Kuzmanić – OK Japetić</v>
      </c>
      <c r="L106" s="96" t="str">
        <f t="shared" si="5"/>
        <v>Borna – Kuzmanić</v>
      </c>
      <c r="N106" s="34"/>
      <c r="O106" s="46"/>
      <c r="P106" s="35"/>
    </row>
    <row r="107" spans="2:16" x14ac:dyDescent="0.25">
      <c r="B107" s="34">
        <v>1478</v>
      </c>
      <c r="C107" s="46" t="s">
        <v>294</v>
      </c>
      <c r="D107" s="46" t="s">
        <v>414</v>
      </c>
      <c r="E107" s="46" t="s">
        <v>11</v>
      </c>
      <c r="F107" s="35" t="s">
        <v>304</v>
      </c>
      <c r="H107" s="96" t="str">
        <f t="shared" si="3"/>
        <v>Ivana – Kuzmanić – OK Japetić – Ž45</v>
      </c>
      <c r="J107" s="96" t="str">
        <f t="shared" si="4"/>
        <v>Ivana – Kuzmanić – OK Japetić</v>
      </c>
      <c r="L107" s="96" t="str">
        <f t="shared" si="5"/>
        <v>Ivana – Kuzmanić</v>
      </c>
      <c r="N107" s="34"/>
      <c r="O107" s="46"/>
      <c r="P107" s="35"/>
    </row>
    <row r="108" spans="2:16" x14ac:dyDescent="0.25">
      <c r="B108" s="34">
        <v>1370</v>
      </c>
      <c r="C108" s="46" t="s">
        <v>415</v>
      </c>
      <c r="D108" s="46" t="s">
        <v>416</v>
      </c>
      <c r="E108" s="46" t="s">
        <v>11</v>
      </c>
      <c r="F108" s="35" t="s">
        <v>116</v>
      </c>
      <c r="H108" s="96" t="str">
        <f t="shared" si="3"/>
        <v>Lino – Legac – OK Japetić – M35</v>
      </c>
      <c r="J108" s="96" t="str">
        <f t="shared" si="4"/>
        <v>Lino – Legac – OK Japetić</v>
      </c>
      <c r="L108" s="96" t="str">
        <f t="shared" si="5"/>
        <v>Lino – Legac</v>
      </c>
      <c r="N108" s="34"/>
      <c r="O108" s="46"/>
      <c r="P108" s="35"/>
    </row>
    <row r="109" spans="2:16" x14ac:dyDescent="0.25">
      <c r="B109" s="34">
        <v>1643</v>
      </c>
      <c r="C109" s="46" t="s">
        <v>417</v>
      </c>
      <c r="D109" s="46" t="s">
        <v>418</v>
      </c>
      <c r="E109" s="46" t="s">
        <v>11</v>
      </c>
      <c r="F109" s="35"/>
      <c r="H109" s="96" t="str">
        <f t="shared" si="3"/>
        <v>Josip – Leovac – OK Japetić</v>
      </c>
      <c r="J109" s="96" t="str">
        <f t="shared" si="4"/>
        <v>Josip – Leovac – OK Japetić</v>
      </c>
      <c r="L109" s="96" t="str">
        <f t="shared" si="5"/>
        <v>Josip – Leovac</v>
      </c>
      <c r="N109" s="34"/>
      <c r="O109" s="46"/>
      <c r="P109" s="35"/>
    </row>
    <row r="110" spans="2:16" x14ac:dyDescent="0.25">
      <c r="B110" s="34">
        <v>1434</v>
      </c>
      <c r="C110" s="46" t="s">
        <v>41</v>
      </c>
      <c r="D110" s="46" t="s">
        <v>21</v>
      </c>
      <c r="E110" s="46" t="s">
        <v>11</v>
      </c>
      <c r="F110" s="35" t="s">
        <v>42</v>
      </c>
      <c r="H110" s="96" t="str">
        <f t="shared" si="3"/>
        <v>Jakov – Lesjak – OK Japetić – M16</v>
      </c>
      <c r="J110" s="96" t="str">
        <f t="shared" si="4"/>
        <v>Jakov – Lesjak – OK Japetić</v>
      </c>
      <c r="L110" s="96" t="str">
        <f t="shared" si="5"/>
        <v>Jakov – Lesjak</v>
      </c>
      <c r="N110" s="34"/>
      <c r="O110" s="46"/>
      <c r="P110" s="35"/>
    </row>
    <row r="111" spans="2:16" x14ac:dyDescent="0.25">
      <c r="B111" s="34">
        <v>1469</v>
      </c>
      <c r="C111" s="46" t="s">
        <v>242</v>
      </c>
      <c r="D111" s="46" t="s">
        <v>21</v>
      </c>
      <c r="E111" s="46" t="s">
        <v>11</v>
      </c>
      <c r="F111" s="35" t="s">
        <v>229</v>
      </c>
      <c r="H111" s="96" t="str">
        <f t="shared" si="3"/>
        <v>Jelena – Lesjak – OK Japetić – Ž20</v>
      </c>
      <c r="J111" s="96" t="str">
        <f t="shared" si="4"/>
        <v>Jelena – Lesjak – OK Japetić</v>
      </c>
      <c r="L111" s="96" t="str">
        <f t="shared" si="5"/>
        <v>Jelena – Lesjak</v>
      </c>
      <c r="N111" s="34"/>
      <c r="O111" s="46"/>
      <c r="P111" s="35"/>
    </row>
    <row r="112" spans="2:16" x14ac:dyDescent="0.25">
      <c r="B112" s="34">
        <v>1553</v>
      </c>
      <c r="C112" s="46" t="s">
        <v>22</v>
      </c>
      <c r="D112" s="46" t="s">
        <v>21</v>
      </c>
      <c r="E112" s="46" t="s">
        <v>11</v>
      </c>
      <c r="F112" s="35" t="s">
        <v>28</v>
      </c>
      <c r="H112" s="96" t="str">
        <f t="shared" si="3"/>
        <v>Karlo – Lesjak – OK Japetić – M14</v>
      </c>
      <c r="J112" s="96" t="str">
        <f t="shared" si="4"/>
        <v>Karlo – Lesjak – OK Japetić</v>
      </c>
      <c r="L112" s="96" t="str">
        <f t="shared" si="5"/>
        <v>Karlo – Lesjak</v>
      </c>
      <c r="N112" s="34"/>
      <c r="O112" s="46"/>
      <c r="P112" s="35"/>
    </row>
    <row r="113" spans="2:16" x14ac:dyDescent="0.25">
      <c r="B113" s="34">
        <v>1543</v>
      </c>
      <c r="C113" s="46" t="s">
        <v>194</v>
      </c>
      <c r="D113" s="46" t="s">
        <v>21</v>
      </c>
      <c r="E113" s="46" t="s">
        <v>11</v>
      </c>
      <c r="F113" s="35" t="s">
        <v>270</v>
      </c>
      <c r="H113" s="96" t="str">
        <f t="shared" si="3"/>
        <v>Sonja – Lesjak – OK Japetić – Ž35</v>
      </c>
      <c r="J113" s="96" t="str">
        <f t="shared" si="4"/>
        <v>Sonja – Lesjak – OK Japetić</v>
      </c>
      <c r="L113" s="96" t="str">
        <f t="shared" si="5"/>
        <v>Sonja – Lesjak</v>
      </c>
      <c r="N113" s="34"/>
      <c r="O113" s="46"/>
      <c r="P113" s="35"/>
    </row>
    <row r="114" spans="2:16" x14ac:dyDescent="0.25">
      <c r="B114" s="34">
        <v>1667</v>
      </c>
      <c r="C114" s="46" t="s">
        <v>419</v>
      </c>
      <c r="D114" s="46" t="s">
        <v>420</v>
      </c>
      <c r="E114" s="46" t="s">
        <v>11</v>
      </c>
      <c r="F114" s="35"/>
      <c r="H114" s="96" t="str">
        <f t="shared" si="3"/>
        <v>Eva – Magdić Govedarica – OK Japetić</v>
      </c>
      <c r="J114" s="96" t="str">
        <f t="shared" si="4"/>
        <v>Eva – Magdić Govedarica – OK Japetić</v>
      </c>
      <c r="L114" s="96" t="str">
        <f t="shared" si="5"/>
        <v>Eva – Magdić Govedarica</v>
      </c>
      <c r="N114" s="34"/>
      <c r="O114" s="46"/>
      <c r="P114" s="35"/>
    </row>
    <row r="115" spans="2:16" x14ac:dyDescent="0.25">
      <c r="B115" s="34">
        <v>1095</v>
      </c>
      <c r="C115" s="46" t="s">
        <v>40</v>
      </c>
      <c r="D115" s="46" t="s">
        <v>39</v>
      </c>
      <c r="E115" s="46" t="s">
        <v>11</v>
      </c>
      <c r="F115" s="35" t="s">
        <v>28</v>
      </c>
      <c r="H115" s="96" t="str">
        <f t="shared" si="3"/>
        <v>Teo – Mahović – OK Japetić – M14</v>
      </c>
      <c r="J115" s="96" t="str">
        <f t="shared" si="4"/>
        <v>Teo – Mahović – OK Japetić</v>
      </c>
      <c r="L115" s="96" t="str">
        <f t="shared" si="5"/>
        <v>Teo – Mahović</v>
      </c>
      <c r="N115" s="34"/>
      <c r="O115" s="46"/>
      <c r="P115" s="35"/>
    </row>
    <row r="116" spans="2:16" x14ac:dyDescent="0.25">
      <c r="B116" s="34">
        <v>1200</v>
      </c>
      <c r="C116" s="46" t="s">
        <v>250</v>
      </c>
      <c r="D116" s="46" t="s">
        <v>249</v>
      </c>
      <c r="E116" s="46" t="s">
        <v>11</v>
      </c>
      <c r="F116" s="35" t="s">
        <v>304</v>
      </c>
      <c r="H116" s="96" t="str">
        <f t="shared" si="3"/>
        <v>Mirjana – Mandić – OK Japetić – Ž45</v>
      </c>
      <c r="J116" s="96" t="str">
        <f t="shared" si="4"/>
        <v>Mirjana – Mandić – OK Japetić</v>
      </c>
      <c r="L116" s="96" t="str">
        <f t="shared" si="5"/>
        <v>Mirjana – Mandić</v>
      </c>
      <c r="N116" s="34"/>
      <c r="O116" s="46"/>
      <c r="P116" s="35"/>
    </row>
    <row r="117" spans="2:16" x14ac:dyDescent="0.25">
      <c r="B117" s="34">
        <v>1851</v>
      </c>
      <c r="C117" s="46" t="s">
        <v>359</v>
      </c>
      <c r="D117" s="46" t="s">
        <v>421</v>
      </c>
      <c r="E117" s="46" t="s">
        <v>11</v>
      </c>
      <c r="F117" s="35" t="s">
        <v>211</v>
      </c>
      <c r="H117" s="96" t="str">
        <f t="shared" si="3"/>
        <v>Hana – Markić – OK Japetić – Ž14</v>
      </c>
      <c r="J117" s="96" t="str">
        <f t="shared" si="4"/>
        <v>Hana – Markić – OK Japetić</v>
      </c>
      <c r="L117" s="96" t="str">
        <f t="shared" si="5"/>
        <v>Hana – Markić</v>
      </c>
      <c r="N117" s="34"/>
      <c r="O117" s="46"/>
      <c r="P117" s="35"/>
    </row>
    <row r="118" spans="2:16" x14ac:dyDescent="0.25">
      <c r="B118" s="34">
        <v>1853</v>
      </c>
      <c r="C118" s="46" t="s">
        <v>198</v>
      </c>
      <c r="D118" s="46" t="s">
        <v>421</v>
      </c>
      <c r="E118" s="46" t="s">
        <v>11</v>
      </c>
      <c r="F118" s="35" t="s">
        <v>211</v>
      </c>
      <c r="H118" s="96" t="str">
        <f t="shared" si="3"/>
        <v>Lucija – Markić – OK Japetić – Ž14</v>
      </c>
      <c r="J118" s="96" t="str">
        <f t="shared" si="4"/>
        <v>Lucija – Markić – OK Japetić</v>
      </c>
      <c r="L118" s="96" t="str">
        <f t="shared" si="5"/>
        <v>Lucija – Markić</v>
      </c>
      <c r="N118" s="34"/>
      <c r="O118" s="192"/>
      <c r="P118" s="35"/>
    </row>
    <row r="119" spans="2:16" x14ac:dyDescent="0.25">
      <c r="B119" s="34">
        <v>1139</v>
      </c>
      <c r="C119" s="46" t="s">
        <v>422</v>
      </c>
      <c r="D119" s="46" t="s">
        <v>423</v>
      </c>
      <c r="E119" s="46" t="s">
        <v>11</v>
      </c>
      <c r="F119" s="35" t="s">
        <v>62</v>
      </c>
      <c r="H119" s="96" t="str">
        <f t="shared" si="3"/>
        <v>Frane – Marković – OK Japetić – M21A</v>
      </c>
      <c r="J119" s="96" t="str">
        <f t="shared" si="4"/>
        <v>Frane – Marković – OK Japetić</v>
      </c>
      <c r="L119" s="96" t="str">
        <f t="shared" si="5"/>
        <v>Frane – Marković</v>
      </c>
      <c r="N119" s="34"/>
      <c r="O119" s="46"/>
      <c r="P119" s="35"/>
    </row>
    <row r="120" spans="2:16" x14ac:dyDescent="0.25">
      <c r="B120" s="34">
        <v>1780</v>
      </c>
      <c r="C120" s="46" t="s">
        <v>89</v>
      </c>
      <c r="D120" s="46" t="s">
        <v>424</v>
      </c>
      <c r="E120" s="46" t="s">
        <v>11</v>
      </c>
      <c r="F120" s="35"/>
      <c r="H120" s="96" t="str">
        <f t="shared" si="3"/>
        <v>Dominik – Mihaljević – OK Japetić</v>
      </c>
      <c r="J120" s="96" t="str">
        <f t="shared" si="4"/>
        <v>Dominik – Mihaljević – OK Japetić</v>
      </c>
      <c r="L120" s="96" t="str">
        <f t="shared" si="5"/>
        <v>Dominik – Mihaljević</v>
      </c>
      <c r="N120" s="34"/>
      <c r="O120" s="46"/>
      <c r="P120" s="35"/>
    </row>
    <row r="121" spans="2:16" x14ac:dyDescent="0.25">
      <c r="B121" s="34">
        <v>1169</v>
      </c>
      <c r="C121" s="46" t="s">
        <v>38</v>
      </c>
      <c r="D121" s="46" t="s">
        <v>37</v>
      </c>
      <c r="E121" s="46" t="s">
        <v>11</v>
      </c>
      <c r="F121" s="35" t="s">
        <v>42</v>
      </c>
      <c r="H121" s="96" t="str">
        <f t="shared" si="3"/>
        <v>Patrick – Milković – OK Japetić – M16</v>
      </c>
      <c r="J121" s="96" t="str">
        <f t="shared" si="4"/>
        <v>Patrick – Milković – OK Japetić</v>
      </c>
      <c r="L121" s="96" t="str">
        <f t="shared" si="5"/>
        <v>Patrick – Milković</v>
      </c>
      <c r="N121" s="34"/>
      <c r="O121" s="46"/>
      <c r="P121" s="35"/>
    </row>
    <row r="122" spans="2:16" x14ac:dyDescent="0.25">
      <c r="B122" s="34">
        <v>1844</v>
      </c>
      <c r="C122" s="46" t="s">
        <v>276</v>
      </c>
      <c r="D122" s="46" t="s">
        <v>425</v>
      </c>
      <c r="E122" s="46" t="s">
        <v>11</v>
      </c>
      <c r="F122" s="35" t="s">
        <v>197</v>
      </c>
      <c r="H122" s="96" t="str">
        <f t="shared" si="3"/>
        <v>Dunja – Mogut – OK Japetić – Ž12</v>
      </c>
      <c r="J122" s="96" t="str">
        <f t="shared" si="4"/>
        <v>Dunja – Mogut – OK Japetić</v>
      </c>
      <c r="L122" s="96" t="str">
        <f t="shared" si="5"/>
        <v>Dunja – Mogut</v>
      </c>
      <c r="N122" s="34"/>
      <c r="O122" s="46"/>
      <c r="P122" s="35"/>
    </row>
    <row r="123" spans="2:16" x14ac:dyDescent="0.25">
      <c r="B123" s="34">
        <v>1845</v>
      </c>
      <c r="C123" s="46" t="s">
        <v>426</v>
      </c>
      <c r="D123" s="46" t="s">
        <v>425</v>
      </c>
      <c r="E123" s="46" t="s">
        <v>11</v>
      </c>
      <c r="F123" s="35" t="s">
        <v>197</v>
      </c>
      <c r="H123" s="96" t="str">
        <f t="shared" si="3"/>
        <v>Tonka – Mogut – OK Japetić – Ž12</v>
      </c>
      <c r="J123" s="96" t="str">
        <f t="shared" si="4"/>
        <v>Tonka – Mogut – OK Japetić</v>
      </c>
      <c r="L123" s="96" t="str">
        <f t="shared" si="5"/>
        <v>Tonka – Mogut</v>
      </c>
      <c r="N123" s="34"/>
      <c r="O123" s="46"/>
      <c r="P123" s="35"/>
    </row>
    <row r="124" spans="2:16" x14ac:dyDescent="0.25">
      <c r="B124" s="34">
        <v>1940</v>
      </c>
      <c r="C124" s="46" t="s">
        <v>427</v>
      </c>
      <c r="D124" s="46" t="s">
        <v>428</v>
      </c>
      <c r="E124" s="46" t="s">
        <v>11</v>
      </c>
      <c r="F124" s="35" t="s">
        <v>211</v>
      </c>
      <c r="H124" s="96" t="str">
        <f t="shared" si="3"/>
        <v>Mirela – Obranić – OK Japetić – Ž14</v>
      </c>
      <c r="J124" s="96" t="str">
        <f t="shared" si="4"/>
        <v>Mirela – Obranić – OK Japetić</v>
      </c>
      <c r="L124" s="96" t="str">
        <f t="shared" si="5"/>
        <v>Mirela – Obranić</v>
      </c>
      <c r="N124" s="34"/>
      <c r="O124" s="46"/>
      <c r="P124" s="35"/>
    </row>
    <row r="125" spans="2:16" x14ac:dyDescent="0.25">
      <c r="B125" s="34">
        <v>1506</v>
      </c>
      <c r="C125" s="46" t="s">
        <v>66</v>
      </c>
      <c r="D125" s="46" t="s">
        <v>65</v>
      </c>
      <c r="E125" s="46" t="s">
        <v>11</v>
      </c>
      <c r="F125" s="35" t="s">
        <v>62</v>
      </c>
      <c r="H125" s="96" t="str">
        <f t="shared" si="3"/>
        <v>Edi – Ocvirk – OK Japetić – M21A</v>
      </c>
      <c r="J125" s="96" t="str">
        <f t="shared" si="4"/>
        <v>Edi – Ocvirk – OK Japetić</v>
      </c>
      <c r="L125" s="96" t="str">
        <f t="shared" si="5"/>
        <v>Edi – Ocvirk</v>
      </c>
      <c r="N125" s="34"/>
      <c r="O125" s="46"/>
      <c r="P125" s="35"/>
    </row>
    <row r="126" spans="2:16" x14ac:dyDescent="0.25">
      <c r="B126" s="34">
        <v>1084</v>
      </c>
      <c r="C126" s="46" t="s">
        <v>419</v>
      </c>
      <c r="D126" s="46" t="s">
        <v>65</v>
      </c>
      <c r="E126" s="46" t="s">
        <v>11</v>
      </c>
      <c r="F126" s="35" t="s">
        <v>232</v>
      </c>
      <c r="H126" s="96" t="str">
        <f t="shared" si="3"/>
        <v>Eva – Ocvirk – OK Japetić – Ž21A</v>
      </c>
      <c r="J126" s="96" t="str">
        <f t="shared" si="4"/>
        <v>Eva – Ocvirk – OK Japetić</v>
      </c>
      <c r="L126" s="96" t="str">
        <f t="shared" si="5"/>
        <v>Eva – Ocvirk</v>
      </c>
      <c r="N126" s="34"/>
      <c r="O126" s="46"/>
      <c r="P126" s="35"/>
    </row>
    <row r="127" spans="2:16" x14ac:dyDescent="0.25">
      <c r="B127" s="34">
        <v>1595</v>
      </c>
      <c r="C127" s="46" t="s">
        <v>429</v>
      </c>
      <c r="D127" s="46" t="s">
        <v>65</v>
      </c>
      <c r="E127" s="46" t="s">
        <v>11</v>
      </c>
      <c r="F127" s="35"/>
      <c r="H127" s="96" t="str">
        <f t="shared" si="3"/>
        <v>Pia – Ocvirk – OK Japetić</v>
      </c>
      <c r="J127" s="96" t="str">
        <f t="shared" si="4"/>
        <v>Pia – Ocvirk – OK Japetić</v>
      </c>
      <c r="L127" s="96" t="str">
        <f t="shared" si="5"/>
        <v>Pia – Ocvirk</v>
      </c>
      <c r="N127" s="34"/>
      <c r="O127" s="46"/>
      <c r="P127" s="35"/>
    </row>
    <row r="128" spans="2:16" x14ac:dyDescent="0.25">
      <c r="B128" s="34">
        <v>1848</v>
      </c>
      <c r="C128" s="46" t="s">
        <v>430</v>
      </c>
      <c r="D128" s="46" t="s">
        <v>431</v>
      </c>
      <c r="E128" s="46" t="s">
        <v>11</v>
      </c>
      <c r="F128" s="35" t="s">
        <v>197</v>
      </c>
      <c r="H128" s="96" t="str">
        <f t="shared" si="3"/>
        <v>Franka – Paulić – OK Japetić – Ž12</v>
      </c>
      <c r="J128" s="96" t="str">
        <f t="shared" si="4"/>
        <v>Franka – Paulić – OK Japetić</v>
      </c>
      <c r="L128" s="96" t="str">
        <f t="shared" si="5"/>
        <v>Franka – Paulić</v>
      </c>
      <c r="N128" s="34"/>
      <c r="O128" s="46"/>
      <c r="P128" s="35"/>
    </row>
    <row r="129" spans="2:16" x14ac:dyDescent="0.25">
      <c r="B129" s="34">
        <v>1847</v>
      </c>
      <c r="C129" s="46" t="s">
        <v>432</v>
      </c>
      <c r="D129" s="46" t="s">
        <v>431</v>
      </c>
      <c r="E129" s="46" t="s">
        <v>11</v>
      </c>
      <c r="F129" s="35" t="s">
        <v>211</v>
      </c>
      <c r="H129" s="96" t="str">
        <f t="shared" si="3"/>
        <v>Karla – Paulić – OK Japetić – Ž14</v>
      </c>
      <c r="J129" s="96" t="str">
        <f t="shared" si="4"/>
        <v>Karla – Paulić – OK Japetić</v>
      </c>
      <c r="L129" s="96" t="str">
        <f t="shared" si="5"/>
        <v>Karla – Paulić</v>
      </c>
      <c r="N129" s="34"/>
      <c r="O129" s="46"/>
      <c r="P129" s="35"/>
    </row>
    <row r="130" spans="2:16" x14ac:dyDescent="0.25">
      <c r="B130" s="34">
        <v>1039</v>
      </c>
      <c r="C130" s="46" t="s">
        <v>233</v>
      </c>
      <c r="D130" s="46" t="s">
        <v>182</v>
      </c>
      <c r="E130" s="46" t="s">
        <v>11</v>
      </c>
      <c r="F130" s="35" t="s">
        <v>232</v>
      </c>
      <c r="H130" s="96" t="str">
        <f t="shared" si="3"/>
        <v>Mirja – Pavić – OK Japetić – Ž21A</v>
      </c>
      <c r="J130" s="96" t="str">
        <f t="shared" si="4"/>
        <v>Mirja – Pavić – OK Japetić</v>
      </c>
      <c r="L130" s="96" t="str">
        <f t="shared" si="5"/>
        <v>Mirja – Pavić</v>
      </c>
      <c r="N130" s="34"/>
      <c r="O130" s="46"/>
      <c r="P130" s="35"/>
    </row>
    <row r="131" spans="2:16" x14ac:dyDescent="0.25">
      <c r="B131" s="34">
        <v>1860</v>
      </c>
      <c r="C131" s="46" t="s">
        <v>252</v>
      </c>
      <c r="D131" s="46" t="s">
        <v>433</v>
      </c>
      <c r="E131" s="46" t="s">
        <v>11</v>
      </c>
      <c r="F131" s="35" t="s">
        <v>304</v>
      </c>
      <c r="H131" s="96" t="str">
        <f t="shared" si="3"/>
        <v>Sandra – Perica Cvjetko – OK Japetić – Ž45</v>
      </c>
      <c r="J131" s="96" t="str">
        <f t="shared" si="4"/>
        <v>Sandra – Perica Cvjetko – OK Japetić</v>
      </c>
      <c r="L131" s="96" t="str">
        <f t="shared" si="5"/>
        <v>Sandra – Perica Cvjetko</v>
      </c>
      <c r="N131" s="34"/>
      <c r="O131" s="46"/>
      <c r="P131" s="35"/>
    </row>
    <row r="132" spans="2:16" x14ac:dyDescent="0.25">
      <c r="B132" s="34">
        <v>1781</v>
      </c>
      <c r="C132" s="46" t="s">
        <v>74</v>
      </c>
      <c r="D132" s="46" t="s">
        <v>263</v>
      </c>
      <c r="E132" s="46" t="s">
        <v>11</v>
      </c>
      <c r="F132" s="35"/>
      <c r="H132" s="96" t="str">
        <f t="shared" si="3"/>
        <v>Dražen – Perković – OK Japetić</v>
      </c>
      <c r="J132" s="96" t="str">
        <f t="shared" si="4"/>
        <v>Dražen – Perković – OK Japetić</v>
      </c>
      <c r="L132" s="96" t="str">
        <f t="shared" si="5"/>
        <v>Dražen – Perković</v>
      </c>
      <c r="N132" s="34"/>
      <c r="O132" s="46"/>
      <c r="P132" s="35"/>
    </row>
    <row r="133" spans="2:16" x14ac:dyDescent="0.25">
      <c r="B133" s="34">
        <v>1855</v>
      </c>
      <c r="C133" s="46" t="s">
        <v>58</v>
      </c>
      <c r="D133" s="46" t="s">
        <v>434</v>
      </c>
      <c r="E133" s="46" t="s">
        <v>11</v>
      </c>
      <c r="F133" s="35" t="s">
        <v>5</v>
      </c>
      <c r="H133" s="96" t="str">
        <f t="shared" si="3"/>
        <v>Ivan – Petravić – OK Japetić – M12</v>
      </c>
      <c r="J133" s="96" t="str">
        <f t="shared" si="4"/>
        <v>Ivan – Petravić – OK Japetić</v>
      </c>
      <c r="L133" s="96" t="str">
        <f t="shared" si="5"/>
        <v>Ivan – Petravić</v>
      </c>
      <c r="N133" s="34"/>
      <c r="O133" s="46"/>
      <c r="P133" s="35"/>
    </row>
    <row r="134" spans="2:16" x14ac:dyDescent="0.25">
      <c r="B134" s="34">
        <v>1315</v>
      </c>
      <c r="C134" s="46" t="s">
        <v>10</v>
      </c>
      <c r="D134" s="46" t="s">
        <v>9</v>
      </c>
      <c r="E134" s="46" t="s">
        <v>11</v>
      </c>
      <c r="F134" s="35" t="s">
        <v>5</v>
      </c>
      <c r="H134" s="96" t="str">
        <f t="shared" si="3"/>
        <v>Lovro – Pinjušić – OK Japetić – M12</v>
      </c>
      <c r="J134" s="96" t="str">
        <f t="shared" si="4"/>
        <v>Lovro – Pinjušić – OK Japetić</v>
      </c>
      <c r="L134" s="96" t="str">
        <f t="shared" si="5"/>
        <v>Lovro – Pinjušić</v>
      </c>
      <c r="N134" s="34"/>
      <c r="O134" s="46"/>
      <c r="P134" s="35"/>
    </row>
    <row r="135" spans="2:16" x14ac:dyDescent="0.25">
      <c r="B135" s="34">
        <v>1206</v>
      </c>
      <c r="C135" s="46" t="s">
        <v>98</v>
      </c>
      <c r="D135" s="46" t="s">
        <v>124</v>
      </c>
      <c r="E135" s="46" t="s">
        <v>11</v>
      </c>
      <c r="F135" s="35" t="s">
        <v>116</v>
      </c>
      <c r="H135" s="96" t="str">
        <f t="shared" si="3"/>
        <v>Branimir – Pongrac – OK Japetić – M35</v>
      </c>
      <c r="J135" s="96" t="str">
        <f t="shared" si="4"/>
        <v>Branimir – Pongrac – OK Japetić</v>
      </c>
      <c r="L135" s="96" t="str">
        <f t="shared" si="5"/>
        <v>Branimir – Pongrac</v>
      </c>
      <c r="N135" s="34"/>
      <c r="O135" s="46"/>
      <c r="P135" s="35"/>
    </row>
    <row r="136" spans="2:16" x14ac:dyDescent="0.25">
      <c r="B136" s="34">
        <v>1484</v>
      </c>
      <c r="C136" s="46" t="s">
        <v>58</v>
      </c>
      <c r="D136" s="46" t="s">
        <v>124</v>
      </c>
      <c r="E136" s="46" t="s">
        <v>11</v>
      </c>
      <c r="F136" s="35" t="s">
        <v>180</v>
      </c>
      <c r="H136" s="96" t="str">
        <f t="shared" si="3"/>
        <v>Ivan – Pongrac – OK Japetić – M65</v>
      </c>
      <c r="J136" s="96" t="str">
        <f t="shared" si="4"/>
        <v>Ivan – Pongrac – OK Japetić</v>
      </c>
      <c r="L136" s="96" t="str">
        <f t="shared" si="5"/>
        <v>Ivan – Pongrac</v>
      </c>
      <c r="N136" s="34"/>
      <c r="O136" s="46"/>
      <c r="P136" s="35"/>
    </row>
    <row r="137" spans="2:16" x14ac:dyDescent="0.25">
      <c r="B137" s="34">
        <v>1645</v>
      </c>
      <c r="C137" s="46" t="s">
        <v>292</v>
      </c>
      <c r="D137" s="46" t="s">
        <v>124</v>
      </c>
      <c r="E137" s="46" t="s">
        <v>11</v>
      </c>
      <c r="F137" s="35"/>
      <c r="H137" s="96" t="str">
        <f t="shared" si="3"/>
        <v>Maja – Pongrac – OK Japetić</v>
      </c>
      <c r="J137" s="96" t="str">
        <f t="shared" si="4"/>
        <v>Maja – Pongrac – OK Japetić</v>
      </c>
      <c r="L137" s="96" t="str">
        <f t="shared" si="5"/>
        <v>Maja – Pongrac</v>
      </c>
      <c r="N137" s="34"/>
      <c r="O137" s="46"/>
      <c r="P137" s="35"/>
    </row>
    <row r="138" spans="2:16" x14ac:dyDescent="0.25">
      <c r="B138" s="34">
        <v>1316</v>
      </c>
      <c r="C138" s="46" t="s">
        <v>435</v>
      </c>
      <c r="D138" s="46" t="s">
        <v>436</v>
      </c>
      <c r="E138" s="46" t="s">
        <v>11</v>
      </c>
      <c r="F138" s="35" t="s">
        <v>270</v>
      </c>
      <c r="H138" s="96" t="str">
        <f t="shared" si="3"/>
        <v>Daniela – Popović Budi – OK Japetić – Ž35</v>
      </c>
      <c r="J138" s="96" t="str">
        <f t="shared" si="4"/>
        <v>Daniela – Popović Budi – OK Japetić</v>
      </c>
      <c r="L138" s="96" t="str">
        <f t="shared" si="5"/>
        <v>Daniela – Popović Budi</v>
      </c>
      <c r="N138" s="34"/>
      <c r="O138" s="46"/>
      <c r="P138" s="35"/>
    </row>
    <row r="139" spans="2:16" x14ac:dyDescent="0.25">
      <c r="B139" s="34">
        <v>1575</v>
      </c>
      <c r="C139" s="46" t="s">
        <v>437</v>
      </c>
      <c r="D139" s="46" t="s">
        <v>438</v>
      </c>
      <c r="E139" s="46" t="s">
        <v>11</v>
      </c>
      <c r="F139" s="35"/>
      <c r="H139" s="96" t="str">
        <f t="shared" ref="H139:H202" si="6">IF(C139="","",C139) &amp; IF(D139="",""," – " &amp; D139) &amp; IF(E139="",""," – " &amp; E139) &amp; IF(F139="",""," – " &amp; F139)</f>
        <v>Roko – Puharić – OK Japetić</v>
      </c>
      <c r="J139" s="96" t="str">
        <f t="shared" ref="J139:J202" si="7">IF(C139="","",C139) &amp; IF(D139="",""," – " &amp; D139) &amp; IF(E139="",""," – " &amp; E139)</f>
        <v>Roko – Puharić – OK Japetić</v>
      </c>
      <c r="L139" s="96" t="str">
        <f t="shared" ref="L139:L202" si="8">IF(C139="","",C139) &amp; IF(D139="",""," – " &amp; D139)</f>
        <v>Roko – Puharić</v>
      </c>
      <c r="N139" s="34"/>
      <c r="O139" s="46"/>
      <c r="P139" s="35"/>
    </row>
    <row r="140" spans="2:16" x14ac:dyDescent="0.25">
      <c r="B140" s="34">
        <v>1459</v>
      </c>
      <c r="C140" s="46" t="s">
        <v>61</v>
      </c>
      <c r="D140" s="46" t="s">
        <v>60</v>
      </c>
      <c r="E140" s="46" t="s">
        <v>11</v>
      </c>
      <c r="F140" s="35" t="s">
        <v>62</v>
      </c>
      <c r="H140" s="96" t="str">
        <f t="shared" si="6"/>
        <v>Matija – Razum – OK Japetić – M21A</v>
      </c>
      <c r="J140" s="96" t="str">
        <f t="shared" si="7"/>
        <v>Matija – Razum – OK Japetić</v>
      </c>
      <c r="L140" s="96" t="str">
        <f t="shared" si="8"/>
        <v>Matija – Razum</v>
      </c>
      <c r="N140" s="34"/>
      <c r="O140" s="46"/>
      <c r="P140" s="35"/>
    </row>
    <row r="141" spans="2:16" x14ac:dyDescent="0.25">
      <c r="B141" s="34">
        <v>1669</v>
      </c>
      <c r="C141" s="46" t="s">
        <v>377</v>
      </c>
      <c r="D141" s="46" t="s">
        <v>439</v>
      </c>
      <c r="E141" s="46" t="s">
        <v>11</v>
      </c>
      <c r="F141" s="35"/>
      <c r="H141" s="96" t="str">
        <f t="shared" si="6"/>
        <v>David – Skopljak – OK Japetić</v>
      </c>
      <c r="J141" s="96" t="str">
        <f t="shared" si="7"/>
        <v>David – Skopljak – OK Japetić</v>
      </c>
      <c r="L141" s="96" t="str">
        <f t="shared" si="8"/>
        <v>David – Skopljak</v>
      </c>
      <c r="N141" s="34"/>
      <c r="O141" s="46"/>
      <c r="P141" s="35"/>
    </row>
    <row r="142" spans="2:16" x14ac:dyDescent="0.25">
      <c r="B142" s="34">
        <v>1160</v>
      </c>
      <c r="C142" s="46" t="s">
        <v>359</v>
      </c>
      <c r="D142" s="46" t="s">
        <v>440</v>
      </c>
      <c r="E142" s="46" t="s">
        <v>11</v>
      </c>
      <c r="F142" s="35"/>
      <c r="H142" s="96" t="str">
        <f t="shared" si="6"/>
        <v>Hana – Škugor – OK Japetić</v>
      </c>
      <c r="J142" s="96" t="str">
        <f t="shared" si="7"/>
        <v>Hana – Škugor – OK Japetić</v>
      </c>
      <c r="L142" s="96" t="str">
        <f t="shared" si="8"/>
        <v>Hana – Škugor</v>
      </c>
      <c r="N142" s="34"/>
      <c r="O142" s="46"/>
      <c r="P142" s="35"/>
    </row>
    <row r="143" spans="2:16" x14ac:dyDescent="0.25">
      <c r="B143" s="34">
        <v>1776</v>
      </c>
      <c r="C143" s="46" t="s">
        <v>70</v>
      </c>
      <c r="D143" s="46" t="s">
        <v>441</v>
      </c>
      <c r="E143" s="46" t="s">
        <v>11</v>
      </c>
      <c r="F143" s="35"/>
      <c r="H143" s="96" t="str">
        <f t="shared" si="6"/>
        <v>Damir – Suban – OK Japetić</v>
      </c>
      <c r="J143" s="96" t="str">
        <f t="shared" si="7"/>
        <v>Damir – Suban – OK Japetić</v>
      </c>
      <c r="L143" s="96" t="str">
        <f t="shared" si="8"/>
        <v>Damir – Suban</v>
      </c>
      <c r="N143" s="34"/>
      <c r="O143" s="46"/>
      <c r="P143" s="35"/>
    </row>
    <row r="144" spans="2:16" x14ac:dyDescent="0.25">
      <c r="B144" s="34">
        <v>1779</v>
      </c>
      <c r="C144" s="46" t="s">
        <v>442</v>
      </c>
      <c r="D144" s="46" t="s">
        <v>443</v>
      </c>
      <c r="E144" s="46" t="s">
        <v>11</v>
      </c>
      <c r="F144" s="35"/>
      <c r="H144" s="96" t="str">
        <f t="shared" si="6"/>
        <v>Eli – Tadić – OK Japetić</v>
      </c>
      <c r="J144" s="96" t="str">
        <f t="shared" si="7"/>
        <v>Eli – Tadić – OK Japetić</v>
      </c>
      <c r="L144" s="96" t="str">
        <f t="shared" si="8"/>
        <v>Eli – Tadić</v>
      </c>
      <c r="N144" s="34"/>
      <c r="O144" s="46"/>
      <c r="P144" s="35"/>
    </row>
    <row r="145" spans="2:16" x14ac:dyDescent="0.25">
      <c r="B145" s="34">
        <v>1777</v>
      </c>
      <c r="C145" s="46" t="s">
        <v>294</v>
      </c>
      <c r="D145" s="46" t="s">
        <v>444</v>
      </c>
      <c r="E145" s="46" t="s">
        <v>11</v>
      </c>
      <c r="F145" s="35"/>
      <c r="H145" s="96" t="str">
        <f t="shared" si="6"/>
        <v>Ivana – Tkalčić Suban – OK Japetić</v>
      </c>
      <c r="J145" s="96" t="str">
        <f t="shared" si="7"/>
        <v>Ivana – Tkalčić Suban – OK Japetić</v>
      </c>
      <c r="L145" s="96" t="str">
        <f t="shared" si="8"/>
        <v>Ivana – Tkalčić Suban</v>
      </c>
      <c r="N145" s="34"/>
      <c r="O145" s="46"/>
      <c r="P145" s="35"/>
    </row>
    <row r="146" spans="2:16" x14ac:dyDescent="0.25">
      <c r="B146" s="34">
        <v>1846</v>
      </c>
      <c r="C146" s="46" t="s">
        <v>445</v>
      </c>
      <c r="D146" s="46" t="s">
        <v>446</v>
      </c>
      <c r="E146" s="46" t="s">
        <v>11</v>
      </c>
      <c r="F146" s="35" t="s">
        <v>5</v>
      </c>
      <c r="H146" s="96" t="str">
        <f t="shared" si="6"/>
        <v>Erik – Tot – OK Japetić – M12</v>
      </c>
      <c r="J146" s="96" t="str">
        <f t="shared" si="7"/>
        <v>Erik – Tot – OK Japetić</v>
      </c>
      <c r="L146" s="96" t="str">
        <f t="shared" si="8"/>
        <v>Erik – Tot</v>
      </c>
      <c r="N146" s="34"/>
      <c r="O146" s="46"/>
      <c r="P146" s="35"/>
    </row>
    <row r="147" spans="2:16" x14ac:dyDescent="0.25">
      <c r="B147" s="34">
        <v>1540</v>
      </c>
      <c r="C147" s="46" t="s">
        <v>447</v>
      </c>
      <c r="D147" s="46" t="s">
        <v>446</v>
      </c>
      <c r="E147" s="46" t="s">
        <v>11</v>
      </c>
      <c r="F147" s="35" t="s">
        <v>116</v>
      </c>
      <c r="H147" s="96" t="str">
        <f t="shared" si="6"/>
        <v>Nikola – Tot – OK Japetić – M35</v>
      </c>
      <c r="J147" s="96" t="str">
        <f t="shared" si="7"/>
        <v>Nikola – Tot – OK Japetić</v>
      </c>
      <c r="L147" s="96" t="str">
        <f t="shared" si="8"/>
        <v>Nikola – Tot</v>
      </c>
      <c r="N147" s="34"/>
      <c r="O147" s="46"/>
      <c r="P147" s="35"/>
    </row>
    <row r="148" spans="2:16" x14ac:dyDescent="0.25">
      <c r="B148" s="34">
        <v>1623</v>
      </c>
      <c r="C148" s="46" t="s">
        <v>448</v>
      </c>
      <c r="D148" s="46" t="s">
        <v>446</v>
      </c>
      <c r="E148" s="46" t="s">
        <v>11</v>
      </c>
      <c r="F148" s="35"/>
      <c r="H148" s="96" t="str">
        <f t="shared" si="6"/>
        <v>Tea – Tot – OK Japetić</v>
      </c>
      <c r="J148" s="96" t="str">
        <f t="shared" si="7"/>
        <v>Tea – Tot – OK Japetić</v>
      </c>
      <c r="L148" s="96" t="str">
        <f t="shared" si="8"/>
        <v>Tea – Tot</v>
      </c>
      <c r="N148" s="34"/>
      <c r="O148" s="46"/>
      <c r="P148" s="35"/>
    </row>
    <row r="149" spans="2:16" x14ac:dyDescent="0.25">
      <c r="B149" s="34">
        <v>1566</v>
      </c>
      <c r="C149" s="46" t="s">
        <v>96</v>
      </c>
      <c r="D149" s="46" t="s">
        <v>95</v>
      </c>
      <c r="E149" s="46" t="s">
        <v>11</v>
      </c>
      <c r="F149" s="35" t="s">
        <v>92</v>
      </c>
      <c r="H149" s="96" t="str">
        <f t="shared" si="6"/>
        <v>Kristijan – Verović – OK Japetić – M21B</v>
      </c>
      <c r="J149" s="96" t="str">
        <f t="shared" si="7"/>
        <v>Kristijan – Verović – OK Japetić</v>
      </c>
      <c r="L149" s="96" t="str">
        <f t="shared" si="8"/>
        <v>Kristijan – Verović</v>
      </c>
      <c r="N149" s="34"/>
      <c r="O149" s="46"/>
      <c r="P149" s="35"/>
    </row>
    <row r="150" spans="2:16" x14ac:dyDescent="0.25">
      <c r="B150" s="34">
        <v>1854</v>
      </c>
      <c r="C150" s="46" t="s">
        <v>449</v>
      </c>
      <c r="D150" s="46" t="s">
        <v>450</v>
      </c>
      <c r="E150" s="46" t="s">
        <v>11</v>
      </c>
      <c r="F150" s="35" t="s">
        <v>197</v>
      </c>
      <c r="H150" s="96" t="str">
        <f t="shared" si="6"/>
        <v>Lidija – Vrdoljak – OK Japetić – Ž12</v>
      </c>
      <c r="J150" s="96" t="str">
        <f t="shared" si="7"/>
        <v>Lidija – Vrdoljak – OK Japetić</v>
      </c>
      <c r="L150" s="96" t="str">
        <f t="shared" si="8"/>
        <v>Lidija – Vrdoljak</v>
      </c>
      <c r="N150" s="34"/>
      <c r="O150" s="46"/>
      <c r="P150" s="35"/>
    </row>
    <row r="151" spans="2:16" x14ac:dyDescent="0.25">
      <c r="B151" s="34">
        <v>1858</v>
      </c>
      <c r="C151" s="46" t="s">
        <v>17</v>
      </c>
      <c r="D151" s="46" t="s">
        <v>451</v>
      </c>
      <c r="E151" s="46" t="s">
        <v>11</v>
      </c>
      <c r="F151" s="35" t="s">
        <v>62</v>
      </c>
      <c r="H151" s="96" t="str">
        <f t="shared" si="6"/>
        <v>Filip – Vujanić – OK Japetić – M21A</v>
      </c>
      <c r="J151" s="96" t="str">
        <f t="shared" si="7"/>
        <v>Filip – Vujanić – OK Japetić</v>
      </c>
      <c r="L151" s="96" t="str">
        <f t="shared" si="8"/>
        <v>Filip – Vujanić</v>
      </c>
      <c r="N151" s="34"/>
      <c r="O151" s="46"/>
      <c r="P151" s="35"/>
    </row>
    <row r="152" spans="2:16" x14ac:dyDescent="0.25">
      <c r="B152" s="34">
        <v>1859</v>
      </c>
      <c r="C152" s="46" t="s">
        <v>417</v>
      </c>
      <c r="D152" s="46" t="s">
        <v>451</v>
      </c>
      <c r="E152" s="46" t="s">
        <v>11</v>
      </c>
      <c r="F152" s="35" t="s">
        <v>62</v>
      </c>
      <c r="H152" s="96" t="str">
        <f t="shared" si="6"/>
        <v>Josip – Vujanić – OK Japetić – M21A</v>
      </c>
      <c r="J152" s="96" t="str">
        <f t="shared" si="7"/>
        <v>Josip – Vujanić – OK Japetić</v>
      </c>
      <c r="L152" s="96" t="str">
        <f t="shared" si="8"/>
        <v>Josip – Vujanić</v>
      </c>
      <c r="N152" s="34"/>
      <c r="O152" s="46"/>
      <c r="P152" s="35"/>
    </row>
    <row r="153" spans="2:16" x14ac:dyDescent="0.25">
      <c r="B153" s="34">
        <v>1671</v>
      </c>
      <c r="C153" s="46" t="s">
        <v>381</v>
      </c>
      <c r="D153" s="46" t="s">
        <v>452</v>
      </c>
      <c r="E153" s="46" t="s">
        <v>20</v>
      </c>
      <c r="F153" s="35" t="s">
        <v>62</v>
      </c>
      <c r="H153" s="96" t="str">
        <f t="shared" si="6"/>
        <v>Igor – Acketa – OK Jelen – M21A</v>
      </c>
      <c r="J153" s="96" t="str">
        <f t="shared" si="7"/>
        <v>Igor – Acketa – OK Jelen</v>
      </c>
      <c r="L153" s="96" t="str">
        <f t="shared" si="8"/>
        <v>Igor – Acketa</v>
      </c>
      <c r="N153" s="34"/>
      <c r="O153" s="46"/>
      <c r="P153" s="35"/>
    </row>
    <row r="154" spans="2:16" x14ac:dyDescent="0.25">
      <c r="B154" s="34">
        <v>1472</v>
      </c>
      <c r="C154" s="46" t="s">
        <v>193</v>
      </c>
      <c r="D154" s="46" t="s">
        <v>245</v>
      </c>
      <c r="E154" s="46" t="s">
        <v>20</v>
      </c>
      <c r="F154" s="35" t="s">
        <v>232</v>
      </c>
      <c r="H154" s="96" t="str">
        <f t="shared" si="6"/>
        <v>Ana – Beblek – OK Jelen – Ž21A</v>
      </c>
      <c r="J154" s="96" t="str">
        <f t="shared" si="7"/>
        <v>Ana – Beblek – OK Jelen</v>
      </c>
      <c r="L154" s="96" t="str">
        <f t="shared" si="8"/>
        <v>Ana – Beblek</v>
      </c>
      <c r="N154" s="34"/>
      <c r="O154" s="46"/>
      <c r="P154" s="35"/>
    </row>
    <row r="155" spans="2:16" x14ac:dyDescent="0.25">
      <c r="B155" s="34">
        <v>1473</v>
      </c>
      <c r="C155" s="46" t="s">
        <v>269</v>
      </c>
      <c r="D155" s="46" t="s">
        <v>268</v>
      </c>
      <c r="E155" s="46" t="s">
        <v>20</v>
      </c>
      <c r="F155" s="35" t="s">
        <v>270</v>
      </c>
      <c r="H155" s="96" t="str">
        <f t="shared" si="6"/>
        <v>Martina – Bedeković Tanković – OK Jelen – Ž35</v>
      </c>
      <c r="J155" s="96" t="str">
        <f t="shared" si="7"/>
        <v>Martina – Bedeković Tanković – OK Jelen</v>
      </c>
      <c r="L155" s="96" t="str">
        <f t="shared" si="8"/>
        <v>Martina – Bedeković Tanković</v>
      </c>
      <c r="N155" s="34"/>
      <c r="O155" s="46"/>
      <c r="P155" s="35"/>
    </row>
    <row r="156" spans="2:16" x14ac:dyDescent="0.25">
      <c r="B156" s="34">
        <v>1133</v>
      </c>
      <c r="C156" s="46" t="s">
        <v>179</v>
      </c>
      <c r="D156" s="46" t="s">
        <v>178</v>
      </c>
      <c r="E156" s="46" t="s">
        <v>20</v>
      </c>
      <c r="F156" s="35" t="s">
        <v>168</v>
      </c>
      <c r="H156" s="96" t="str">
        <f t="shared" si="6"/>
        <v>Miroslav – Besten – OK Jelen – M55</v>
      </c>
      <c r="J156" s="96" t="str">
        <f t="shared" si="7"/>
        <v>Miroslav – Besten – OK Jelen</v>
      </c>
      <c r="L156" s="96" t="str">
        <f t="shared" si="8"/>
        <v>Miroslav – Besten</v>
      </c>
      <c r="N156" s="34"/>
      <c r="O156" s="46"/>
      <c r="P156" s="35"/>
    </row>
    <row r="157" spans="2:16" x14ac:dyDescent="0.25">
      <c r="B157" s="34">
        <v>1607</v>
      </c>
      <c r="C157" s="46" t="s">
        <v>453</v>
      </c>
      <c r="D157" s="46" t="s">
        <v>454</v>
      </c>
      <c r="E157" s="46" t="s">
        <v>20</v>
      </c>
      <c r="F157" s="35" t="s">
        <v>304</v>
      </c>
      <c r="H157" s="96" t="str">
        <f t="shared" si="6"/>
        <v>Draženka – Birkić – OK Jelen – Ž45</v>
      </c>
      <c r="J157" s="96" t="str">
        <f t="shared" si="7"/>
        <v>Draženka – Birkić – OK Jelen</v>
      </c>
      <c r="L157" s="96" t="str">
        <f t="shared" si="8"/>
        <v>Draženka – Birkić</v>
      </c>
      <c r="N157" s="34"/>
      <c r="O157" s="46"/>
      <c r="P157" s="35"/>
    </row>
    <row r="158" spans="2:16" x14ac:dyDescent="0.25">
      <c r="B158" s="34">
        <v>1559</v>
      </c>
      <c r="C158" s="46" t="s">
        <v>81</v>
      </c>
      <c r="D158" s="46" t="s">
        <v>156</v>
      </c>
      <c r="E158" s="46" t="s">
        <v>20</v>
      </c>
      <c r="F158" s="35" t="s">
        <v>142</v>
      </c>
      <c r="H158" s="96" t="str">
        <f t="shared" si="6"/>
        <v>Marijan – Bogović – OK Jelen – M45</v>
      </c>
      <c r="J158" s="96" t="str">
        <f t="shared" si="7"/>
        <v>Marijan – Bogović – OK Jelen</v>
      </c>
      <c r="L158" s="96" t="str">
        <f t="shared" si="8"/>
        <v>Marijan – Bogović</v>
      </c>
      <c r="N158" s="34"/>
      <c r="O158" s="46"/>
      <c r="P158" s="35"/>
    </row>
    <row r="159" spans="2:16" x14ac:dyDescent="0.25">
      <c r="B159" s="34">
        <v>1311</v>
      </c>
      <c r="C159" s="46" t="s">
        <v>455</v>
      </c>
      <c r="D159" s="46" t="s">
        <v>456</v>
      </c>
      <c r="E159" s="46" t="s">
        <v>20</v>
      </c>
      <c r="F159" s="35" t="s">
        <v>51</v>
      </c>
      <c r="H159" s="96" t="str">
        <f t="shared" si="6"/>
        <v>Antonio – Cindrić – OK Jelen – M20</v>
      </c>
      <c r="J159" s="96" t="str">
        <f t="shared" si="7"/>
        <v>Antonio – Cindrić – OK Jelen</v>
      </c>
      <c r="L159" s="96" t="str">
        <f t="shared" si="8"/>
        <v>Antonio – Cindrić</v>
      </c>
      <c r="N159" s="34"/>
      <c r="O159" s="46"/>
      <c r="P159" s="35"/>
    </row>
    <row r="160" spans="2:16" x14ac:dyDescent="0.25">
      <c r="B160" s="34">
        <v>1462</v>
      </c>
      <c r="C160" s="46" t="s">
        <v>205</v>
      </c>
      <c r="D160" s="46" t="s">
        <v>204</v>
      </c>
      <c r="E160" s="46" t="s">
        <v>20</v>
      </c>
      <c r="F160" s="35" t="s">
        <v>197</v>
      </c>
      <c r="H160" s="96" t="str">
        <f t="shared" si="6"/>
        <v>Helena – Ćubela – OK Jelen – Ž12</v>
      </c>
      <c r="J160" s="96" t="str">
        <f t="shared" si="7"/>
        <v>Helena – Ćubela – OK Jelen</v>
      </c>
      <c r="L160" s="96" t="str">
        <f t="shared" si="8"/>
        <v>Helena – Ćubela</v>
      </c>
      <c r="N160" s="34"/>
      <c r="O160" s="46"/>
      <c r="P160" s="35"/>
    </row>
    <row r="161" spans="2:16" x14ac:dyDescent="0.25">
      <c r="B161" s="34">
        <v>1672</v>
      </c>
      <c r="C161" s="46" t="s">
        <v>58</v>
      </c>
      <c r="D161" s="46" t="s">
        <v>457</v>
      </c>
      <c r="E161" s="46" t="s">
        <v>20</v>
      </c>
      <c r="F161" s="35" t="s">
        <v>168</v>
      </c>
      <c r="H161" s="96" t="str">
        <f t="shared" si="6"/>
        <v>Ivan – Đanić – OK Jelen – M55</v>
      </c>
      <c r="J161" s="96" t="str">
        <f t="shared" si="7"/>
        <v>Ivan – Đanić – OK Jelen</v>
      </c>
      <c r="L161" s="96" t="str">
        <f t="shared" si="8"/>
        <v>Ivan – Đanić</v>
      </c>
      <c r="N161" s="34"/>
      <c r="O161" s="46"/>
      <c r="P161" s="35"/>
    </row>
    <row r="162" spans="2:16" x14ac:dyDescent="0.25">
      <c r="B162" s="34">
        <v>1549</v>
      </c>
      <c r="C162" s="46" t="s">
        <v>193</v>
      </c>
      <c r="D162" s="46" t="s">
        <v>114</v>
      </c>
      <c r="E162" s="46" t="s">
        <v>20</v>
      </c>
      <c r="F162" s="35" t="s">
        <v>270</v>
      </c>
      <c r="H162" s="96" t="str">
        <f t="shared" si="6"/>
        <v>Ana – Delić – OK Jelen – Ž35</v>
      </c>
      <c r="J162" s="96" t="str">
        <f t="shared" si="7"/>
        <v>Ana – Delić – OK Jelen</v>
      </c>
      <c r="L162" s="96" t="str">
        <f t="shared" si="8"/>
        <v>Ana – Delić</v>
      </c>
      <c r="N162" s="34"/>
      <c r="O162" s="46"/>
      <c r="P162" s="35"/>
    </row>
    <row r="163" spans="2:16" x14ac:dyDescent="0.25">
      <c r="B163" s="34">
        <v>1338</v>
      </c>
      <c r="C163" s="46" t="s">
        <v>196</v>
      </c>
      <c r="D163" s="46" t="s">
        <v>114</v>
      </c>
      <c r="E163" s="46" t="s">
        <v>20</v>
      </c>
      <c r="F163" s="35" t="s">
        <v>197</v>
      </c>
      <c r="H163" s="96" t="str">
        <f t="shared" si="6"/>
        <v>Dora – Delić – OK Jelen – Ž12</v>
      </c>
      <c r="J163" s="96" t="str">
        <f t="shared" si="7"/>
        <v>Dora – Delić – OK Jelen</v>
      </c>
      <c r="L163" s="96" t="str">
        <f t="shared" si="8"/>
        <v>Dora – Delić</v>
      </c>
      <c r="N163" s="34"/>
      <c r="O163" s="46"/>
      <c r="P163" s="35"/>
    </row>
    <row r="164" spans="2:16" x14ac:dyDescent="0.25">
      <c r="B164" s="34">
        <v>1528</v>
      </c>
      <c r="C164" s="46" t="s">
        <v>200</v>
      </c>
      <c r="D164" s="46" t="s">
        <v>114</v>
      </c>
      <c r="E164" s="46" t="s">
        <v>20</v>
      </c>
      <c r="F164" s="35" t="s">
        <v>197</v>
      </c>
      <c r="H164" s="96" t="str">
        <f t="shared" si="6"/>
        <v>Sara – Delić – OK Jelen – Ž12</v>
      </c>
      <c r="J164" s="96" t="str">
        <f t="shared" si="7"/>
        <v>Sara – Delić – OK Jelen</v>
      </c>
      <c r="L164" s="96" t="str">
        <f t="shared" si="8"/>
        <v>Sara – Delić</v>
      </c>
      <c r="N164" s="34"/>
      <c r="O164" s="46"/>
      <c r="P164" s="35"/>
    </row>
    <row r="165" spans="2:16" x14ac:dyDescent="0.25">
      <c r="B165" s="34">
        <v>1491</v>
      </c>
      <c r="C165" s="46" t="s">
        <v>234</v>
      </c>
      <c r="D165" s="46" t="s">
        <v>458</v>
      </c>
      <c r="E165" s="46" t="s">
        <v>20</v>
      </c>
      <c r="F165" s="35" t="s">
        <v>229</v>
      </c>
      <c r="H165" s="96" t="str">
        <f t="shared" si="6"/>
        <v>Iva – Derdić – OK Jelen – Ž20</v>
      </c>
      <c r="J165" s="96" t="str">
        <f t="shared" si="7"/>
        <v>Iva – Derdić – OK Jelen</v>
      </c>
      <c r="L165" s="96" t="str">
        <f t="shared" si="8"/>
        <v>Iva – Derdić</v>
      </c>
      <c r="N165" s="34"/>
      <c r="O165" s="46"/>
      <c r="P165" s="35"/>
    </row>
    <row r="166" spans="2:16" x14ac:dyDescent="0.25">
      <c r="B166" s="34">
        <v>1254</v>
      </c>
      <c r="C166" s="46" t="s">
        <v>459</v>
      </c>
      <c r="D166" s="46" t="s">
        <v>460</v>
      </c>
      <c r="E166" s="46" t="s">
        <v>20</v>
      </c>
      <c r="F166" s="35" t="s">
        <v>116</v>
      </c>
      <c r="H166" s="96" t="str">
        <f t="shared" si="6"/>
        <v>Daniel – Fabijanić – OK Jelen – M35</v>
      </c>
      <c r="J166" s="96" t="str">
        <f t="shared" si="7"/>
        <v>Daniel – Fabijanić – OK Jelen</v>
      </c>
      <c r="L166" s="96" t="str">
        <f t="shared" si="8"/>
        <v>Daniel – Fabijanić</v>
      </c>
      <c r="N166" s="34"/>
      <c r="O166" s="46"/>
      <c r="P166" s="35"/>
    </row>
    <row r="167" spans="2:16" x14ac:dyDescent="0.25">
      <c r="B167" s="34">
        <v>1181</v>
      </c>
      <c r="C167" s="46" t="s">
        <v>240</v>
      </c>
      <c r="D167" s="46" t="s">
        <v>239</v>
      </c>
      <c r="E167" s="46" t="s">
        <v>20</v>
      </c>
      <c r="F167" s="35" t="s">
        <v>232</v>
      </c>
      <c r="H167" s="96" t="str">
        <f t="shared" si="6"/>
        <v>Nevija – Frajzman – OK Jelen – Ž21A</v>
      </c>
      <c r="J167" s="96" t="str">
        <f t="shared" si="7"/>
        <v>Nevija – Frajzman – OK Jelen</v>
      </c>
      <c r="L167" s="96" t="str">
        <f t="shared" si="8"/>
        <v>Nevija – Frajzman</v>
      </c>
      <c r="N167" s="34"/>
      <c r="O167" s="46"/>
      <c r="P167" s="35"/>
    </row>
    <row r="168" spans="2:16" x14ac:dyDescent="0.25">
      <c r="B168" s="34">
        <v>1504</v>
      </c>
      <c r="C168" s="46" t="s">
        <v>278</v>
      </c>
      <c r="D168" s="46" t="s">
        <v>461</v>
      </c>
      <c r="E168" s="46" t="s">
        <v>20</v>
      </c>
      <c r="F168" s="35" t="s">
        <v>304</v>
      </c>
      <c r="H168" s="96" t="str">
        <f t="shared" si="6"/>
        <v>Željka – Gajdek – OK Jelen – Ž45</v>
      </c>
      <c r="J168" s="96" t="str">
        <f t="shared" si="7"/>
        <v>Željka – Gajdek – OK Jelen</v>
      </c>
      <c r="L168" s="96" t="str">
        <f t="shared" si="8"/>
        <v>Željka – Gajdek</v>
      </c>
      <c r="N168" s="34"/>
      <c r="O168" s="46"/>
      <c r="P168" s="35"/>
    </row>
    <row r="169" spans="2:16" x14ac:dyDescent="0.25">
      <c r="B169" s="34">
        <v>1828</v>
      </c>
      <c r="C169" s="46" t="s">
        <v>294</v>
      </c>
      <c r="D169" s="46" t="s">
        <v>462</v>
      </c>
      <c r="E169" s="46" t="s">
        <v>20</v>
      </c>
      <c r="F169" s="35" t="s">
        <v>270</v>
      </c>
      <c r="H169" s="96" t="str">
        <f t="shared" si="6"/>
        <v>Ivana – Herceg – OK Jelen – Ž35</v>
      </c>
      <c r="J169" s="96" t="str">
        <f t="shared" si="7"/>
        <v>Ivana – Herceg – OK Jelen</v>
      </c>
      <c r="L169" s="96" t="str">
        <f t="shared" si="8"/>
        <v>Ivana – Herceg</v>
      </c>
      <c r="N169" s="34"/>
      <c r="O169" s="46"/>
      <c r="P169" s="35"/>
    </row>
    <row r="170" spans="2:16" x14ac:dyDescent="0.25">
      <c r="B170" s="34">
        <v>1836</v>
      </c>
      <c r="C170" s="46" t="s">
        <v>130</v>
      </c>
      <c r="D170" s="46" t="s">
        <v>463</v>
      </c>
      <c r="E170" s="46" t="s">
        <v>20</v>
      </c>
      <c r="F170" s="35" t="s">
        <v>142</v>
      </c>
      <c r="H170" s="96" t="str">
        <f t="shared" si="6"/>
        <v>Vladimir – Jurić – OK Jelen – M45</v>
      </c>
      <c r="J170" s="96" t="str">
        <f t="shared" si="7"/>
        <v>Vladimir – Jurić – OK Jelen</v>
      </c>
      <c r="L170" s="96" t="str">
        <f t="shared" si="8"/>
        <v>Vladimir – Jurić</v>
      </c>
      <c r="N170" s="34"/>
      <c r="O170" s="46"/>
      <c r="P170" s="35"/>
    </row>
    <row r="171" spans="2:16" x14ac:dyDescent="0.25">
      <c r="B171" s="34">
        <v>1173</v>
      </c>
      <c r="C171" s="46" t="s">
        <v>32</v>
      </c>
      <c r="D171" s="46" t="s">
        <v>31</v>
      </c>
      <c r="E171" s="46" t="s">
        <v>20</v>
      </c>
      <c r="F171" s="35" t="s">
        <v>42</v>
      </c>
      <c r="H171" s="96" t="str">
        <f t="shared" si="6"/>
        <v>Noa – Kelc – OK Jelen – M16</v>
      </c>
      <c r="J171" s="96" t="str">
        <f t="shared" si="7"/>
        <v>Noa – Kelc – OK Jelen</v>
      </c>
      <c r="L171" s="96" t="str">
        <f t="shared" si="8"/>
        <v>Noa – Kelc</v>
      </c>
      <c r="N171" s="34"/>
      <c r="O171" s="46"/>
      <c r="P171" s="35"/>
    </row>
    <row r="172" spans="2:16" x14ac:dyDescent="0.25">
      <c r="B172" s="34">
        <v>1615</v>
      </c>
      <c r="C172" s="46" t="s">
        <v>464</v>
      </c>
      <c r="D172" s="46" t="s">
        <v>465</v>
      </c>
      <c r="E172" s="46" t="s">
        <v>20</v>
      </c>
      <c r="F172" s="35" t="s">
        <v>42</v>
      </c>
      <c r="H172" s="96" t="str">
        <f t="shared" si="6"/>
        <v>Dan – Kobasić – OK Jelen – M16</v>
      </c>
      <c r="J172" s="96" t="str">
        <f t="shared" si="7"/>
        <v>Dan – Kobasić – OK Jelen</v>
      </c>
      <c r="L172" s="96" t="str">
        <f t="shared" si="8"/>
        <v>Dan – Kobasić</v>
      </c>
      <c r="N172" s="34"/>
      <c r="O172" s="46"/>
      <c r="P172" s="35"/>
    </row>
    <row r="173" spans="2:16" x14ac:dyDescent="0.25">
      <c r="B173" s="34">
        <v>1082</v>
      </c>
      <c r="C173" s="46" t="s">
        <v>466</v>
      </c>
      <c r="D173" s="46" t="s">
        <v>467</v>
      </c>
      <c r="E173" s="46" t="s">
        <v>20</v>
      </c>
      <c r="F173" s="35" t="s">
        <v>62</v>
      </c>
      <c r="H173" s="96" t="str">
        <f t="shared" si="6"/>
        <v>Miran – Košćica – OK Jelen – M21A</v>
      </c>
      <c r="J173" s="96" t="str">
        <f t="shared" si="7"/>
        <v>Miran – Košćica – OK Jelen</v>
      </c>
      <c r="L173" s="96" t="str">
        <f t="shared" si="8"/>
        <v>Miran – Košćica</v>
      </c>
      <c r="N173" s="34"/>
      <c r="O173" s="46"/>
      <c r="P173" s="35"/>
    </row>
    <row r="174" spans="2:16" x14ac:dyDescent="0.25">
      <c r="B174" s="34">
        <v>1264</v>
      </c>
      <c r="C174" s="46" t="s">
        <v>134</v>
      </c>
      <c r="D174" s="46" t="s">
        <v>468</v>
      </c>
      <c r="E174" s="46" t="s">
        <v>20</v>
      </c>
      <c r="F174" s="35" t="s">
        <v>116</v>
      </c>
      <c r="H174" s="96" t="str">
        <f t="shared" si="6"/>
        <v>Marko – Košturić – OK Jelen – M35</v>
      </c>
      <c r="J174" s="96" t="str">
        <f t="shared" si="7"/>
        <v>Marko – Košturić – OK Jelen</v>
      </c>
      <c r="L174" s="96" t="str">
        <f t="shared" si="8"/>
        <v>Marko – Košturić</v>
      </c>
      <c r="N174" s="34"/>
      <c r="O174" s="46"/>
      <c r="P174" s="35"/>
    </row>
    <row r="175" spans="2:16" x14ac:dyDescent="0.25">
      <c r="B175" s="34">
        <v>1341</v>
      </c>
      <c r="C175" s="46" t="s">
        <v>77</v>
      </c>
      <c r="D175" s="46" t="s">
        <v>469</v>
      </c>
      <c r="E175" s="46" t="s">
        <v>20</v>
      </c>
      <c r="F175" s="35" t="s">
        <v>92</v>
      </c>
      <c r="H175" s="96" t="str">
        <f t="shared" si="6"/>
        <v>Tomislav – Milašinčić – OK Jelen – M21B</v>
      </c>
      <c r="J175" s="96" t="str">
        <f t="shared" si="7"/>
        <v>Tomislav – Milašinčić – OK Jelen</v>
      </c>
      <c r="L175" s="96" t="str">
        <f t="shared" si="8"/>
        <v>Tomislav – Milašinčić</v>
      </c>
      <c r="N175" s="34"/>
      <c r="O175" s="46"/>
      <c r="P175" s="35"/>
    </row>
    <row r="176" spans="2:16" x14ac:dyDescent="0.25">
      <c r="B176" s="34">
        <v>1509</v>
      </c>
      <c r="C176" s="46" t="s">
        <v>413</v>
      </c>
      <c r="D176" s="46" t="s">
        <v>69</v>
      </c>
      <c r="E176" s="46" t="s">
        <v>20</v>
      </c>
      <c r="F176" s="35" t="s">
        <v>62</v>
      </c>
      <c r="H176" s="96" t="str">
        <f t="shared" si="6"/>
        <v>Borna – Miljković – OK Jelen – M21A</v>
      </c>
      <c r="J176" s="96" t="str">
        <f t="shared" si="7"/>
        <v>Borna – Miljković – OK Jelen</v>
      </c>
      <c r="L176" s="96" t="str">
        <f t="shared" si="8"/>
        <v>Borna – Miljković</v>
      </c>
      <c r="N176" s="34"/>
      <c r="O176" s="46"/>
      <c r="P176" s="35"/>
    </row>
    <row r="177" spans="2:16" x14ac:dyDescent="0.25">
      <c r="B177" s="34">
        <v>1314</v>
      </c>
      <c r="C177" s="46" t="s">
        <v>70</v>
      </c>
      <c r="D177" s="46" t="s">
        <v>69</v>
      </c>
      <c r="E177" s="46" t="s">
        <v>20</v>
      </c>
      <c r="F177" s="35" t="s">
        <v>62</v>
      </c>
      <c r="H177" s="96" t="str">
        <f t="shared" si="6"/>
        <v>Damir – Miljković – OK Jelen – M21A</v>
      </c>
      <c r="J177" s="96" t="str">
        <f t="shared" si="7"/>
        <v>Damir – Miljković – OK Jelen</v>
      </c>
      <c r="L177" s="96" t="str">
        <f t="shared" si="8"/>
        <v>Damir – Miljković</v>
      </c>
      <c r="N177" s="34"/>
      <c r="O177" s="46"/>
      <c r="P177" s="35"/>
    </row>
    <row r="178" spans="2:16" x14ac:dyDescent="0.25">
      <c r="B178" s="34">
        <v>1129</v>
      </c>
      <c r="C178" s="46" t="s">
        <v>196</v>
      </c>
      <c r="D178" s="46" t="s">
        <v>69</v>
      </c>
      <c r="E178" s="46" t="s">
        <v>20</v>
      </c>
      <c r="F178" s="35" t="s">
        <v>232</v>
      </c>
      <c r="H178" s="96" t="str">
        <f t="shared" si="6"/>
        <v>Dora – Miljković – OK Jelen – Ž21A</v>
      </c>
      <c r="J178" s="96" t="str">
        <f t="shared" si="7"/>
        <v>Dora – Miljković – OK Jelen</v>
      </c>
      <c r="L178" s="96" t="str">
        <f t="shared" si="8"/>
        <v>Dora – Miljković</v>
      </c>
      <c r="N178" s="34"/>
      <c r="O178" s="46"/>
      <c r="P178" s="35"/>
    </row>
    <row r="179" spans="2:16" x14ac:dyDescent="0.25">
      <c r="B179" s="34">
        <v>1526</v>
      </c>
      <c r="C179" s="46" t="s">
        <v>273</v>
      </c>
      <c r="D179" s="46" t="s">
        <v>470</v>
      </c>
      <c r="E179" s="46" t="s">
        <v>20</v>
      </c>
      <c r="F179" s="35" t="s">
        <v>270</v>
      </c>
      <c r="H179" s="96" t="str">
        <f t="shared" si="6"/>
        <v>Nikolina – Miovec – OK Jelen – Ž35</v>
      </c>
      <c r="J179" s="96" t="str">
        <f t="shared" si="7"/>
        <v>Nikolina – Miovec – OK Jelen</v>
      </c>
      <c r="L179" s="96" t="str">
        <f t="shared" si="8"/>
        <v>Nikolina – Miovec</v>
      </c>
      <c r="N179" s="34"/>
      <c r="O179" s="46"/>
      <c r="P179" s="35"/>
    </row>
    <row r="180" spans="2:16" x14ac:dyDescent="0.25">
      <c r="B180" s="34">
        <v>1443</v>
      </c>
      <c r="C180" s="46" t="s">
        <v>130</v>
      </c>
      <c r="D180" s="46" t="s">
        <v>470</v>
      </c>
      <c r="E180" s="46" t="s">
        <v>20</v>
      </c>
      <c r="F180" s="35" t="s">
        <v>5</v>
      </c>
      <c r="H180" s="96" t="str">
        <f t="shared" si="6"/>
        <v>Vladimir – Miovec – OK Jelen – M12</v>
      </c>
      <c r="J180" s="96" t="str">
        <f t="shared" si="7"/>
        <v>Vladimir – Miovec – OK Jelen</v>
      </c>
      <c r="L180" s="96" t="str">
        <f t="shared" si="8"/>
        <v>Vladimir – Miovec</v>
      </c>
      <c r="N180" s="34"/>
      <c r="O180" s="46"/>
      <c r="P180" s="35"/>
    </row>
    <row r="181" spans="2:16" x14ac:dyDescent="0.25">
      <c r="B181" s="34">
        <v>1673</v>
      </c>
      <c r="C181" s="46" t="s">
        <v>134</v>
      </c>
      <c r="D181" s="46" t="s">
        <v>471</v>
      </c>
      <c r="E181" s="46" t="s">
        <v>20</v>
      </c>
      <c r="F181" s="35" t="s">
        <v>62</v>
      </c>
      <c r="H181" s="96" t="str">
        <f t="shared" si="6"/>
        <v>Marko – Mlinac – OK Jelen – M21A</v>
      </c>
      <c r="J181" s="96" t="str">
        <f t="shared" si="7"/>
        <v>Marko – Mlinac – OK Jelen</v>
      </c>
      <c r="L181" s="96" t="str">
        <f t="shared" si="8"/>
        <v>Marko – Mlinac</v>
      </c>
      <c r="N181" s="34"/>
      <c r="O181" s="46"/>
      <c r="P181" s="35"/>
    </row>
    <row r="182" spans="2:16" x14ac:dyDescent="0.25">
      <c r="B182" s="34">
        <v>1416</v>
      </c>
      <c r="C182" s="46" t="s">
        <v>472</v>
      </c>
      <c r="D182" s="46" t="s">
        <v>473</v>
      </c>
      <c r="E182" s="46" t="s">
        <v>20</v>
      </c>
      <c r="F182" s="35" t="s">
        <v>116</v>
      </c>
      <c r="H182" s="96" t="str">
        <f t="shared" si="6"/>
        <v>Dragutin – Mulig – OK Jelen – M35</v>
      </c>
      <c r="J182" s="96" t="str">
        <f t="shared" si="7"/>
        <v>Dragutin – Mulig – OK Jelen</v>
      </c>
      <c r="L182" s="96" t="str">
        <f t="shared" si="8"/>
        <v>Dragutin – Mulig</v>
      </c>
      <c r="N182" s="34"/>
      <c r="O182" s="46"/>
      <c r="P182" s="35"/>
    </row>
    <row r="183" spans="2:16" x14ac:dyDescent="0.25">
      <c r="B183" s="34">
        <v>1517</v>
      </c>
      <c r="C183" s="46" t="s">
        <v>81</v>
      </c>
      <c r="D183" s="46" t="s">
        <v>473</v>
      </c>
      <c r="E183" s="46" t="s">
        <v>20</v>
      </c>
      <c r="F183" s="35" t="s">
        <v>92</v>
      </c>
      <c r="H183" s="96" t="str">
        <f t="shared" si="6"/>
        <v>Marijan – Mulig – OK Jelen – M21B</v>
      </c>
      <c r="J183" s="96" t="str">
        <f t="shared" si="7"/>
        <v>Marijan – Mulig – OK Jelen</v>
      </c>
      <c r="L183" s="96" t="str">
        <f t="shared" si="8"/>
        <v>Marijan – Mulig</v>
      </c>
      <c r="N183" s="34"/>
      <c r="O183" s="46"/>
      <c r="P183" s="35"/>
    </row>
    <row r="184" spans="2:16" x14ac:dyDescent="0.25">
      <c r="B184" s="34">
        <v>1293</v>
      </c>
      <c r="C184" s="46" t="s">
        <v>83</v>
      </c>
      <c r="D184" s="46" t="s">
        <v>474</v>
      </c>
      <c r="E184" s="46" t="s">
        <v>20</v>
      </c>
      <c r="F184" s="35" t="s">
        <v>92</v>
      </c>
      <c r="H184" s="96" t="str">
        <f t="shared" si="6"/>
        <v>Domagoj – Novosel – OK Jelen – M21B</v>
      </c>
      <c r="J184" s="96" t="str">
        <f t="shared" si="7"/>
        <v>Domagoj – Novosel – OK Jelen</v>
      </c>
      <c r="L184" s="96" t="str">
        <f t="shared" si="8"/>
        <v>Domagoj – Novosel</v>
      </c>
      <c r="N184" s="34"/>
      <c r="O184" s="46"/>
      <c r="P184" s="35"/>
    </row>
    <row r="185" spans="2:16" x14ac:dyDescent="0.25">
      <c r="B185" s="34">
        <v>1115</v>
      </c>
      <c r="C185" s="46" t="s">
        <v>164</v>
      </c>
      <c r="D185" s="46" t="s">
        <v>474</v>
      </c>
      <c r="E185" s="46" t="s">
        <v>20</v>
      </c>
      <c r="F185" s="35" t="s">
        <v>116</v>
      </c>
      <c r="H185" s="96" t="str">
        <f t="shared" si="6"/>
        <v>Zdravko – Novosel – OK Jelen – M35</v>
      </c>
      <c r="J185" s="96" t="str">
        <f t="shared" si="7"/>
        <v>Zdravko – Novosel – OK Jelen</v>
      </c>
      <c r="L185" s="96" t="str">
        <f t="shared" si="8"/>
        <v>Zdravko – Novosel</v>
      </c>
      <c r="N185" s="34"/>
      <c r="O185" s="46"/>
      <c r="P185" s="35"/>
    </row>
    <row r="186" spans="2:16" x14ac:dyDescent="0.25">
      <c r="B186" s="34">
        <v>1519</v>
      </c>
      <c r="C186" s="46" t="s">
        <v>417</v>
      </c>
      <c r="D186" s="46" t="s">
        <v>475</v>
      </c>
      <c r="E186" s="46" t="s">
        <v>20</v>
      </c>
      <c r="F186" s="35" t="s">
        <v>92</v>
      </c>
      <c r="H186" s="96" t="str">
        <f t="shared" si="6"/>
        <v>Josip – Odžić – OK Jelen – M21B</v>
      </c>
      <c r="J186" s="96" t="str">
        <f t="shared" si="7"/>
        <v>Josip – Odžić – OK Jelen</v>
      </c>
      <c r="L186" s="96" t="str">
        <f t="shared" si="8"/>
        <v>Josip – Odžić</v>
      </c>
      <c r="N186" s="34"/>
      <c r="O186" s="46"/>
      <c r="P186" s="35"/>
    </row>
    <row r="187" spans="2:16" x14ac:dyDescent="0.25">
      <c r="B187" s="34">
        <v>1110</v>
      </c>
      <c r="C187" s="46" t="s">
        <v>24</v>
      </c>
      <c r="D187" s="46" t="s">
        <v>476</v>
      </c>
      <c r="E187" s="46" t="s">
        <v>20</v>
      </c>
      <c r="F187" s="35" t="s">
        <v>28</v>
      </c>
      <c r="H187" s="96" t="str">
        <f t="shared" si="6"/>
        <v>Luka – Oslaković – OK Jelen – M14</v>
      </c>
      <c r="J187" s="96" t="str">
        <f t="shared" si="7"/>
        <v>Luka – Oslaković – OK Jelen</v>
      </c>
      <c r="L187" s="96" t="str">
        <f t="shared" si="8"/>
        <v>Luka – Oslaković</v>
      </c>
      <c r="N187" s="34"/>
      <c r="O187" s="46"/>
      <c r="P187" s="35"/>
    </row>
    <row r="188" spans="2:16" x14ac:dyDescent="0.25">
      <c r="B188" s="34">
        <v>1201</v>
      </c>
      <c r="C188" s="46" t="s">
        <v>85</v>
      </c>
      <c r="D188" s="46" t="s">
        <v>477</v>
      </c>
      <c r="E188" s="46" t="s">
        <v>20</v>
      </c>
      <c r="F188" s="35" t="s">
        <v>92</v>
      </c>
      <c r="H188" s="96" t="str">
        <f t="shared" si="6"/>
        <v>Vedran – Papa – OK Jelen – M21B</v>
      </c>
      <c r="J188" s="96" t="str">
        <f t="shared" si="7"/>
        <v>Vedran – Papa – OK Jelen</v>
      </c>
      <c r="L188" s="96" t="str">
        <f t="shared" si="8"/>
        <v>Vedran – Papa</v>
      </c>
      <c r="N188" s="34"/>
      <c r="O188" s="46"/>
      <c r="P188" s="35"/>
    </row>
    <row r="189" spans="2:16" x14ac:dyDescent="0.25">
      <c r="B189" s="34">
        <v>1674</v>
      </c>
      <c r="C189" s="46" t="s">
        <v>478</v>
      </c>
      <c r="D189" s="46" t="s">
        <v>479</v>
      </c>
      <c r="E189" s="46" t="s">
        <v>20</v>
      </c>
      <c r="F189" s="35" t="s">
        <v>62</v>
      </c>
      <c r="H189" s="96" t="str">
        <f t="shared" si="6"/>
        <v>Mijat – Perić – OK Jelen – M21A</v>
      </c>
      <c r="J189" s="96" t="str">
        <f t="shared" si="7"/>
        <v>Mijat – Perić – OK Jelen</v>
      </c>
      <c r="L189" s="96" t="str">
        <f t="shared" si="8"/>
        <v>Mijat – Perić</v>
      </c>
      <c r="N189" s="34"/>
      <c r="O189" s="46"/>
      <c r="P189" s="35"/>
    </row>
    <row r="190" spans="2:16" x14ac:dyDescent="0.25">
      <c r="B190" s="34">
        <v>1675</v>
      </c>
      <c r="C190" s="46" t="s">
        <v>480</v>
      </c>
      <c r="D190" s="46" t="s">
        <v>481</v>
      </c>
      <c r="E190" s="46" t="s">
        <v>20</v>
      </c>
      <c r="F190" s="35" t="s">
        <v>142</v>
      </c>
      <c r="H190" s="96" t="str">
        <f t="shared" si="6"/>
        <v>Drago – Rusan – OK Jelen – M45</v>
      </c>
      <c r="J190" s="96" t="str">
        <f t="shared" si="7"/>
        <v>Drago – Rusan – OK Jelen</v>
      </c>
      <c r="L190" s="96" t="str">
        <f t="shared" si="8"/>
        <v>Drago – Rusan</v>
      </c>
      <c r="N190" s="34"/>
      <c r="O190" s="46"/>
      <c r="P190" s="35"/>
    </row>
    <row r="191" spans="2:16" x14ac:dyDescent="0.25">
      <c r="B191" s="34">
        <v>1505</v>
      </c>
      <c r="C191" s="46" t="s">
        <v>164</v>
      </c>
      <c r="D191" s="46" t="s">
        <v>165</v>
      </c>
      <c r="E191" s="46" t="s">
        <v>20</v>
      </c>
      <c r="F191" s="35" t="s">
        <v>142</v>
      </c>
      <c r="H191" s="96" t="str">
        <f t="shared" si="6"/>
        <v>Zdravko – Šaflin – OK Jelen – M45</v>
      </c>
      <c r="J191" s="96" t="str">
        <f t="shared" si="7"/>
        <v>Zdravko – Šaflin – OK Jelen</v>
      </c>
      <c r="L191" s="96" t="str">
        <f t="shared" si="8"/>
        <v>Zdravko – Šaflin</v>
      </c>
      <c r="N191" s="34"/>
      <c r="O191" s="46"/>
      <c r="P191" s="35"/>
    </row>
    <row r="192" spans="2:16" x14ac:dyDescent="0.25">
      <c r="B192" s="34">
        <v>1873</v>
      </c>
      <c r="C192" s="46" t="s">
        <v>115</v>
      </c>
      <c r="D192" s="46" t="s">
        <v>482</v>
      </c>
      <c r="E192" s="46" t="s">
        <v>20</v>
      </c>
      <c r="F192" s="35" t="s">
        <v>5</v>
      </c>
      <c r="H192" s="96" t="str">
        <f t="shared" si="6"/>
        <v>Petar – Šalaj – OK Jelen – M12</v>
      </c>
      <c r="J192" s="96" t="str">
        <f t="shared" si="7"/>
        <v>Petar – Šalaj – OK Jelen</v>
      </c>
      <c r="L192" s="96" t="str">
        <f t="shared" si="8"/>
        <v>Petar – Šalaj</v>
      </c>
      <c r="N192" s="34"/>
      <c r="O192" s="46"/>
      <c r="P192" s="35"/>
    </row>
    <row r="193" spans="2:16" x14ac:dyDescent="0.25">
      <c r="B193" s="34">
        <v>1605</v>
      </c>
      <c r="C193" s="46" t="s">
        <v>483</v>
      </c>
      <c r="D193" s="46" t="s">
        <v>484</v>
      </c>
      <c r="E193" s="46" t="s">
        <v>20</v>
      </c>
      <c r="F193" s="35" t="s">
        <v>142</v>
      </c>
      <c r="H193" s="96" t="str">
        <f t="shared" si="6"/>
        <v>Davor – Šćuric – OK Jelen – M45</v>
      </c>
      <c r="J193" s="96" t="str">
        <f t="shared" si="7"/>
        <v>Davor – Šćuric – OK Jelen</v>
      </c>
      <c r="L193" s="96" t="str">
        <f t="shared" si="8"/>
        <v>Davor – Šćuric</v>
      </c>
      <c r="N193" s="34"/>
      <c r="O193" s="46"/>
      <c r="P193" s="35"/>
    </row>
    <row r="194" spans="2:16" x14ac:dyDescent="0.25">
      <c r="B194" s="34">
        <v>1111</v>
      </c>
      <c r="C194" s="46" t="s">
        <v>58</v>
      </c>
      <c r="D194" s="46" t="s">
        <v>485</v>
      </c>
      <c r="E194" s="46" t="s">
        <v>20</v>
      </c>
      <c r="F194" s="35" t="s">
        <v>116</v>
      </c>
      <c r="H194" s="96" t="str">
        <f t="shared" si="6"/>
        <v>Ivan – Šeperić-Grdiša – OK Jelen – M35</v>
      </c>
      <c r="J194" s="96" t="str">
        <f t="shared" si="7"/>
        <v>Ivan – Šeperić-Grdiša – OK Jelen</v>
      </c>
      <c r="L194" s="96" t="str">
        <f t="shared" si="8"/>
        <v>Ivan – Šeperić-Grdiša</v>
      </c>
      <c r="N194" s="34"/>
      <c r="O194" s="46"/>
      <c r="P194" s="35"/>
    </row>
    <row r="195" spans="2:16" x14ac:dyDescent="0.25">
      <c r="B195" s="34">
        <v>1381</v>
      </c>
      <c r="C195" s="46" t="s">
        <v>280</v>
      </c>
      <c r="D195" s="46" t="s">
        <v>279</v>
      </c>
      <c r="E195" s="46" t="s">
        <v>20</v>
      </c>
      <c r="F195" s="35" t="s">
        <v>270</v>
      </c>
      <c r="H195" s="96" t="str">
        <f t="shared" si="6"/>
        <v>Sabina – Seražin Korper – OK Jelen – Ž35</v>
      </c>
      <c r="J195" s="96" t="str">
        <f t="shared" si="7"/>
        <v>Sabina – Seražin Korper – OK Jelen</v>
      </c>
      <c r="L195" s="96" t="str">
        <f t="shared" si="8"/>
        <v>Sabina – Seražin Korper</v>
      </c>
      <c r="N195" s="34"/>
      <c r="O195" s="46"/>
      <c r="P195" s="35"/>
    </row>
    <row r="196" spans="2:16" x14ac:dyDescent="0.25">
      <c r="B196" s="34">
        <v>1256</v>
      </c>
      <c r="C196" s="46" t="s">
        <v>46</v>
      </c>
      <c r="D196" s="46" t="s">
        <v>45</v>
      </c>
      <c r="E196" s="46" t="s">
        <v>20</v>
      </c>
      <c r="F196" s="35" t="s">
        <v>51</v>
      </c>
      <c r="H196" s="96" t="str">
        <f t="shared" si="6"/>
        <v>Gabriel – Šiljevinac – OK Jelen – M20</v>
      </c>
      <c r="J196" s="96" t="str">
        <f t="shared" si="7"/>
        <v>Gabriel – Šiljevinac – OK Jelen</v>
      </c>
      <c r="L196" s="96" t="str">
        <f t="shared" si="8"/>
        <v>Gabriel – Šiljevinac</v>
      </c>
      <c r="N196" s="34"/>
      <c r="O196" s="46"/>
      <c r="P196" s="35"/>
    </row>
    <row r="197" spans="2:16" x14ac:dyDescent="0.25">
      <c r="B197" s="34">
        <v>1214</v>
      </c>
      <c r="C197" s="46" t="s">
        <v>244</v>
      </c>
      <c r="D197" s="46" t="s">
        <v>243</v>
      </c>
      <c r="E197" s="46" t="s">
        <v>20</v>
      </c>
      <c r="F197" s="35" t="s">
        <v>232</v>
      </c>
      <c r="H197" s="96" t="str">
        <f t="shared" si="6"/>
        <v>Monika Martina – Sipina Halper – OK Jelen – Ž21A</v>
      </c>
      <c r="J197" s="96" t="str">
        <f t="shared" si="7"/>
        <v>Monika Martina – Sipina Halper – OK Jelen</v>
      </c>
      <c r="L197" s="96" t="str">
        <f t="shared" si="8"/>
        <v>Monika Martina – Sipina Halper</v>
      </c>
      <c r="N197" s="34"/>
      <c r="O197" s="46"/>
      <c r="P197" s="35"/>
    </row>
    <row r="198" spans="2:16" x14ac:dyDescent="0.25">
      <c r="B198" s="34">
        <v>1461</v>
      </c>
      <c r="C198" s="46" t="s">
        <v>34</v>
      </c>
      <c r="D198" s="46" t="s">
        <v>33</v>
      </c>
      <c r="E198" s="46" t="s">
        <v>20</v>
      </c>
      <c r="F198" s="35" t="s">
        <v>28</v>
      </c>
      <c r="H198" s="96" t="str">
        <f t="shared" si="6"/>
        <v>Gabrijel – Solenički – OK Jelen – M14</v>
      </c>
      <c r="J198" s="96" t="str">
        <f t="shared" si="7"/>
        <v>Gabrijel – Solenički – OK Jelen</v>
      </c>
      <c r="L198" s="96" t="str">
        <f t="shared" si="8"/>
        <v>Gabrijel – Solenički</v>
      </c>
      <c r="N198" s="34"/>
      <c r="O198" s="46"/>
      <c r="P198" s="35"/>
    </row>
    <row r="199" spans="2:16" x14ac:dyDescent="0.25">
      <c r="B199" s="34">
        <v>1626</v>
      </c>
      <c r="C199" s="46" t="s">
        <v>486</v>
      </c>
      <c r="D199" s="46" t="s">
        <v>487</v>
      </c>
      <c r="E199" s="46" t="s">
        <v>20</v>
      </c>
      <c r="F199" s="35" t="s">
        <v>5</v>
      </c>
      <c r="H199" s="96" t="str">
        <f t="shared" si="6"/>
        <v>Samuel – Spretnjak – OK Jelen – M12</v>
      </c>
      <c r="J199" s="96" t="str">
        <f t="shared" si="7"/>
        <v>Samuel – Spretnjak – OK Jelen</v>
      </c>
      <c r="L199" s="96" t="str">
        <f t="shared" si="8"/>
        <v>Samuel – Spretnjak</v>
      </c>
      <c r="N199" s="34"/>
      <c r="O199" s="46"/>
      <c r="P199" s="35"/>
    </row>
    <row r="200" spans="2:16" x14ac:dyDescent="0.25">
      <c r="B200" s="34">
        <v>1164</v>
      </c>
      <c r="C200" s="46" t="s">
        <v>488</v>
      </c>
      <c r="D200" s="46" t="s">
        <v>489</v>
      </c>
      <c r="E200" s="46" t="s">
        <v>20</v>
      </c>
      <c r="F200" s="35" t="s">
        <v>116</v>
      </c>
      <c r="H200" s="96" t="str">
        <f t="shared" si="6"/>
        <v>Dalibor – Stankovski – OK Jelen – M35</v>
      </c>
      <c r="J200" s="96" t="str">
        <f t="shared" si="7"/>
        <v>Dalibor – Stankovski – OK Jelen</v>
      </c>
      <c r="L200" s="96" t="str">
        <f t="shared" si="8"/>
        <v>Dalibor – Stankovski</v>
      </c>
      <c r="N200" s="34"/>
      <c r="O200" s="46"/>
      <c r="P200" s="35"/>
    </row>
    <row r="201" spans="2:16" x14ac:dyDescent="0.25">
      <c r="B201" s="34">
        <v>1614</v>
      </c>
      <c r="C201" s="46" t="s">
        <v>252</v>
      </c>
      <c r="D201" s="46" t="s">
        <v>490</v>
      </c>
      <c r="E201" s="46" t="s">
        <v>20</v>
      </c>
      <c r="F201" s="35" t="s">
        <v>270</v>
      </c>
      <c r="H201" s="96" t="str">
        <f t="shared" si="6"/>
        <v>Sandra – Stinčić Clarke – OK Jelen – Ž35</v>
      </c>
      <c r="J201" s="96" t="str">
        <f t="shared" si="7"/>
        <v>Sandra – Stinčić Clarke – OK Jelen</v>
      </c>
      <c r="L201" s="96" t="str">
        <f t="shared" si="8"/>
        <v>Sandra – Stinčić Clarke</v>
      </c>
      <c r="N201" s="34"/>
      <c r="O201" s="46"/>
      <c r="P201" s="35"/>
    </row>
    <row r="202" spans="2:16" x14ac:dyDescent="0.25">
      <c r="B202" s="34">
        <v>1162</v>
      </c>
      <c r="C202" s="46" t="s">
        <v>19</v>
      </c>
      <c r="D202" s="46" t="s">
        <v>18</v>
      </c>
      <c r="E202" s="46" t="s">
        <v>20</v>
      </c>
      <c r="F202" s="35" t="s">
        <v>5</v>
      </c>
      <c r="H202" s="96" t="str">
        <f t="shared" si="6"/>
        <v>Marin – Tanković – OK Jelen – M12</v>
      </c>
      <c r="J202" s="96" t="str">
        <f t="shared" si="7"/>
        <v>Marin – Tanković – OK Jelen</v>
      </c>
      <c r="L202" s="96" t="str">
        <f t="shared" si="8"/>
        <v>Marin – Tanković</v>
      </c>
      <c r="N202" s="34"/>
      <c r="O202" s="46"/>
      <c r="P202" s="35"/>
    </row>
    <row r="203" spans="2:16" x14ac:dyDescent="0.25">
      <c r="B203" s="34">
        <v>1119</v>
      </c>
      <c r="C203" s="46" t="s">
        <v>134</v>
      </c>
      <c r="D203" s="46" t="s">
        <v>18</v>
      </c>
      <c r="E203" s="46" t="s">
        <v>20</v>
      </c>
      <c r="F203" s="35" t="s">
        <v>28</v>
      </c>
      <c r="H203" s="96" t="str">
        <f t="shared" ref="H203:H266" si="9">IF(C203="","",C203) &amp; IF(D203="",""," – " &amp; D203) &amp; IF(E203="",""," – " &amp; E203) &amp; IF(F203="",""," – " &amp; F203)</f>
        <v>Marko – Tanković – OK Jelen – M14</v>
      </c>
      <c r="J203" s="96" t="str">
        <f t="shared" ref="J203:J266" si="10">IF(C203="","",C203) &amp; IF(D203="",""," – " &amp; D203) &amp; IF(E203="",""," – " &amp; E203)</f>
        <v>Marko – Tanković – OK Jelen</v>
      </c>
      <c r="L203" s="96" t="str">
        <f t="shared" ref="L203:L266" si="11">IF(C203="","",C203) &amp; IF(D203="",""," – " &amp; D203)</f>
        <v>Marko – Tanković</v>
      </c>
      <c r="N203" s="34"/>
      <c r="O203" s="46"/>
      <c r="P203" s="35"/>
    </row>
    <row r="204" spans="2:16" x14ac:dyDescent="0.25">
      <c r="B204" s="34">
        <v>1355</v>
      </c>
      <c r="C204" s="46" t="s">
        <v>70</v>
      </c>
      <c r="D204" s="46" t="s">
        <v>99</v>
      </c>
      <c r="E204" s="46" t="s">
        <v>20</v>
      </c>
      <c r="F204" s="35" t="s">
        <v>116</v>
      </c>
      <c r="H204" s="96" t="str">
        <f t="shared" si="9"/>
        <v>Damir – Tubin – OK Jelen – M35</v>
      </c>
      <c r="J204" s="96" t="str">
        <f t="shared" si="10"/>
        <v>Damir – Tubin – OK Jelen</v>
      </c>
      <c r="L204" s="96" t="str">
        <f t="shared" si="11"/>
        <v>Damir – Tubin</v>
      </c>
      <c r="N204" s="34"/>
      <c r="O204" s="46"/>
      <c r="P204" s="35"/>
    </row>
    <row r="205" spans="2:16" x14ac:dyDescent="0.25">
      <c r="B205" s="34">
        <v>1874</v>
      </c>
      <c r="C205" s="46" t="s">
        <v>491</v>
      </c>
      <c r="D205" s="46" t="s">
        <v>99</v>
      </c>
      <c r="E205" s="46" t="s">
        <v>20</v>
      </c>
      <c r="F205" s="35" t="s">
        <v>5</v>
      </c>
      <c r="H205" s="96" t="str">
        <f t="shared" si="9"/>
        <v>Dorijan – Tubin – OK Jelen – M12</v>
      </c>
      <c r="J205" s="96" t="str">
        <f t="shared" si="10"/>
        <v>Dorijan – Tubin – OK Jelen</v>
      </c>
      <c r="L205" s="96" t="str">
        <f t="shared" si="11"/>
        <v>Dorijan – Tubin</v>
      </c>
      <c r="N205" s="34"/>
      <c r="O205" s="46"/>
      <c r="P205" s="35"/>
    </row>
    <row r="206" spans="2:16" x14ac:dyDescent="0.25">
      <c r="B206" s="34">
        <v>1142</v>
      </c>
      <c r="C206" s="46" t="s">
        <v>340</v>
      </c>
      <c r="D206" s="46" t="s">
        <v>492</v>
      </c>
      <c r="E206" s="46" t="s">
        <v>20</v>
      </c>
      <c r="F206" s="35" t="s">
        <v>142</v>
      </c>
      <c r="H206" s="96" t="str">
        <f t="shared" si="9"/>
        <v>Željko – Vinšćak – OK Jelen – M45</v>
      </c>
      <c r="J206" s="96" t="str">
        <f t="shared" si="10"/>
        <v>Željko – Vinšćak – OK Jelen</v>
      </c>
      <c r="L206" s="96" t="str">
        <f t="shared" si="11"/>
        <v>Željko – Vinšćak</v>
      </c>
      <c r="N206" s="34"/>
      <c r="O206" s="46"/>
      <c r="P206" s="35"/>
    </row>
    <row r="207" spans="2:16" x14ac:dyDescent="0.25">
      <c r="B207" s="34">
        <v>1101</v>
      </c>
      <c r="C207" s="46" t="s">
        <v>219</v>
      </c>
      <c r="D207" s="46" t="s">
        <v>493</v>
      </c>
      <c r="E207" s="46" t="s">
        <v>20</v>
      </c>
      <c r="F207" s="35" t="s">
        <v>211</v>
      </c>
      <c r="H207" s="96" t="str">
        <f t="shared" si="9"/>
        <v>Petra – Vučinić – OK Jelen – Ž14</v>
      </c>
      <c r="J207" s="96" t="str">
        <f t="shared" si="10"/>
        <v>Petra – Vučinić – OK Jelen</v>
      </c>
      <c r="L207" s="96" t="str">
        <f t="shared" si="11"/>
        <v>Petra – Vučinić</v>
      </c>
      <c r="N207" s="34"/>
      <c r="O207" s="46"/>
      <c r="P207" s="35"/>
    </row>
    <row r="208" spans="2:16" x14ac:dyDescent="0.25">
      <c r="B208" s="34">
        <v>1120</v>
      </c>
      <c r="C208" s="46" t="s">
        <v>381</v>
      </c>
      <c r="D208" s="46" t="s">
        <v>494</v>
      </c>
      <c r="E208" s="46" t="s">
        <v>20</v>
      </c>
      <c r="F208" s="35" t="s">
        <v>62</v>
      </c>
      <c r="H208" s="96" t="str">
        <f t="shared" si="9"/>
        <v>Igor – Vukmirović – OK Jelen – M21A</v>
      </c>
      <c r="J208" s="96" t="str">
        <f t="shared" si="10"/>
        <v>Igor – Vukmirović – OK Jelen</v>
      </c>
      <c r="L208" s="96" t="str">
        <f t="shared" si="11"/>
        <v>Igor – Vukmirović</v>
      </c>
      <c r="N208" s="34"/>
      <c r="O208" s="46"/>
      <c r="P208" s="35"/>
    </row>
    <row r="209" spans="2:16" x14ac:dyDescent="0.25">
      <c r="B209" s="34">
        <v>1107</v>
      </c>
      <c r="C209" s="46" t="s">
        <v>132</v>
      </c>
      <c r="D209" s="46" t="s">
        <v>495</v>
      </c>
      <c r="E209" s="46" t="s">
        <v>20</v>
      </c>
      <c r="F209" s="35" t="s">
        <v>92</v>
      </c>
      <c r="H209" s="96" t="str">
        <f t="shared" si="9"/>
        <v>Goran – Žalac – OK Jelen – M21B</v>
      </c>
      <c r="J209" s="96" t="str">
        <f t="shared" si="10"/>
        <v>Goran – Žalac – OK Jelen</v>
      </c>
      <c r="L209" s="96" t="str">
        <f t="shared" si="11"/>
        <v>Goran – Žalac</v>
      </c>
      <c r="N209" s="34"/>
      <c r="O209" s="46"/>
      <c r="P209" s="35"/>
    </row>
    <row r="210" spans="2:16" x14ac:dyDescent="0.25">
      <c r="B210" s="34">
        <v>1596</v>
      </c>
      <c r="C210" s="46" t="s">
        <v>496</v>
      </c>
      <c r="D210" s="46" t="s">
        <v>497</v>
      </c>
      <c r="E210" s="46" t="s">
        <v>20</v>
      </c>
      <c r="F210" s="35" t="s">
        <v>116</v>
      </c>
      <c r="H210" s="96" t="str">
        <f t="shared" si="9"/>
        <v>Nenad – Zdjelar – OK Jelen – M35</v>
      </c>
      <c r="J210" s="96" t="str">
        <f t="shared" si="10"/>
        <v>Nenad – Zdjelar – OK Jelen</v>
      </c>
      <c r="L210" s="96" t="str">
        <f t="shared" si="11"/>
        <v>Nenad – Zdjelar</v>
      </c>
      <c r="N210" s="34"/>
      <c r="O210" s="46"/>
      <c r="P210" s="35"/>
    </row>
    <row r="211" spans="2:16" x14ac:dyDescent="0.25">
      <c r="B211" s="34">
        <v>1312</v>
      </c>
      <c r="C211" s="46" t="s">
        <v>498</v>
      </c>
      <c r="D211" s="46" t="s">
        <v>499</v>
      </c>
      <c r="E211" s="46" t="s">
        <v>4</v>
      </c>
      <c r="F211" s="35" t="s">
        <v>92</v>
      </c>
      <c r="H211" s="96" t="str">
        <f t="shared" si="9"/>
        <v>Franko – Bajlo – OK Kapela – M21B</v>
      </c>
      <c r="J211" s="96" t="str">
        <f t="shared" si="10"/>
        <v>Franko – Bajlo – OK Kapela</v>
      </c>
      <c r="L211" s="96" t="str">
        <f t="shared" si="11"/>
        <v>Franko – Bajlo</v>
      </c>
      <c r="N211" s="34"/>
      <c r="O211" s="46"/>
      <c r="P211" s="35"/>
    </row>
    <row r="212" spans="2:16" x14ac:dyDescent="0.25">
      <c r="B212" s="34">
        <v>1941</v>
      </c>
      <c r="C212" s="46" t="s">
        <v>500</v>
      </c>
      <c r="D212" s="46" t="s">
        <v>501</v>
      </c>
      <c r="E212" s="46" t="s">
        <v>4</v>
      </c>
      <c r="F212" s="35" t="s">
        <v>92</v>
      </c>
      <c r="H212" s="96" t="str">
        <f t="shared" si="9"/>
        <v>Ante – Balić – OK Kapela – M21B</v>
      </c>
      <c r="J212" s="96" t="str">
        <f t="shared" si="10"/>
        <v>Ante – Balić – OK Kapela</v>
      </c>
      <c r="L212" s="96" t="str">
        <f t="shared" si="11"/>
        <v>Ante – Balić</v>
      </c>
      <c r="N212" s="34"/>
      <c r="O212" s="46"/>
      <c r="P212" s="35"/>
    </row>
    <row r="213" spans="2:16" x14ac:dyDescent="0.25">
      <c r="B213" s="34">
        <v>1087</v>
      </c>
      <c r="C213" s="46" t="s">
        <v>502</v>
      </c>
      <c r="D213" s="46" t="s">
        <v>503</v>
      </c>
      <c r="E213" s="46" t="s">
        <v>4</v>
      </c>
      <c r="F213" s="35" t="s">
        <v>304</v>
      </c>
      <c r="H213" s="96" t="str">
        <f t="shared" si="9"/>
        <v>Nada – Baturina – OK Kapela – Ž45</v>
      </c>
      <c r="J213" s="96" t="str">
        <f t="shared" si="10"/>
        <v>Nada – Baturina – OK Kapela</v>
      </c>
      <c r="L213" s="96" t="str">
        <f t="shared" si="11"/>
        <v>Nada – Baturina</v>
      </c>
      <c r="N213" s="34"/>
      <c r="O213" s="46"/>
      <c r="P213" s="35"/>
    </row>
    <row r="214" spans="2:16" x14ac:dyDescent="0.25">
      <c r="B214" s="34">
        <v>1175</v>
      </c>
      <c r="C214" s="46" t="s">
        <v>252</v>
      </c>
      <c r="D214" s="46" t="s">
        <v>251</v>
      </c>
      <c r="E214" s="46" t="s">
        <v>4</v>
      </c>
      <c r="F214" s="35" t="s">
        <v>270</v>
      </c>
      <c r="H214" s="96" t="str">
        <f t="shared" si="9"/>
        <v>Sandra – Bergant Vidaković – OK Kapela – Ž35</v>
      </c>
      <c r="J214" s="96" t="str">
        <f t="shared" si="10"/>
        <v>Sandra – Bergant Vidaković – OK Kapela</v>
      </c>
      <c r="L214" s="96" t="str">
        <f t="shared" si="11"/>
        <v>Sandra – Bergant Vidaković</v>
      </c>
      <c r="N214" s="34"/>
      <c r="O214" s="46"/>
      <c r="P214" s="35"/>
    </row>
    <row r="215" spans="2:16" x14ac:dyDescent="0.25">
      <c r="B215" s="34">
        <v>1056</v>
      </c>
      <c r="C215" s="46" t="s">
        <v>85</v>
      </c>
      <c r="D215" s="46" t="s">
        <v>84</v>
      </c>
      <c r="E215" s="46" t="s">
        <v>4</v>
      </c>
      <c r="F215" s="35" t="s">
        <v>62</v>
      </c>
      <c r="H215" s="96" t="str">
        <f t="shared" si="9"/>
        <v>Vedran – Berković – OK Kapela – M21A</v>
      </c>
      <c r="J215" s="96" t="str">
        <f t="shared" si="10"/>
        <v>Vedran – Berković – OK Kapela</v>
      </c>
      <c r="L215" s="96" t="str">
        <f t="shared" si="11"/>
        <v>Vedran – Berković</v>
      </c>
      <c r="N215" s="34"/>
      <c r="O215" s="46"/>
      <c r="P215" s="35"/>
    </row>
    <row r="216" spans="2:16" x14ac:dyDescent="0.25">
      <c r="B216" s="34">
        <v>1219</v>
      </c>
      <c r="C216" s="46" t="s">
        <v>504</v>
      </c>
      <c r="D216" s="46" t="s">
        <v>505</v>
      </c>
      <c r="E216" s="46" t="s">
        <v>4</v>
      </c>
      <c r="F216" s="35" t="s">
        <v>168</v>
      </c>
      <c r="H216" s="96" t="str">
        <f t="shared" si="9"/>
        <v>Branko – Bernardić – OK Kapela – M55</v>
      </c>
      <c r="J216" s="96" t="str">
        <f t="shared" si="10"/>
        <v>Branko – Bernardić – OK Kapela</v>
      </c>
      <c r="L216" s="96" t="str">
        <f t="shared" si="11"/>
        <v>Branko – Bernardić</v>
      </c>
      <c r="N216" s="34"/>
      <c r="O216" s="46"/>
      <c r="P216" s="35"/>
    </row>
    <row r="217" spans="2:16" x14ac:dyDescent="0.25">
      <c r="B217" s="34">
        <v>1368</v>
      </c>
      <c r="C217" s="46" t="s">
        <v>275</v>
      </c>
      <c r="D217" s="46" t="s">
        <v>274</v>
      </c>
      <c r="E217" s="46" t="s">
        <v>4</v>
      </c>
      <c r="F217" s="35" t="s">
        <v>270</v>
      </c>
      <c r="H217" s="96" t="str">
        <f t="shared" si="9"/>
        <v>Sanda – Berženji – OK Kapela – Ž35</v>
      </c>
      <c r="J217" s="96" t="str">
        <f t="shared" si="10"/>
        <v>Sanda – Berženji – OK Kapela</v>
      </c>
      <c r="L217" s="96" t="str">
        <f t="shared" si="11"/>
        <v>Sanda – Berženji</v>
      </c>
      <c r="N217" s="34"/>
      <c r="O217" s="46"/>
      <c r="P217" s="35"/>
    </row>
    <row r="218" spans="2:16" x14ac:dyDescent="0.25">
      <c r="B218" s="34">
        <v>1782</v>
      </c>
      <c r="C218" s="46" t="s">
        <v>502</v>
      </c>
      <c r="D218" s="46" t="s">
        <v>506</v>
      </c>
      <c r="E218" s="46" t="s">
        <v>4</v>
      </c>
      <c r="F218" s="35" t="s">
        <v>248</v>
      </c>
      <c r="H218" s="96" t="str">
        <f t="shared" si="9"/>
        <v>Nada – Bilobrk – OK Kapela – Ž21B</v>
      </c>
      <c r="J218" s="96" t="str">
        <f t="shared" si="10"/>
        <v>Nada – Bilobrk – OK Kapela</v>
      </c>
      <c r="L218" s="96" t="str">
        <f t="shared" si="11"/>
        <v>Nada – Bilobrk</v>
      </c>
      <c r="N218" s="34"/>
      <c r="O218" s="192"/>
      <c r="P218" s="35"/>
    </row>
    <row r="219" spans="2:16" x14ac:dyDescent="0.25">
      <c r="B219" s="34">
        <v>1783</v>
      </c>
      <c r="C219" s="46" t="s">
        <v>161</v>
      </c>
      <c r="D219" s="46" t="s">
        <v>507</v>
      </c>
      <c r="E219" s="46" t="s">
        <v>4</v>
      </c>
      <c r="F219" s="35"/>
      <c r="H219" s="96" t="str">
        <f t="shared" si="9"/>
        <v>Hrvoje – Bolešić – OK Kapela</v>
      </c>
      <c r="J219" s="96" t="str">
        <f t="shared" si="10"/>
        <v>Hrvoje – Bolešić – OK Kapela</v>
      </c>
      <c r="L219" s="96" t="str">
        <f t="shared" si="11"/>
        <v>Hrvoje – Bolešić</v>
      </c>
      <c r="N219" s="34"/>
      <c r="O219" s="46"/>
      <c r="P219" s="35"/>
    </row>
    <row r="220" spans="2:16" x14ac:dyDescent="0.25">
      <c r="B220" s="34">
        <v>1784</v>
      </c>
      <c r="C220" s="46" t="s">
        <v>508</v>
      </c>
      <c r="D220" s="46" t="s">
        <v>509</v>
      </c>
      <c r="E220" s="46" t="s">
        <v>4</v>
      </c>
      <c r="F220" s="35"/>
      <c r="H220" s="96" t="str">
        <f t="shared" si="9"/>
        <v>Liliana – Božić – OK Kapela</v>
      </c>
      <c r="J220" s="96" t="str">
        <f t="shared" si="10"/>
        <v>Liliana – Božić – OK Kapela</v>
      </c>
      <c r="L220" s="96" t="str">
        <f t="shared" si="11"/>
        <v>Liliana – Božić</v>
      </c>
      <c r="N220" s="34"/>
      <c r="O220" s="46"/>
      <c r="P220" s="35"/>
    </row>
    <row r="221" spans="2:16" x14ac:dyDescent="0.25">
      <c r="B221" s="34">
        <v>1376</v>
      </c>
      <c r="C221" s="46" t="s">
        <v>242</v>
      </c>
      <c r="D221" s="46" t="s">
        <v>241</v>
      </c>
      <c r="E221" s="46" t="s">
        <v>4</v>
      </c>
      <c r="F221" s="35" t="s">
        <v>270</v>
      </c>
      <c r="H221" s="96" t="str">
        <f t="shared" si="9"/>
        <v>Jelena – Brezak – OK Kapela – Ž35</v>
      </c>
      <c r="J221" s="96" t="str">
        <f t="shared" si="10"/>
        <v>Jelena – Brezak – OK Kapela</v>
      </c>
      <c r="L221" s="96" t="str">
        <f t="shared" si="11"/>
        <v>Jelena – Brezak</v>
      </c>
      <c r="N221" s="34"/>
      <c r="O221" s="46"/>
      <c r="P221" s="35"/>
    </row>
    <row r="222" spans="2:16" x14ac:dyDescent="0.25">
      <c r="B222" s="34">
        <v>1125</v>
      </c>
      <c r="C222" s="46" t="s">
        <v>58</v>
      </c>
      <c r="D222" s="46" t="s">
        <v>125</v>
      </c>
      <c r="E222" s="46" t="s">
        <v>4</v>
      </c>
      <c r="F222" s="35" t="s">
        <v>116</v>
      </c>
      <c r="H222" s="96" t="str">
        <f t="shared" si="9"/>
        <v>Ivan – Bublić – OK Kapela – M35</v>
      </c>
      <c r="J222" s="96" t="str">
        <f t="shared" si="10"/>
        <v>Ivan – Bublić – OK Kapela</v>
      </c>
      <c r="L222" s="96" t="str">
        <f t="shared" si="11"/>
        <v>Ivan – Bublić</v>
      </c>
      <c r="N222" s="34"/>
      <c r="O222" s="46"/>
      <c r="P222" s="35"/>
    </row>
    <row r="223" spans="2:16" x14ac:dyDescent="0.25">
      <c r="B223" s="34">
        <v>1849</v>
      </c>
      <c r="C223" s="46" t="s">
        <v>134</v>
      </c>
      <c r="D223" s="46" t="s">
        <v>133</v>
      </c>
      <c r="E223" s="46" t="s">
        <v>4</v>
      </c>
      <c r="F223" s="35" t="s">
        <v>116</v>
      </c>
      <c r="H223" s="96" t="str">
        <f t="shared" si="9"/>
        <v>Marko – Bunčić – OK Kapela – M35</v>
      </c>
      <c r="J223" s="96" t="str">
        <f t="shared" si="10"/>
        <v>Marko – Bunčić – OK Kapela</v>
      </c>
      <c r="L223" s="96" t="str">
        <f t="shared" si="11"/>
        <v>Marko – Bunčić</v>
      </c>
      <c r="N223" s="34"/>
      <c r="O223" s="46"/>
      <c r="P223" s="35"/>
    </row>
    <row r="224" spans="2:16" x14ac:dyDescent="0.25">
      <c r="B224" s="34">
        <v>1471</v>
      </c>
      <c r="C224" s="46" t="s">
        <v>483</v>
      </c>
      <c r="D224" s="46" t="s">
        <v>510</v>
      </c>
      <c r="E224" s="46" t="s">
        <v>4</v>
      </c>
      <c r="F224" s="35" t="s">
        <v>62</v>
      </c>
      <c r="H224" s="96" t="str">
        <f t="shared" si="9"/>
        <v>Davor – Čapeta – OK Kapela – M21A</v>
      </c>
      <c r="J224" s="96" t="str">
        <f t="shared" si="10"/>
        <v>Davor – Čapeta – OK Kapela</v>
      </c>
      <c r="L224" s="96" t="str">
        <f t="shared" si="11"/>
        <v>Davor – Čapeta</v>
      </c>
      <c r="N224" s="34"/>
      <c r="O224" s="46"/>
      <c r="P224" s="35"/>
    </row>
    <row r="225" spans="2:16" x14ac:dyDescent="0.25">
      <c r="B225" s="34">
        <v>1561</v>
      </c>
      <c r="C225" s="46" t="s">
        <v>282</v>
      </c>
      <c r="D225" s="46" t="s">
        <v>281</v>
      </c>
      <c r="E225" s="46" t="s">
        <v>4</v>
      </c>
      <c r="F225" s="35" t="s">
        <v>270</v>
      </c>
      <c r="H225" s="96" t="str">
        <f t="shared" si="9"/>
        <v>Irena – Čorko Meštrović – OK Kapela – Ž35</v>
      </c>
      <c r="J225" s="96" t="str">
        <f t="shared" si="10"/>
        <v>Irena – Čorko Meštrović – OK Kapela</v>
      </c>
      <c r="L225" s="96" t="str">
        <f t="shared" si="11"/>
        <v>Irena – Čorko Meštrović</v>
      </c>
      <c r="N225" s="34"/>
      <c r="O225" s="46"/>
      <c r="P225" s="35"/>
    </row>
    <row r="226" spans="2:16" x14ac:dyDescent="0.25">
      <c r="B226" s="34">
        <v>1870</v>
      </c>
      <c r="C226" s="46" t="s">
        <v>511</v>
      </c>
      <c r="D226" s="46" t="s">
        <v>512</v>
      </c>
      <c r="E226" s="46" t="s">
        <v>4</v>
      </c>
      <c r="F226" s="35" t="s">
        <v>248</v>
      </c>
      <c r="H226" s="96" t="str">
        <f t="shared" si="9"/>
        <v>Karmela – Crvenković – OK Kapela – Ž21B</v>
      </c>
      <c r="J226" s="96" t="str">
        <f t="shared" si="10"/>
        <v>Karmela – Crvenković – OK Kapela</v>
      </c>
      <c r="L226" s="96" t="str">
        <f t="shared" si="11"/>
        <v>Karmela – Crvenković</v>
      </c>
      <c r="N226" s="34"/>
      <c r="O226" s="46"/>
      <c r="P226" s="35"/>
    </row>
    <row r="227" spans="2:16" x14ac:dyDescent="0.25">
      <c r="B227" s="34">
        <v>1166</v>
      </c>
      <c r="C227" s="46" t="s">
        <v>324</v>
      </c>
      <c r="D227" s="46" t="s">
        <v>323</v>
      </c>
      <c r="E227" s="46" t="s">
        <v>4</v>
      </c>
      <c r="F227" s="35" t="s">
        <v>322</v>
      </c>
      <c r="H227" s="96" t="str">
        <f t="shared" si="9"/>
        <v>Mladenka – Čuljak Gross – OK Kapela – Ž55</v>
      </c>
      <c r="J227" s="96" t="str">
        <f t="shared" si="10"/>
        <v>Mladenka – Čuljak Gross – OK Kapela</v>
      </c>
      <c r="L227" s="96" t="str">
        <f t="shared" si="11"/>
        <v>Mladenka – Čuljak Gross</v>
      </c>
      <c r="N227" s="34"/>
      <c r="O227" s="46"/>
      <c r="P227" s="35"/>
    </row>
    <row r="228" spans="2:16" x14ac:dyDescent="0.25">
      <c r="B228" s="34">
        <v>1868</v>
      </c>
      <c r="C228" s="46" t="s">
        <v>70</v>
      </c>
      <c r="D228" s="46" t="s">
        <v>513</v>
      </c>
      <c r="E228" s="46" t="s">
        <v>4</v>
      </c>
      <c r="F228" s="35" t="s">
        <v>168</v>
      </c>
      <c r="H228" s="96" t="str">
        <f t="shared" si="9"/>
        <v>Damir – Ćurić – OK Kapela – M55</v>
      </c>
      <c r="J228" s="96" t="str">
        <f t="shared" si="10"/>
        <v>Damir – Ćurić – OK Kapela</v>
      </c>
      <c r="L228" s="96" t="str">
        <f t="shared" si="11"/>
        <v>Damir – Ćurić</v>
      </c>
      <c r="N228" s="34"/>
      <c r="O228" s="46"/>
      <c r="P228" s="35"/>
    </row>
    <row r="229" spans="2:16" x14ac:dyDescent="0.25">
      <c r="B229" s="34">
        <v>1121</v>
      </c>
      <c r="C229" s="46" t="s">
        <v>514</v>
      </c>
      <c r="D229" s="46" t="s">
        <v>515</v>
      </c>
      <c r="E229" s="46" t="s">
        <v>4</v>
      </c>
      <c r="F229" s="35"/>
      <c r="H229" s="96" t="str">
        <f t="shared" si="9"/>
        <v>Morana – Ćuzela – OK Kapela</v>
      </c>
      <c r="J229" s="96" t="str">
        <f t="shared" si="10"/>
        <v>Morana – Ćuzela – OK Kapela</v>
      </c>
      <c r="L229" s="96" t="str">
        <f t="shared" si="11"/>
        <v>Morana – Ćuzela</v>
      </c>
      <c r="N229" s="34"/>
      <c r="O229" s="46"/>
      <c r="P229" s="35"/>
    </row>
    <row r="230" spans="2:16" x14ac:dyDescent="0.25">
      <c r="B230" s="34">
        <v>1450</v>
      </c>
      <c r="C230" s="46" t="s">
        <v>161</v>
      </c>
      <c r="D230" s="46" t="s">
        <v>160</v>
      </c>
      <c r="E230" s="46" t="s">
        <v>4</v>
      </c>
      <c r="F230" s="35" t="s">
        <v>142</v>
      </c>
      <c r="H230" s="96" t="str">
        <f t="shared" si="9"/>
        <v>Hrvoje – Dasović – OK Kapela – M45</v>
      </c>
      <c r="J230" s="96" t="str">
        <f t="shared" si="10"/>
        <v>Hrvoje – Dasović – OK Kapela</v>
      </c>
      <c r="L230" s="96" t="str">
        <f t="shared" si="11"/>
        <v>Hrvoje – Dasović</v>
      </c>
      <c r="N230" s="34"/>
      <c r="O230" s="46"/>
      <c r="P230" s="35"/>
    </row>
    <row r="231" spans="2:16" x14ac:dyDescent="0.25">
      <c r="B231" s="34">
        <v>1438</v>
      </c>
      <c r="C231" s="46" t="s">
        <v>219</v>
      </c>
      <c r="D231" s="46" t="s">
        <v>160</v>
      </c>
      <c r="E231" s="46" t="s">
        <v>4</v>
      </c>
      <c r="F231" s="35" t="s">
        <v>220</v>
      </c>
      <c r="H231" s="96" t="str">
        <f t="shared" si="9"/>
        <v>Petra – Dasović – OK Kapela – Ž16</v>
      </c>
      <c r="J231" s="96" t="str">
        <f t="shared" si="10"/>
        <v>Petra – Dasović – OK Kapela</v>
      </c>
      <c r="L231" s="96" t="str">
        <f t="shared" si="11"/>
        <v>Petra – Dasović</v>
      </c>
      <c r="N231" s="34"/>
      <c r="O231" s="46"/>
      <c r="P231" s="35"/>
    </row>
    <row r="232" spans="2:16" x14ac:dyDescent="0.25">
      <c r="B232" s="34">
        <v>1300</v>
      </c>
      <c r="C232" s="46" t="s">
        <v>83</v>
      </c>
      <c r="D232" s="46" t="s">
        <v>82</v>
      </c>
      <c r="E232" s="46" t="s">
        <v>4</v>
      </c>
      <c r="F232" s="35" t="s">
        <v>62</v>
      </c>
      <c r="H232" s="96" t="str">
        <f t="shared" si="9"/>
        <v>Domagoj – Delimar – OK Kapela – M21A</v>
      </c>
      <c r="J232" s="96" t="str">
        <f t="shared" si="10"/>
        <v>Domagoj – Delimar – OK Kapela</v>
      </c>
      <c r="L232" s="96" t="str">
        <f t="shared" si="11"/>
        <v>Domagoj – Delimar</v>
      </c>
      <c r="N232" s="34"/>
      <c r="O232" s="46"/>
      <c r="P232" s="35"/>
    </row>
    <row r="233" spans="2:16" x14ac:dyDescent="0.25">
      <c r="B233" s="34">
        <v>1178</v>
      </c>
      <c r="C233" s="46" t="s">
        <v>216</v>
      </c>
      <c r="D233" s="46" t="s">
        <v>215</v>
      </c>
      <c r="E233" s="46" t="s">
        <v>4</v>
      </c>
      <c r="F233" s="35" t="s">
        <v>220</v>
      </c>
      <c r="H233" s="96" t="str">
        <f t="shared" si="9"/>
        <v>Melissa – Drobić – OK Kapela – Ž16</v>
      </c>
      <c r="J233" s="96" t="str">
        <f t="shared" si="10"/>
        <v>Melissa – Drobić – OK Kapela</v>
      </c>
      <c r="L233" s="96" t="str">
        <f t="shared" si="11"/>
        <v>Melissa – Drobić</v>
      </c>
      <c r="N233" s="34"/>
      <c r="O233" s="46"/>
      <c r="P233" s="35"/>
    </row>
    <row r="234" spans="2:16" x14ac:dyDescent="0.25">
      <c r="B234" s="34">
        <v>1307</v>
      </c>
      <c r="C234" s="46" t="s">
        <v>516</v>
      </c>
      <c r="D234" s="46" t="s">
        <v>215</v>
      </c>
      <c r="E234" s="46" t="s">
        <v>4</v>
      </c>
      <c r="F234" s="35" t="s">
        <v>5</v>
      </c>
      <c r="H234" s="96" t="str">
        <f t="shared" si="9"/>
        <v>Sanjin – Drobić – OK Kapela – M12</v>
      </c>
      <c r="J234" s="96" t="str">
        <f t="shared" si="10"/>
        <v>Sanjin – Drobić – OK Kapela</v>
      </c>
      <c r="L234" s="96" t="str">
        <f t="shared" si="11"/>
        <v>Sanjin – Drobić</v>
      </c>
      <c r="N234" s="34"/>
      <c r="O234" s="46"/>
      <c r="P234" s="35"/>
    </row>
    <row r="235" spans="2:16" x14ac:dyDescent="0.25">
      <c r="B235" s="34">
        <v>1785</v>
      </c>
      <c r="C235" s="46" t="s">
        <v>517</v>
      </c>
      <c r="D235" s="46" t="s">
        <v>518</v>
      </c>
      <c r="E235" s="46" t="s">
        <v>4</v>
      </c>
      <c r="F235" s="35"/>
      <c r="H235" s="96" t="str">
        <f t="shared" si="9"/>
        <v>Asja – Dubravčić – OK Kapela</v>
      </c>
      <c r="J235" s="96" t="str">
        <f t="shared" si="10"/>
        <v>Asja – Dubravčić – OK Kapela</v>
      </c>
      <c r="L235" s="96" t="str">
        <f t="shared" si="11"/>
        <v>Asja – Dubravčić</v>
      </c>
      <c r="N235" s="34"/>
      <c r="O235" s="46"/>
      <c r="P235" s="35"/>
    </row>
    <row r="236" spans="2:16" x14ac:dyDescent="0.25">
      <c r="B236" s="34">
        <v>1052</v>
      </c>
      <c r="C236" s="46" t="s">
        <v>121</v>
      </c>
      <c r="D236" s="46" t="s">
        <v>519</v>
      </c>
      <c r="E236" s="46" t="s">
        <v>4</v>
      </c>
      <c r="F236" s="35" t="s">
        <v>116</v>
      </c>
      <c r="H236" s="96" t="str">
        <f t="shared" si="9"/>
        <v>Tihomir – Dugi – OK Kapela – M35</v>
      </c>
      <c r="J236" s="96" t="str">
        <f t="shared" si="10"/>
        <v>Tihomir – Dugi – OK Kapela</v>
      </c>
      <c r="L236" s="96" t="str">
        <f t="shared" si="11"/>
        <v>Tihomir – Dugi</v>
      </c>
      <c r="N236" s="34"/>
      <c r="O236" s="46"/>
      <c r="P236" s="35"/>
    </row>
    <row r="237" spans="2:16" x14ac:dyDescent="0.25">
      <c r="B237" s="34">
        <v>1059</v>
      </c>
      <c r="C237" s="46" t="s">
        <v>259</v>
      </c>
      <c r="D237" s="46" t="s">
        <v>258</v>
      </c>
      <c r="E237" s="46" t="s">
        <v>4</v>
      </c>
      <c r="F237" s="35" t="s">
        <v>248</v>
      </c>
      <c r="H237" s="96" t="str">
        <f t="shared" si="9"/>
        <v>Višnja – Dukić – OK Kapela – Ž21B</v>
      </c>
      <c r="J237" s="96" t="str">
        <f t="shared" si="10"/>
        <v>Višnja – Dukić – OK Kapela</v>
      </c>
      <c r="L237" s="96" t="str">
        <f t="shared" si="11"/>
        <v>Višnja – Dukić</v>
      </c>
      <c r="N237" s="34"/>
      <c r="O237" s="46"/>
      <c r="P237" s="35"/>
    </row>
    <row r="238" spans="2:16" x14ac:dyDescent="0.25">
      <c r="B238" s="34">
        <v>1752</v>
      </c>
      <c r="C238" s="46" t="s">
        <v>105</v>
      </c>
      <c r="D238" s="46" t="s">
        <v>520</v>
      </c>
      <c r="E238" s="46" t="s">
        <v>4</v>
      </c>
      <c r="F238" s="35"/>
      <c r="H238" s="96" t="str">
        <f t="shared" si="9"/>
        <v>Zvonimir – Džapo – OK Kapela</v>
      </c>
      <c r="J238" s="96" t="str">
        <f t="shared" si="10"/>
        <v>Zvonimir – Džapo – OK Kapela</v>
      </c>
      <c r="L238" s="96" t="str">
        <f t="shared" si="11"/>
        <v>Zvonimir – Džapo</v>
      </c>
      <c r="N238" s="34"/>
      <c r="O238" s="46"/>
      <c r="P238" s="35"/>
    </row>
    <row r="239" spans="2:16" x14ac:dyDescent="0.25">
      <c r="B239" s="34">
        <v>1227</v>
      </c>
      <c r="C239" s="46" t="s">
        <v>328</v>
      </c>
      <c r="D239" s="46" t="s">
        <v>327</v>
      </c>
      <c r="E239" s="46" t="s">
        <v>4</v>
      </c>
      <c r="F239" s="35" t="s">
        <v>322</v>
      </c>
      <c r="H239" s="96" t="str">
        <f t="shared" si="9"/>
        <v>Emilija – Ebenspanger – OK Kapela – Ž55</v>
      </c>
      <c r="J239" s="96" t="str">
        <f t="shared" si="10"/>
        <v>Emilija – Ebenspanger – OK Kapela</v>
      </c>
      <c r="L239" s="96" t="str">
        <f t="shared" si="11"/>
        <v>Emilija – Ebenspanger</v>
      </c>
      <c r="N239" s="34"/>
      <c r="O239" s="46"/>
      <c r="P239" s="35"/>
    </row>
    <row r="240" spans="2:16" x14ac:dyDescent="0.25">
      <c r="B240" s="34">
        <v>1852</v>
      </c>
      <c r="C240" s="46" t="s">
        <v>521</v>
      </c>
      <c r="D240" s="46" t="s">
        <v>522</v>
      </c>
      <c r="E240" s="46" t="s">
        <v>4</v>
      </c>
      <c r="F240" s="35" t="s">
        <v>116</v>
      </c>
      <c r="H240" s="96" t="str">
        <f t="shared" si="9"/>
        <v>Fausto – Ferreira – OK Kapela – M35</v>
      </c>
      <c r="J240" s="96" t="str">
        <f t="shared" si="10"/>
        <v>Fausto – Ferreira – OK Kapela</v>
      </c>
      <c r="L240" s="96" t="str">
        <f t="shared" si="11"/>
        <v>Fausto – Ferreira</v>
      </c>
      <c r="N240" s="34"/>
      <c r="O240" s="46"/>
      <c r="P240" s="35"/>
    </row>
    <row r="241" spans="2:16" x14ac:dyDescent="0.25">
      <c r="B241" s="34">
        <v>1195</v>
      </c>
      <c r="C241" s="46" t="s">
        <v>24</v>
      </c>
      <c r="D241" s="46" t="s">
        <v>75</v>
      </c>
      <c r="E241" s="46" t="s">
        <v>4</v>
      </c>
      <c r="F241" s="35" t="s">
        <v>62</v>
      </c>
      <c r="H241" s="96" t="str">
        <f t="shared" si="9"/>
        <v>Luka – Filetin – OK Kapela – M21A</v>
      </c>
      <c r="J241" s="96" t="str">
        <f t="shared" si="10"/>
        <v>Luka – Filetin – OK Kapela</v>
      </c>
      <c r="L241" s="96" t="str">
        <f t="shared" si="11"/>
        <v>Luka – Filetin</v>
      </c>
      <c r="N241" s="34"/>
      <c r="O241" s="46"/>
      <c r="P241" s="35"/>
    </row>
    <row r="242" spans="2:16" x14ac:dyDescent="0.25">
      <c r="B242" s="34">
        <v>1193</v>
      </c>
      <c r="C242" s="46" t="s">
        <v>278</v>
      </c>
      <c r="D242" s="46" t="s">
        <v>277</v>
      </c>
      <c r="E242" s="46" t="s">
        <v>4</v>
      </c>
      <c r="F242" s="35" t="s">
        <v>270</v>
      </c>
      <c r="H242" s="96" t="str">
        <f t="shared" si="9"/>
        <v>Željka – Fištrek – OK Kapela – Ž35</v>
      </c>
      <c r="J242" s="96" t="str">
        <f t="shared" si="10"/>
        <v>Željka – Fištrek – OK Kapela</v>
      </c>
      <c r="L242" s="96" t="str">
        <f t="shared" si="11"/>
        <v>Željka – Fištrek</v>
      </c>
      <c r="N242" s="34"/>
      <c r="O242" s="46"/>
      <c r="P242" s="35"/>
    </row>
    <row r="243" spans="2:16" x14ac:dyDescent="0.25">
      <c r="B243" s="34">
        <v>1279</v>
      </c>
      <c r="C243" s="46" t="s">
        <v>335</v>
      </c>
      <c r="D243" s="46" t="s">
        <v>334</v>
      </c>
      <c r="E243" s="46" t="s">
        <v>4</v>
      </c>
      <c r="F243" s="35" t="s">
        <v>331</v>
      </c>
      <c r="H243" s="96" t="str">
        <f t="shared" si="9"/>
        <v>Vera – Franc – OK Kapela – Ž65</v>
      </c>
      <c r="J243" s="96" t="str">
        <f t="shared" si="10"/>
        <v>Vera – Franc – OK Kapela</v>
      </c>
      <c r="L243" s="96" t="str">
        <f t="shared" si="11"/>
        <v>Vera – Franc</v>
      </c>
      <c r="N243" s="34"/>
      <c r="O243" s="46"/>
      <c r="P243" s="35"/>
    </row>
    <row r="244" spans="2:16" x14ac:dyDescent="0.25">
      <c r="B244" s="34">
        <v>1753</v>
      </c>
      <c r="C244" s="46" t="s">
        <v>214</v>
      </c>
      <c r="D244" s="46" t="s">
        <v>523</v>
      </c>
      <c r="E244" s="46" t="s">
        <v>4</v>
      </c>
      <c r="F244" s="35"/>
      <c r="H244" s="96" t="str">
        <f t="shared" si="9"/>
        <v>Paola – Fumić – OK Kapela</v>
      </c>
      <c r="J244" s="96" t="str">
        <f t="shared" si="10"/>
        <v>Paola – Fumić – OK Kapela</v>
      </c>
      <c r="L244" s="96" t="str">
        <f t="shared" si="11"/>
        <v>Paola – Fumić</v>
      </c>
      <c r="N244" s="34"/>
      <c r="O244" s="46"/>
      <c r="P244" s="35"/>
    </row>
    <row r="245" spans="2:16" x14ac:dyDescent="0.25">
      <c r="B245" s="34">
        <v>1238</v>
      </c>
      <c r="C245" s="46" t="s">
        <v>74</v>
      </c>
      <c r="D245" s="46" t="s">
        <v>73</v>
      </c>
      <c r="E245" s="46" t="s">
        <v>4</v>
      </c>
      <c r="F245" s="35" t="s">
        <v>62</v>
      </c>
      <c r="H245" s="96" t="str">
        <f t="shared" si="9"/>
        <v>Dražen – Gadžić – OK Kapela – M21A</v>
      </c>
      <c r="J245" s="96" t="str">
        <f t="shared" si="10"/>
        <v>Dražen – Gadžić – OK Kapela</v>
      </c>
      <c r="L245" s="96" t="str">
        <f t="shared" si="11"/>
        <v>Dražen – Gadžić</v>
      </c>
      <c r="N245" s="34"/>
      <c r="O245" s="46"/>
      <c r="P245" s="35"/>
    </row>
    <row r="246" spans="2:16" x14ac:dyDescent="0.25">
      <c r="B246" s="34">
        <v>1938</v>
      </c>
      <c r="C246" s="46" t="s">
        <v>252</v>
      </c>
      <c r="D246" s="46" t="s">
        <v>524</v>
      </c>
      <c r="E246" s="46" t="s">
        <v>4</v>
      </c>
      <c r="F246" s="35" t="s">
        <v>248</v>
      </c>
      <c r="H246" s="96" t="str">
        <f t="shared" si="9"/>
        <v>Sandra – Gerber – OK Kapela – Ž21B</v>
      </c>
      <c r="J246" s="96" t="str">
        <f t="shared" si="10"/>
        <v>Sandra – Gerber – OK Kapela</v>
      </c>
      <c r="L246" s="96" t="str">
        <f t="shared" si="11"/>
        <v>Sandra – Gerber</v>
      </c>
      <c r="N246" s="34"/>
      <c r="O246" s="46"/>
      <c r="P246" s="35"/>
    </row>
    <row r="247" spans="2:16" x14ac:dyDescent="0.25">
      <c r="B247" s="34">
        <v>1261</v>
      </c>
      <c r="C247" s="46" t="s">
        <v>257</v>
      </c>
      <c r="D247" s="46" t="s">
        <v>256</v>
      </c>
      <c r="E247" s="46" t="s">
        <v>4</v>
      </c>
      <c r="F247" s="35" t="s">
        <v>248</v>
      </c>
      <c r="H247" s="96" t="str">
        <f t="shared" si="9"/>
        <v>Lana – Gerjević – OK Kapela – Ž21B</v>
      </c>
      <c r="J247" s="96" t="str">
        <f t="shared" si="10"/>
        <v>Lana – Gerjević – OK Kapela</v>
      </c>
      <c r="L247" s="96" t="str">
        <f t="shared" si="11"/>
        <v>Lana – Gerjević</v>
      </c>
      <c r="N247" s="34"/>
      <c r="O247" s="46"/>
      <c r="P247" s="35"/>
    </row>
    <row r="248" spans="2:16" x14ac:dyDescent="0.25">
      <c r="B248" s="34">
        <v>1357</v>
      </c>
      <c r="C248" s="46" t="s">
        <v>169</v>
      </c>
      <c r="D248" s="46" t="s">
        <v>525</v>
      </c>
      <c r="E248" s="46" t="s">
        <v>4</v>
      </c>
      <c r="F248" s="35" t="s">
        <v>270</v>
      </c>
      <c r="H248" s="96" t="str">
        <f t="shared" si="9"/>
        <v>Saša – Glagolić – OK Kapela – Ž35</v>
      </c>
      <c r="J248" s="96" t="str">
        <f t="shared" si="10"/>
        <v>Saša – Glagolić – OK Kapela</v>
      </c>
      <c r="L248" s="96" t="str">
        <f t="shared" si="11"/>
        <v>Saša – Glagolić</v>
      </c>
      <c r="N248" s="34"/>
      <c r="O248" s="46"/>
      <c r="P248" s="35"/>
    </row>
    <row r="249" spans="2:16" x14ac:dyDescent="0.25">
      <c r="B249" s="34">
        <v>1867</v>
      </c>
      <c r="C249" s="46" t="s">
        <v>526</v>
      </c>
      <c r="D249" s="46" t="s">
        <v>527</v>
      </c>
      <c r="E249" s="46" t="s">
        <v>4</v>
      </c>
      <c r="F249" s="35" t="s">
        <v>304</v>
      </c>
      <c r="H249" s="96" t="str">
        <f t="shared" si="9"/>
        <v>Beata Adrianna – Glinska – OK Kapela – Ž45</v>
      </c>
      <c r="J249" s="96" t="str">
        <f t="shared" si="10"/>
        <v>Beata Adrianna – Glinska – OK Kapela</v>
      </c>
      <c r="L249" s="96" t="str">
        <f t="shared" si="11"/>
        <v>Beata Adrianna – Glinska</v>
      </c>
      <c r="N249" s="34"/>
      <c r="O249" s="46"/>
      <c r="P249" s="35"/>
    </row>
    <row r="250" spans="2:16" x14ac:dyDescent="0.25">
      <c r="B250" s="34">
        <v>1857</v>
      </c>
      <c r="C250" s="46" t="s">
        <v>359</v>
      </c>
      <c r="D250" s="46" t="s">
        <v>528</v>
      </c>
      <c r="E250" s="46" t="s">
        <v>4</v>
      </c>
      <c r="F250" s="35" t="s">
        <v>248</v>
      </c>
      <c r="H250" s="96" t="str">
        <f t="shared" si="9"/>
        <v>Hana – Glušica – OK Kapela – Ž21B</v>
      </c>
      <c r="J250" s="96" t="str">
        <f t="shared" si="10"/>
        <v>Hana – Glušica – OK Kapela</v>
      </c>
      <c r="L250" s="96" t="str">
        <f t="shared" si="11"/>
        <v>Hana – Glušica</v>
      </c>
      <c r="N250" s="34"/>
      <c r="O250" s="46"/>
      <c r="P250" s="35"/>
    </row>
    <row r="251" spans="2:16" x14ac:dyDescent="0.25">
      <c r="B251" s="34">
        <v>1268</v>
      </c>
      <c r="C251" s="46" t="s">
        <v>307</v>
      </c>
      <c r="D251" s="46" t="s">
        <v>317</v>
      </c>
      <c r="E251" s="46" t="s">
        <v>4</v>
      </c>
      <c r="F251" s="35" t="s">
        <v>304</v>
      </c>
      <c r="H251" s="96" t="str">
        <f t="shared" si="9"/>
        <v>Marija – Gradečak Galović – OK Kapela – Ž45</v>
      </c>
      <c r="J251" s="96" t="str">
        <f t="shared" si="10"/>
        <v>Marija – Gradečak Galović – OK Kapela</v>
      </c>
      <c r="L251" s="96" t="str">
        <f t="shared" si="11"/>
        <v>Marija – Gradečak Galović</v>
      </c>
      <c r="N251" s="34"/>
      <c r="O251" s="46"/>
      <c r="P251" s="35"/>
    </row>
    <row r="252" spans="2:16" x14ac:dyDescent="0.25">
      <c r="B252" s="34">
        <v>1347</v>
      </c>
      <c r="C252" s="46" t="s">
        <v>529</v>
      </c>
      <c r="D252" s="46" t="s">
        <v>530</v>
      </c>
      <c r="E252" s="46" t="s">
        <v>4</v>
      </c>
      <c r="F252" s="35" t="s">
        <v>248</v>
      </c>
      <c r="H252" s="96" t="str">
        <f t="shared" si="9"/>
        <v>Nela – Gross – OK Kapela – Ž21B</v>
      </c>
      <c r="J252" s="96" t="str">
        <f t="shared" si="10"/>
        <v>Nela – Gross – OK Kapela</v>
      </c>
      <c r="L252" s="96" t="str">
        <f t="shared" si="11"/>
        <v>Nela – Gross</v>
      </c>
      <c r="N252" s="34"/>
      <c r="O252" s="46"/>
      <c r="P252" s="35"/>
    </row>
    <row r="253" spans="2:16" x14ac:dyDescent="0.25">
      <c r="B253" s="34">
        <v>1378</v>
      </c>
      <c r="C253" s="46" t="s">
        <v>224</v>
      </c>
      <c r="D253" s="46" t="s">
        <v>223</v>
      </c>
      <c r="E253" s="46" t="s">
        <v>4</v>
      </c>
      <c r="F253" s="35" t="s">
        <v>220</v>
      </c>
      <c r="H253" s="96" t="str">
        <f t="shared" si="9"/>
        <v>Mare – Gršković – OK Kapela – Ž16</v>
      </c>
      <c r="J253" s="96" t="str">
        <f t="shared" si="10"/>
        <v>Mare – Gršković – OK Kapela</v>
      </c>
      <c r="L253" s="96" t="str">
        <f t="shared" si="11"/>
        <v>Mare – Gršković</v>
      </c>
      <c r="N253" s="34"/>
      <c r="O253" s="46"/>
      <c r="P253" s="35"/>
    </row>
    <row r="254" spans="2:16" x14ac:dyDescent="0.25">
      <c r="B254" s="34">
        <v>1205</v>
      </c>
      <c r="C254" s="46" t="s">
        <v>58</v>
      </c>
      <c r="D254" s="46" t="s">
        <v>128</v>
      </c>
      <c r="E254" s="46" t="s">
        <v>4</v>
      </c>
      <c r="F254" s="35" t="s">
        <v>116</v>
      </c>
      <c r="H254" s="96" t="str">
        <f t="shared" si="9"/>
        <v>Ivan – Gverić – OK Kapela – M35</v>
      </c>
      <c r="J254" s="96" t="str">
        <f t="shared" si="10"/>
        <v>Ivan – Gverić – OK Kapela</v>
      </c>
      <c r="L254" s="96" t="str">
        <f t="shared" si="11"/>
        <v>Ivan – Gverić</v>
      </c>
      <c r="N254" s="34"/>
      <c r="O254" s="46"/>
      <c r="P254" s="35"/>
    </row>
    <row r="255" spans="2:16" x14ac:dyDescent="0.25">
      <c r="B255" s="34">
        <v>1554</v>
      </c>
      <c r="C255" s="46" t="s">
        <v>70</v>
      </c>
      <c r="D255" s="46" t="s">
        <v>162</v>
      </c>
      <c r="E255" s="46" t="s">
        <v>4</v>
      </c>
      <c r="F255" s="35" t="s">
        <v>142</v>
      </c>
      <c r="H255" s="96" t="str">
        <f t="shared" si="9"/>
        <v>Damir – Hercigonja – OK Kapela – M45</v>
      </c>
      <c r="J255" s="96" t="str">
        <f t="shared" si="10"/>
        <v>Damir – Hercigonja – OK Kapela</v>
      </c>
      <c r="L255" s="96" t="str">
        <f t="shared" si="11"/>
        <v>Damir – Hercigonja</v>
      </c>
      <c r="N255" s="34"/>
      <c r="O255" s="46"/>
      <c r="P255" s="35"/>
    </row>
    <row r="256" spans="2:16" x14ac:dyDescent="0.25">
      <c r="B256" s="34">
        <v>1467</v>
      </c>
      <c r="C256" s="46" t="s">
        <v>198</v>
      </c>
      <c r="D256" s="46" t="s">
        <v>162</v>
      </c>
      <c r="E256" s="46" t="s">
        <v>4</v>
      </c>
      <c r="F256" s="35" t="s">
        <v>211</v>
      </c>
      <c r="H256" s="96" t="str">
        <f t="shared" si="9"/>
        <v>Lucija – Hercigonja – OK Kapela – Ž14</v>
      </c>
      <c r="J256" s="96" t="str">
        <f t="shared" si="10"/>
        <v>Lucija – Hercigonja – OK Kapela</v>
      </c>
      <c r="L256" s="96" t="str">
        <f t="shared" si="11"/>
        <v>Lucija – Hercigonja</v>
      </c>
      <c r="N256" s="34"/>
      <c r="O256" s="46"/>
      <c r="P256" s="35"/>
    </row>
    <row r="257" spans="2:16" x14ac:dyDescent="0.25">
      <c r="B257" s="34">
        <v>1437</v>
      </c>
      <c r="C257" s="46" t="s">
        <v>429</v>
      </c>
      <c r="D257" s="46" t="s">
        <v>162</v>
      </c>
      <c r="E257" s="46" t="s">
        <v>4</v>
      </c>
      <c r="F257" s="35" t="s">
        <v>248</v>
      </c>
      <c r="H257" s="96" t="str">
        <f t="shared" si="9"/>
        <v>Pia – Hercigonja – OK Kapela – Ž21B</v>
      </c>
      <c r="J257" s="96" t="str">
        <f t="shared" si="10"/>
        <v>Pia – Hercigonja – OK Kapela</v>
      </c>
      <c r="L257" s="96" t="str">
        <f t="shared" si="11"/>
        <v>Pia – Hercigonja</v>
      </c>
      <c r="N257" s="34"/>
      <c r="O257" s="46"/>
      <c r="P257" s="35"/>
    </row>
    <row r="258" spans="2:16" x14ac:dyDescent="0.25">
      <c r="B258" s="34">
        <v>1861</v>
      </c>
      <c r="C258" s="46" t="s">
        <v>531</v>
      </c>
      <c r="D258" s="46" t="s">
        <v>532</v>
      </c>
      <c r="E258" s="46" t="s">
        <v>4</v>
      </c>
      <c r="F258" s="35" t="s">
        <v>62</v>
      </c>
      <c r="H258" s="96" t="str">
        <f t="shared" si="9"/>
        <v>Andraž – Hribar – OK Kapela – M21A</v>
      </c>
      <c r="J258" s="96" t="str">
        <f t="shared" si="10"/>
        <v>Andraž – Hribar – OK Kapela</v>
      </c>
      <c r="L258" s="96" t="str">
        <f t="shared" si="11"/>
        <v>Andraž – Hribar</v>
      </c>
      <c r="N258" s="34"/>
      <c r="O258" s="46"/>
      <c r="P258" s="35"/>
    </row>
    <row r="259" spans="2:16" x14ac:dyDescent="0.25">
      <c r="B259" s="34">
        <v>1865</v>
      </c>
      <c r="C259" s="46" t="s">
        <v>278</v>
      </c>
      <c r="D259" s="46" t="s">
        <v>533</v>
      </c>
      <c r="E259" s="46" t="s">
        <v>4</v>
      </c>
      <c r="F259" s="35" t="s">
        <v>248</v>
      </c>
      <c r="H259" s="96" t="str">
        <f t="shared" si="9"/>
        <v>Željka – Ilijašev – OK Kapela – Ž21B</v>
      </c>
      <c r="J259" s="96" t="str">
        <f t="shared" si="10"/>
        <v>Željka – Ilijašev – OK Kapela</v>
      </c>
      <c r="L259" s="96" t="str">
        <f t="shared" si="11"/>
        <v>Željka – Ilijašev</v>
      </c>
      <c r="N259" s="34"/>
      <c r="O259" s="46"/>
      <c r="P259" s="35"/>
    </row>
    <row r="260" spans="2:16" x14ac:dyDescent="0.25">
      <c r="B260" s="34">
        <v>1792</v>
      </c>
      <c r="C260" s="46" t="s">
        <v>534</v>
      </c>
      <c r="D260" s="46" t="s">
        <v>407</v>
      </c>
      <c r="E260" s="46" t="s">
        <v>4</v>
      </c>
      <c r="F260" s="35"/>
      <c r="H260" s="96" t="str">
        <f t="shared" si="9"/>
        <v>Ružica – Jakopec – OK Kapela</v>
      </c>
      <c r="J260" s="96" t="str">
        <f t="shared" si="10"/>
        <v>Ružica – Jakopec – OK Kapela</v>
      </c>
      <c r="L260" s="96" t="str">
        <f t="shared" si="11"/>
        <v>Ružica – Jakopec</v>
      </c>
      <c r="N260" s="34"/>
      <c r="O260" s="46"/>
      <c r="P260" s="35"/>
    </row>
    <row r="261" spans="2:16" x14ac:dyDescent="0.25">
      <c r="B261" s="34">
        <v>1128</v>
      </c>
      <c r="C261" s="46" t="s">
        <v>307</v>
      </c>
      <c r="D261" s="46" t="s">
        <v>306</v>
      </c>
      <c r="E261" s="46" t="s">
        <v>4</v>
      </c>
      <c r="F261" s="35" t="s">
        <v>304</v>
      </c>
      <c r="H261" s="96" t="str">
        <f t="shared" si="9"/>
        <v>Marija – Jazvić Mioković – OK Kapela – Ž45</v>
      </c>
      <c r="J261" s="96" t="str">
        <f t="shared" si="10"/>
        <v>Marija – Jazvić Mioković – OK Kapela</v>
      </c>
      <c r="L261" s="96" t="str">
        <f t="shared" si="11"/>
        <v>Marija – Jazvić Mioković</v>
      </c>
      <c r="N261" s="34"/>
      <c r="O261" s="46"/>
      <c r="P261" s="35"/>
    </row>
    <row r="262" spans="2:16" x14ac:dyDescent="0.25">
      <c r="B262" s="34">
        <v>1514</v>
      </c>
      <c r="C262" s="46" t="s">
        <v>111</v>
      </c>
      <c r="D262" s="46" t="s">
        <v>110</v>
      </c>
      <c r="E262" s="46" t="s">
        <v>4</v>
      </c>
      <c r="F262" s="35" t="s">
        <v>92</v>
      </c>
      <c r="H262" s="96" t="str">
        <f t="shared" si="9"/>
        <v>Ivor – Jelić – OK Kapela – M21B</v>
      </c>
      <c r="J262" s="96" t="str">
        <f t="shared" si="10"/>
        <v>Ivor – Jelić – OK Kapela</v>
      </c>
      <c r="L262" s="96" t="str">
        <f t="shared" si="11"/>
        <v>Ivor – Jelić</v>
      </c>
      <c r="N262" s="34"/>
      <c r="O262" s="46"/>
      <c r="P262" s="35"/>
    </row>
    <row r="263" spans="2:16" x14ac:dyDescent="0.25">
      <c r="B263" s="34">
        <v>1188</v>
      </c>
      <c r="C263" s="46" t="s">
        <v>154</v>
      </c>
      <c r="D263" s="46" t="s">
        <v>110</v>
      </c>
      <c r="E263" s="46" t="s">
        <v>4</v>
      </c>
      <c r="F263" s="35" t="s">
        <v>168</v>
      </c>
      <c r="H263" s="96" t="str">
        <f t="shared" si="9"/>
        <v>Mladen – Jelić – OK Kapela – M55</v>
      </c>
      <c r="J263" s="96" t="str">
        <f t="shared" si="10"/>
        <v>Mladen – Jelić – OK Kapela</v>
      </c>
      <c r="L263" s="96" t="str">
        <f t="shared" si="11"/>
        <v>Mladen – Jelić</v>
      </c>
      <c r="N263" s="34"/>
      <c r="O263" s="46"/>
      <c r="P263" s="35"/>
    </row>
    <row r="264" spans="2:16" x14ac:dyDescent="0.25">
      <c r="B264" s="34">
        <v>1465</v>
      </c>
      <c r="C264" s="46" t="s">
        <v>238</v>
      </c>
      <c r="D264" s="46" t="s">
        <v>237</v>
      </c>
      <c r="E264" s="46" t="s">
        <v>4</v>
      </c>
      <c r="F264" s="35" t="s">
        <v>232</v>
      </c>
      <c r="H264" s="96" t="str">
        <f t="shared" si="9"/>
        <v>Olga – Jerković Perić – OK Kapela – Ž21A</v>
      </c>
      <c r="J264" s="96" t="str">
        <f t="shared" si="10"/>
        <v>Olga – Jerković Perić – OK Kapela</v>
      </c>
      <c r="L264" s="96" t="str">
        <f t="shared" si="11"/>
        <v>Olga – Jerković Perić</v>
      </c>
      <c r="N264" s="34"/>
      <c r="O264" s="46"/>
      <c r="P264" s="35"/>
    </row>
    <row r="265" spans="2:16" x14ac:dyDescent="0.25">
      <c r="B265" s="34">
        <v>1081</v>
      </c>
      <c r="C265" s="46" t="s">
        <v>85</v>
      </c>
      <c r="D265" s="46" t="s">
        <v>86</v>
      </c>
      <c r="E265" s="46" t="s">
        <v>4</v>
      </c>
      <c r="F265" s="35" t="s">
        <v>62</v>
      </c>
      <c r="H265" s="96" t="str">
        <f t="shared" si="9"/>
        <v>Vedran – Kaldi – OK Kapela – M21A</v>
      </c>
      <c r="J265" s="96" t="str">
        <f t="shared" si="10"/>
        <v>Vedran – Kaldi – OK Kapela</v>
      </c>
      <c r="L265" s="96" t="str">
        <f t="shared" si="11"/>
        <v>Vedran – Kaldi</v>
      </c>
      <c r="N265" s="34"/>
      <c r="O265" s="46"/>
      <c r="P265" s="35"/>
    </row>
    <row r="266" spans="2:16" x14ac:dyDescent="0.25">
      <c r="B266" s="34">
        <v>1184</v>
      </c>
      <c r="C266" s="46" t="s">
        <v>282</v>
      </c>
      <c r="D266" s="46" t="s">
        <v>535</v>
      </c>
      <c r="E266" s="46" t="s">
        <v>4</v>
      </c>
      <c r="F266" s="35" t="s">
        <v>248</v>
      </c>
      <c r="H266" s="96" t="str">
        <f t="shared" si="9"/>
        <v>Irena – Kasaš Spasić – OK Kapela – Ž21B</v>
      </c>
      <c r="J266" s="96" t="str">
        <f t="shared" si="10"/>
        <v>Irena – Kasaš Spasić – OK Kapela</v>
      </c>
      <c r="L266" s="96" t="str">
        <f t="shared" si="11"/>
        <v>Irena – Kasaš Spasić</v>
      </c>
      <c r="N266" s="34"/>
      <c r="O266" s="46"/>
      <c r="P266" s="35"/>
    </row>
    <row r="267" spans="2:16" x14ac:dyDescent="0.25">
      <c r="B267" s="34">
        <v>1232</v>
      </c>
      <c r="C267" s="46" t="s">
        <v>536</v>
      </c>
      <c r="D267" s="46" t="s">
        <v>537</v>
      </c>
      <c r="E267" s="46" t="s">
        <v>4</v>
      </c>
      <c r="F267" s="35"/>
      <c r="H267" s="96" t="str">
        <f t="shared" ref="H267:H330" si="12">IF(C267="","",C267) &amp; IF(D267="",""," – " &amp; D267) &amp; IF(E267="",""," – " &amp; E267) &amp; IF(F267="",""," – " &amp; F267)</f>
        <v>Tamara – Kefeček – OK Kapela</v>
      </c>
      <c r="J267" s="96" t="str">
        <f t="shared" ref="J267:J330" si="13">IF(C267="","",C267) &amp; IF(D267="",""," – " &amp; D267) &amp; IF(E267="",""," – " &amp; E267)</f>
        <v>Tamara – Kefeček – OK Kapela</v>
      </c>
      <c r="L267" s="96" t="str">
        <f t="shared" ref="L267:L330" si="14">IF(C267="","",C267) &amp; IF(D267="",""," – " &amp; D267)</f>
        <v>Tamara – Kefeček</v>
      </c>
      <c r="N267" s="34"/>
      <c r="O267" s="46"/>
      <c r="P267" s="35"/>
    </row>
    <row r="268" spans="2:16" x14ac:dyDescent="0.25">
      <c r="B268" s="34">
        <v>1871</v>
      </c>
      <c r="C268" s="46" t="s">
        <v>538</v>
      </c>
      <c r="D268" s="46" t="s">
        <v>539</v>
      </c>
      <c r="E268" s="46" t="s">
        <v>4</v>
      </c>
      <c r="F268" s="35" t="s">
        <v>92</v>
      </c>
      <c r="H268" s="96" t="str">
        <f t="shared" si="12"/>
        <v>Vjekoslav – Klarić – OK Kapela – M21B</v>
      </c>
      <c r="J268" s="96" t="str">
        <f t="shared" si="13"/>
        <v>Vjekoslav – Klarić – OK Kapela</v>
      </c>
      <c r="L268" s="96" t="str">
        <f t="shared" si="14"/>
        <v>Vjekoslav – Klarić</v>
      </c>
      <c r="N268" s="34"/>
      <c r="O268" s="46"/>
      <c r="P268" s="35"/>
    </row>
    <row r="269" spans="2:16" x14ac:dyDescent="0.25">
      <c r="B269" s="34">
        <v>1483</v>
      </c>
      <c r="C269" s="46" t="s">
        <v>192</v>
      </c>
      <c r="D269" s="46" t="s">
        <v>246</v>
      </c>
      <c r="E269" s="46" t="s">
        <v>4</v>
      </c>
      <c r="F269" s="35" t="s">
        <v>232</v>
      </c>
      <c r="H269" s="96" t="str">
        <f t="shared" si="12"/>
        <v>Ines – Kos – OK Kapela – Ž21A</v>
      </c>
      <c r="J269" s="96" t="str">
        <f t="shared" si="13"/>
        <v>Ines – Kos – OK Kapela</v>
      </c>
      <c r="L269" s="96" t="str">
        <f t="shared" si="14"/>
        <v>Ines – Kos</v>
      </c>
      <c r="N269" s="34"/>
      <c r="O269" s="46"/>
      <c r="P269" s="35"/>
    </row>
    <row r="270" spans="2:16" x14ac:dyDescent="0.25">
      <c r="B270" s="34">
        <v>1204</v>
      </c>
      <c r="C270" s="46" t="s">
        <v>213</v>
      </c>
      <c r="D270" s="46" t="s">
        <v>212</v>
      </c>
      <c r="E270" s="46" t="s">
        <v>4</v>
      </c>
      <c r="F270" s="35" t="s">
        <v>220</v>
      </c>
      <c r="H270" s="96" t="str">
        <f t="shared" si="12"/>
        <v>Wanda – Kovač – OK Kapela – Ž16</v>
      </c>
      <c r="J270" s="96" t="str">
        <f t="shared" si="13"/>
        <v>Wanda – Kovač – OK Kapela</v>
      </c>
      <c r="L270" s="96" t="str">
        <f t="shared" si="14"/>
        <v>Wanda – Kovač</v>
      </c>
      <c r="N270" s="34"/>
      <c r="O270" s="46"/>
      <c r="P270" s="35"/>
    </row>
    <row r="271" spans="2:16" x14ac:dyDescent="0.25">
      <c r="B271" s="34">
        <v>1150</v>
      </c>
      <c r="C271" s="46" t="s">
        <v>540</v>
      </c>
      <c r="D271" s="46" t="s">
        <v>541</v>
      </c>
      <c r="E271" s="46" t="s">
        <v>4</v>
      </c>
      <c r="F271" s="35" t="s">
        <v>92</v>
      </c>
      <c r="H271" s="96" t="str">
        <f t="shared" si="12"/>
        <v>Dragan – Kovačević – OK Kapela – M21B</v>
      </c>
      <c r="J271" s="96" t="str">
        <f t="shared" si="13"/>
        <v>Dragan – Kovačević – OK Kapela</v>
      </c>
      <c r="L271" s="96" t="str">
        <f t="shared" si="14"/>
        <v>Dragan – Kovačević</v>
      </c>
      <c r="N271" s="34"/>
      <c r="O271" s="46"/>
      <c r="P271" s="35"/>
    </row>
    <row r="272" spans="2:16" x14ac:dyDescent="0.25">
      <c r="B272" s="34">
        <v>1541</v>
      </c>
      <c r="C272" s="46" t="s">
        <v>210</v>
      </c>
      <c r="D272" s="46" t="s">
        <v>542</v>
      </c>
      <c r="E272" s="46" t="s">
        <v>4</v>
      </c>
      <c r="F272" s="35" t="s">
        <v>270</v>
      </c>
      <c r="H272" s="96" t="str">
        <f t="shared" si="12"/>
        <v>Monika – Kovaljesko – OK Kapela – Ž35</v>
      </c>
      <c r="J272" s="96" t="str">
        <f t="shared" si="13"/>
        <v>Monika – Kovaljesko – OK Kapela</v>
      </c>
      <c r="L272" s="96" t="str">
        <f t="shared" si="14"/>
        <v>Monika – Kovaljesko</v>
      </c>
      <c r="N272" s="34"/>
      <c r="O272" s="46"/>
      <c r="P272" s="35"/>
    </row>
    <row r="273" spans="2:16" x14ac:dyDescent="0.25">
      <c r="B273" s="34">
        <v>1331</v>
      </c>
      <c r="C273" s="46" t="s">
        <v>261</v>
      </c>
      <c r="D273" s="46" t="s">
        <v>260</v>
      </c>
      <c r="E273" s="46" t="s">
        <v>4</v>
      </c>
      <c r="F273" s="35" t="s">
        <v>270</v>
      </c>
      <c r="H273" s="96" t="str">
        <f t="shared" si="12"/>
        <v>Aida – Krkić Drobić – OK Kapela – Ž35</v>
      </c>
      <c r="J273" s="96" t="str">
        <f t="shared" si="13"/>
        <v>Aida – Krkić Drobić – OK Kapela</v>
      </c>
      <c r="L273" s="96" t="str">
        <f t="shared" si="14"/>
        <v>Aida – Krkić Drobić</v>
      </c>
      <c r="N273" s="34"/>
      <c r="O273" s="46"/>
      <c r="P273" s="35"/>
    </row>
    <row r="274" spans="2:16" x14ac:dyDescent="0.25">
      <c r="B274" s="34">
        <v>1265</v>
      </c>
      <c r="C274" s="46" t="s">
        <v>543</v>
      </c>
      <c r="D274" s="46" t="s">
        <v>544</v>
      </c>
      <c r="E274" s="46" t="s">
        <v>4</v>
      </c>
      <c r="F274" s="35" t="s">
        <v>232</v>
      </c>
      <c r="H274" s="96" t="str">
        <f t="shared" si="12"/>
        <v>Dorotea – Kutleša – OK Kapela – Ž21A</v>
      </c>
      <c r="J274" s="96" t="str">
        <f t="shared" si="13"/>
        <v>Dorotea – Kutleša – OK Kapela</v>
      </c>
      <c r="L274" s="96" t="str">
        <f t="shared" si="14"/>
        <v>Dorotea – Kutleša</v>
      </c>
      <c r="N274" s="34"/>
      <c r="O274" s="46"/>
      <c r="P274" s="35"/>
    </row>
    <row r="275" spans="2:16" x14ac:dyDescent="0.25">
      <c r="B275" s="34">
        <v>1476</v>
      </c>
      <c r="C275" s="46" t="s">
        <v>252</v>
      </c>
      <c r="D275" s="46" t="s">
        <v>262</v>
      </c>
      <c r="E275" s="46" t="s">
        <v>4</v>
      </c>
      <c r="F275" s="35" t="s">
        <v>248</v>
      </c>
      <c r="H275" s="96" t="str">
        <f t="shared" si="12"/>
        <v>Sandra – Latinger – OK Kapela – Ž21B</v>
      </c>
      <c r="J275" s="96" t="str">
        <f t="shared" si="13"/>
        <v>Sandra – Latinger – OK Kapela</v>
      </c>
      <c r="L275" s="96" t="str">
        <f t="shared" si="14"/>
        <v>Sandra – Latinger</v>
      </c>
      <c r="N275" s="34"/>
      <c r="O275" s="46"/>
      <c r="P275" s="35"/>
    </row>
    <row r="276" spans="2:16" x14ac:dyDescent="0.25">
      <c r="B276" s="34">
        <v>1135</v>
      </c>
      <c r="C276" s="46" t="s">
        <v>290</v>
      </c>
      <c r="D276" s="46" t="s">
        <v>289</v>
      </c>
      <c r="E276" s="46" t="s">
        <v>4</v>
      </c>
      <c r="F276" s="35" t="s">
        <v>270</v>
      </c>
      <c r="H276" s="96" t="str">
        <f t="shared" si="12"/>
        <v>Slađana – Lučić – OK Kapela – Ž35</v>
      </c>
      <c r="J276" s="96" t="str">
        <f t="shared" si="13"/>
        <v>Slađana – Lučić – OK Kapela</v>
      </c>
      <c r="L276" s="96" t="str">
        <f t="shared" si="14"/>
        <v>Slađana – Lučić</v>
      </c>
      <c r="N276" s="34"/>
      <c r="O276" s="46"/>
      <c r="P276" s="35"/>
    </row>
    <row r="277" spans="2:16" x14ac:dyDescent="0.25">
      <c r="B277" s="34">
        <v>1302</v>
      </c>
      <c r="C277" s="46" t="s">
        <v>83</v>
      </c>
      <c r="D277" s="46" t="s">
        <v>545</v>
      </c>
      <c r="E277" s="46" t="s">
        <v>4</v>
      </c>
      <c r="F277" s="35" t="s">
        <v>92</v>
      </c>
      <c r="H277" s="96" t="str">
        <f t="shared" si="12"/>
        <v>Domagoj – Malović – OK Kapela – M21B</v>
      </c>
      <c r="J277" s="96" t="str">
        <f t="shared" si="13"/>
        <v>Domagoj – Malović – OK Kapela</v>
      </c>
      <c r="L277" s="96" t="str">
        <f t="shared" si="14"/>
        <v>Domagoj – Malović</v>
      </c>
      <c r="N277" s="34"/>
      <c r="O277" s="46"/>
      <c r="P277" s="35"/>
    </row>
    <row r="278" spans="2:16" x14ac:dyDescent="0.25">
      <c r="B278" s="34">
        <v>1948</v>
      </c>
      <c r="C278" s="46" t="s">
        <v>58</v>
      </c>
      <c r="D278" s="46" t="s">
        <v>545</v>
      </c>
      <c r="E278" s="46" t="s">
        <v>4</v>
      </c>
      <c r="F278" s="35" t="s">
        <v>92</v>
      </c>
      <c r="H278" s="96" t="str">
        <f t="shared" si="12"/>
        <v>Ivan – Malović – OK Kapela – M21B</v>
      </c>
      <c r="J278" s="96" t="str">
        <f t="shared" si="13"/>
        <v>Ivan – Malović – OK Kapela</v>
      </c>
      <c r="L278" s="96" t="str">
        <f t="shared" si="14"/>
        <v>Ivan – Malović</v>
      </c>
      <c r="N278" s="34"/>
      <c r="O278" s="46"/>
      <c r="P278" s="35"/>
    </row>
    <row r="279" spans="2:16" x14ac:dyDescent="0.25">
      <c r="B279" s="34">
        <v>1488</v>
      </c>
      <c r="C279" s="46" t="s">
        <v>193</v>
      </c>
      <c r="D279" s="46" t="s">
        <v>249</v>
      </c>
      <c r="E279" s="46" t="s">
        <v>4</v>
      </c>
      <c r="F279" s="35" t="s">
        <v>270</v>
      </c>
      <c r="H279" s="96" t="str">
        <f t="shared" si="12"/>
        <v>Ana – Mandić – OK Kapela – Ž35</v>
      </c>
      <c r="J279" s="96" t="str">
        <f t="shared" si="13"/>
        <v>Ana – Mandić – OK Kapela</v>
      </c>
      <c r="L279" s="96" t="str">
        <f t="shared" si="14"/>
        <v>Ana – Mandić</v>
      </c>
      <c r="N279" s="34"/>
      <c r="O279" s="46"/>
      <c r="P279" s="35"/>
    </row>
    <row r="280" spans="2:16" x14ac:dyDescent="0.25">
      <c r="B280" s="34">
        <v>1866</v>
      </c>
      <c r="C280" s="46" t="s">
        <v>269</v>
      </c>
      <c r="D280" s="46" t="s">
        <v>3</v>
      </c>
      <c r="E280" s="46" t="s">
        <v>4</v>
      </c>
      <c r="F280" s="35" t="s">
        <v>248</v>
      </c>
      <c r="H280" s="96" t="str">
        <f t="shared" si="12"/>
        <v>Martina – Martin – OK Kapela – Ž21B</v>
      </c>
      <c r="J280" s="96" t="str">
        <f t="shared" si="13"/>
        <v>Martina – Martin – OK Kapela</v>
      </c>
      <c r="L280" s="96" t="str">
        <f t="shared" si="14"/>
        <v>Martina – Martin</v>
      </c>
      <c r="N280" s="34"/>
      <c r="O280" s="46"/>
      <c r="P280" s="35"/>
    </row>
    <row r="281" spans="2:16" x14ac:dyDescent="0.25">
      <c r="B281" s="34">
        <v>1108</v>
      </c>
      <c r="C281" s="46" t="s">
        <v>3</v>
      </c>
      <c r="D281" s="46" t="s">
        <v>2</v>
      </c>
      <c r="E281" s="46" t="s">
        <v>4</v>
      </c>
      <c r="F281" s="35" t="s">
        <v>28</v>
      </c>
      <c r="H281" s="96" t="str">
        <f t="shared" si="12"/>
        <v>Martin – Meštrović – OK Kapela – M14</v>
      </c>
      <c r="J281" s="96" t="str">
        <f t="shared" si="13"/>
        <v>Martin – Meštrović – OK Kapela</v>
      </c>
      <c r="L281" s="96" t="str">
        <f t="shared" si="14"/>
        <v>Martin – Meštrović</v>
      </c>
      <c r="N281" s="34"/>
      <c r="O281" s="46"/>
      <c r="P281" s="35"/>
    </row>
    <row r="282" spans="2:16" x14ac:dyDescent="0.25">
      <c r="B282" s="34">
        <v>1367</v>
      </c>
      <c r="C282" s="46" t="s">
        <v>77</v>
      </c>
      <c r="D282" s="46" t="s">
        <v>2</v>
      </c>
      <c r="E282" s="46" t="s">
        <v>4</v>
      </c>
      <c r="F282" s="35" t="s">
        <v>116</v>
      </c>
      <c r="H282" s="96" t="str">
        <f t="shared" si="12"/>
        <v>Tomislav – Meštrović – OK Kapela – M35</v>
      </c>
      <c r="J282" s="96" t="str">
        <f t="shared" si="13"/>
        <v>Tomislav – Meštrović – OK Kapela</v>
      </c>
      <c r="L282" s="96" t="str">
        <f t="shared" si="14"/>
        <v>Tomislav – Meštrović</v>
      </c>
      <c r="N282" s="34"/>
      <c r="O282" s="46"/>
      <c r="P282" s="35"/>
    </row>
    <row r="283" spans="2:16" x14ac:dyDescent="0.25">
      <c r="B283" s="34">
        <v>1786</v>
      </c>
      <c r="C283" s="46" t="s">
        <v>294</v>
      </c>
      <c r="D283" s="46" t="s">
        <v>546</v>
      </c>
      <c r="E283" s="46" t="s">
        <v>4</v>
      </c>
      <c r="F283" s="35" t="s">
        <v>248</v>
      </c>
      <c r="H283" s="96" t="str">
        <f t="shared" si="12"/>
        <v>Ivana – Mikulinjak – OK Kapela – Ž21B</v>
      </c>
      <c r="J283" s="96" t="str">
        <f t="shared" si="13"/>
        <v>Ivana – Mikulinjak – OK Kapela</v>
      </c>
      <c r="L283" s="96" t="str">
        <f t="shared" si="14"/>
        <v>Ivana – Mikulinjak</v>
      </c>
      <c r="N283" s="34"/>
      <c r="O283" s="46"/>
      <c r="P283" s="35"/>
    </row>
    <row r="284" spans="2:16" x14ac:dyDescent="0.25">
      <c r="B284" s="34">
        <v>1092</v>
      </c>
      <c r="C284" s="46" t="s">
        <v>198</v>
      </c>
      <c r="D284" s="46" t="s">
        <v>547</v>
      </c>
      <c r="E284" s="46" t="s">
        <v>4</v>
      </c>
      <c r="F284" s="35" t="s">
        <v>270</v>
      </c>
      <c r="H284" s="96" t="str">
        <f t="shared" si="12"/>
        <v>Lucija – Milas – OK Kapela – Ž35</v>
      </c>
      <c r="J284" s="96" t="str">
        <f t="shared" si="13"/>
        <v>Lucija – Milas – OK Kapela</v>
      </c>
      <c r="L284" s="96" t="str">
        <f t="shared" si="14"/>
        <v>Lucija – Milas</v>
      </c>
      <c r="N284" s="34"/>
      <c r="O284" s="46"/>
      <c r="P284" s="35"/>
    </row>
    <row r="285" spans="2:16" x14ac:dyDescent="0.25">
      <c r="B285" s="34">
        <v>1754</v>
      </c>
      <c r="C285" s="46" t="s">
        <v>548</v>
      </c>
      <c r="D285" s="46" t="s">
        <v>266</v>
      </c>
      <c r="E285" s="46" t="s">
        <v>4</v>
      </c>
      <c r="F285" s="35"/>
      <c r="H285" s="96" t="str">
        <f t="shared" si="12"/>
        <v>Ira – Miličević – OK Kapela</v>
      </c>
      <c r="J285" s="96" t="str">
        <f t="shared" si="13"/>
        <v>Ira – Miličević – OK Kapela</v>
      </c>
      <c r="L285" s="96" t="str">
        <f t="shared" si="14"/>
        <v>Ira – Miličević</v>
      </c>
      <c r="N285" s="34"/>
      <c r="O285" s="46"/>
      <c r="P285" s="35"/>
    </row>
    <row r="286" spans="2:16" x14ac:dyDescent="0.25">
      <c r="B286" s="34">
        <v>1430</v>
      </c>
      <c r="C286" s="46" t="s">
        <v>171</v>
      </c>
      <c r="D286" s="46" t="s">
        <v>170</v>
      </c>
      <c r="E286" s="46" t="s">
        <v>4</v>
      </c>
      <c r="F286" s="35" t="s">
        <v>168</v>
      </c>
      <c r="H286" s="96" t="str">
        <f t="shared" si="12"/>
        <v>Mile – Mioković – OK Kapela – M55</v>
      </c>
      <c r="J286" s="96" t="str">
        <f t="shared" si="13"/>
        <v>Mile – Mioković – OK Kapela</v>
      </c>
      <c r="L286" s="96" t="str">
        <f t="shared" si="14"/>
        <v>Mile – Mioković</v>
      </c>
      <c r="N286" s="34"/>
      <c r="O286" s="46"/>
      <c r="P286" s="35"/>
    </row>
    <row r="287" spans="2:16" x14ac:dyDescent="0.25">
      <c r="B287" s="34">
        <v>1243</v>
      </c>
      <c r="C287" s="46" t="s">
        <v>217</v>
      </c>
      <c r="D287" s="46" t="s">
        <v>170</v>
      </c>
      <c r="E287" s="46" t="s">
        <v>4</v>
      </c>
      <c r="F287" s="35" t="s">
        <v>220</v>
      </c>
      <c r="H287" s="96" t="str">
        <f t="shared" si="12"/>
        <v>Nina – Mioković – OK Kapela – Ž16</v>
      </c>
      <c r="J287" s="96" t="str">
        <f t="shared" si="13"/>
        <v>Nina – Mioković – OK Kapela</v>
      </c>
      <c r="L287" s="96" t="str">
        <f t="shared" si="14"/>
        <v>Nina – Mioković</v>
      </c>
      <c r="N287" s="34"/>
      <c r="O287" s="46"/>
      <c r="P287" s="35"/>
    </row>
    <row r="288" spans="2:16" x14ac:dyDescent="0.25">
      <c r="B288" s="34">
        <v>1516</v>
      </c>
      <c r="C288" s="46" t="s">
        <v>148</v>
      </c>
      <c r="D288" s="46" t="s">
        <v>147</v>
      </c>
      <c r="E288" s="46" t="s">
        <v>4</v>
      </c>
      <c r="F288" s="35" t="s">
        <v>142</v>
      </c>
      <c r="H288" s="96" t="str">
        <f t="shared" si="12"/>
        <v>Mario – Nimac – OK Kapela – M45</v>
      </c>
      <c r="J288" s="96" t="str">
        <f t="shared" si="13"/>
        <v>Mario – Nimac – OK Kapela</v>
      </c>
      <c r="L288" s="96" t="str">
        <f t="shared" si="14"/>
        <v>Mario – Nimac</v>
      </c>
      <c r="N288" s="34"/>
      <c r="O288" s="46"/>
      <c r="P288" s="35"/>
    </row>
    <row r="289" spans="2:16" x14ac:dyDescent="0.25">
      <c r="B289" s="34">
        <v>1787</v>
      </c>
      <c r="C289" s="46" t="s">
        <v>549</v>
      </c>
      <c r="D289" s="46" t="s">
        <v>550</v>
      </c>
      <c r="E289" s="46" t="s">
        <v>4</v>
      </c>
      <c r="F289" s="35"/>
      <c r="H289" s="96" t="str">
        <f t="shared" si="12"/>
        <v>Silvije – Nosić – OK Kapela</v>
      </c>
      <c r="J289" s="96" t="str">
        <f t="shared" si="13"/>
        <v>Silvije – Nosić – OK Kapela</v>
      </c>
      <c r="L289" s="96" t="str">
        <f t="shared" si="14"/>
        <v>Silvije – Nosić</v>
      </c>
      <c r="N289" s="34"/>
      <c r="O289" s="46"/>
      <c r="P289" s="35"/>
    </row>
    <row r="290" spans="2:16" x14ac:dyDescent="0.25">
      <c r="B290" s="34">
        <v>1258</v>
      </c>
      <c r="C290" s="46" t="s">
        <v>551</v>
      </c>
      <c r="D290" s="46" t="s">
        <v>552</v>
      </c>
      <c r="E290" s="46" t="s">
        <v>4</v>
      </c>
      <c r="F290" s="35" t="s">
        <v>211</v>
      </c>
      <c r="H290" s="96" t="str">
        <f t="shared" si="12"/>
        <v>Anja Vita – Ogorelec – OK Kapela – Ž14</v>
      </c>
      <c r="J290" s="96" t="str">
        <f t="shared" si="13"/>
        <v>Anja Vita – Ogorelec – OK Kapela</v>
      </c>
      <c r="L290" s="96" t="str">
        <f t="shared" si="14"/>
        <v>Anja Vita – Ogorelec</v>
      </c>
      <c r="N290" s="34"/>
      <c r="O290" s="46"/>
      <c r="P290" s="35"/>
    </row>
    <row r="291" spans="2:16" x14ac:dyDescent="0.25">
      <c r="B291" s="34">
        <v>1670</v>
      </c>
      <c r="C291" s="46" t="s">
        <v>290</v>
      </c>
      <c r="D291" s="46" t="s">
        <v>553</v>
      </c>
      <c r="E291" s="46" t="s">
        <v>4</v>
      </c>
      <c r="F291" s="35"/>
      <c r="H291" s="96" t="str">
        <f t="shared" si="12"/>
        <v>Slađana – Ovčarić – OK Kapela</v>
      </c>
      <c r="J291" s="96" t="str">
        <f t="shared" si="13"/>
        <v>Slađana – Ovčarić – OK Kapela</v>
      </c>
      <c r="L291" s="96" t="str">
        <f t="shared" si="14"/>
        <v>Slađana – Ovčarić</v>
      </c>
      <c r="N291" s="34"/>
      <c r="O291" s="46"/>
      <c r="P291" s="35"/>
    </row>
    <row r="292" spans="2:16" x14ac:dyDescent="0.25">
      <c r="B292" s="34">
        <v>1212</v>
      </c>
      <c r="C292" s="46" t="s">
        <v>238</v>
      </c>
      <c r="D292" s="46" t="s">
        <v>255</v>
      </c>
      <c r="E292" s="46" t="s">
        <v>4</v>
      </c>
      <c r="F292" s="35" t="s">
        <v>248</v>
      </c>
      <c r="H292" s="96" t="str">
        <f t="shared" si="12"/>
        <v>Olga – Pajnić – OK Kapela – Ž21B</v>
      </c>
      <c r="J292" s="96" t="str">
        <f t="shared" si="13"/>
        <v>Olga – Pajnić – OK Kapela</v>
      </c>
      <c r="L292" s="96" t="str">
        <f t="shared" si="14"/>
        <v>Olga – Pajnić</v>
      </c>
      <c r="N292" s="34"/>
      <c r="O292" s="46"/>
      <c r="P292" s="35"/>
    </row>
    <row r="293" spans="2:16" x14ac:dyDescent="0.25">
      <c r="B293" s="34">
        <v>1294</v>
      </c>
      <c r="C293" s="46" t="s">
        <v>72</v>
      </c>
      <c r="D293" s="46" t="s">
        <v>71</v>
      </c>
      <c r="E293" s="46" t="s">
        <v>4</v>
      </c>
      <c r="F293" s="35" t="s">
        <v>62</v>
      </c>
      <c r="H293" s="96" t="str">
        <f t="shared" si="12"/>
        <v>Krunoslav – Peh – OK Kapela – M21A</v>
      </c>
      <c r="J293" s="96" t="str">
        <f t="shared" si="13"/>
        <v>Krunoslav – Peh – OK Kapela</v>
      </c>
      <c r="L293" s="96" t="str">
        <f t="shared" si="14"/>
        <v>Krunoslav – Peh</v>
      </c>
      <c r="N293" s="34"/>
      <c r="O293" s="46"/>
      <c r="P293" s="35"/>
    </row>
    <row r="294" spans="2:16" x14ac:dyDescent="0.25">
      <c r="B294" s="34">
        <v>1211</v>
      </c>
      <c r="C294" s="46" t="s">
        <v>554</v>
      </c>
      <c r="D294" s="46" t="s">
        <v>112</v>
      </c>
      <c r="E294" s="46" t="s">
        <v>4</v>
      </c>
      <c r="F294" s="35" t="s">
        <v>142</v>
      </c>
      <c r="H294" s="96" t="str">
        <f t="shared" si="12"/>
        <v>Ivan Ivo – Penić – OK Kapela – M45</v>
      </c>
      <c r="J294" s="96" t="str">
        <f t="shared" si="13"/>
        <v>Ivan Ivo – Penić – OK Kapela</v>
      </c>
      <c r="L294" s="96" t="str">
        <f t="shared" si="14"/>
        <v>Ivan Ivo – Penić</v>
      </c>
      <c r="N294" s="34"/>
      <c r="O294" s="46"/>
      <c r="P294" s="35"/>
    </row>
    <row r="295" spans="2:16" x14ac:dyDescent="0.25">
      <c r="B295" s="34">
        <v>1019</v>
      </c>
      <c r="C295" s="46" t="s">
        <v>242</v>
      </c>
      <c r="D295" s="46" t="s">
        <v>479</v>
      </c>
      <c r="E295" s="46" t="s">
        <v>4</v>
      </c>
      <c r="F295" s="35" t="s">
        <v>322</v>
      </c>
      <c r="H295" s="96" t="str">
        <f t="shared" si="12"/>
        <v>Jelena – Perić – OK Kapela – Ž55</v>
      </c>
      <c r="J295" s="96" t="str">
        <f t="shared" si="13"/>
        <v>Jelena – Perić – OK Kapela</v>
      </c>
      <c r="L295" s="96" t="str">
        <f t="shared" si="14"/>
        <v>Jelena – Perić</v>
      </c>
      <c r="N295" s="34"/>
      <c r="O295" s="46"/>
      <c r="P295" s="35"/>
    </row>
    <row r="296" spans="2:16" x14ac:dyDescent="0.25">
      <c r="B296" s="34">
        <v>1560</v>
      </c>
      <c r="C296" s="46" t="s">
        <v>292</v>
      </c>
      <c r="D296" s="46" t="s">
        <v>555</v>
      </c>
      <c r="E296" s="46" t="s">
        <v>4</v>
      </c>
      <c r="F296" s="35" t="s">
        <v>248</v>
      </c>
      <c r="H296" s="96" t="str">
        <f t="shared" si="12"/>
        <v>Maja – Pirija – OK Kapela – Ž21B</v>
      </c>
      <c r="J296" s="96" t="str">
        <f t="shared" si="13"/>
        <v>Maja – Pirija – OK Kapela</v>
      </c>
      <c r="L296" s="96" t="str">
        <f t="shared" si="14"/>
        <v>Maja – Pirija</v>
      </c>
      <c r="N296" s="34"/>
      <c r="O296" s="46"/>
      <c r="P296" s="35"/>
    </row>
    <row r="297" spans="2:16" x14ac:dyDescent="0.25">
      <c r="B297" s="34">
        <v>1222</v>
      </c>
      <c r="C297" s="46" t="s">
        <v>556</v>
      </c>
      <c r="D297" s="46" t="s">
        <v>385</v>
      </c>
      <c r="E297" s="46" t="s">
        <v>4</v>
      </c>
      <c r="F297" s="35" t="s">
        <v>270</v>
      </c>
      <c r="H297" s="96" t="str">
        <f t="shared" si="12"/>
        <v>Antea – Popović – OK Kapela – Ž35</v>
      </c>
      <c r="J297" s="96" t="str">
        <f t="shared" si="13"/>
        <v>Antea – Popović – OK Kapela</v>
      </c>
      <c r="L297" s="96" t="str">
        <f t="shared" si="14"/>
        <v>Antea – Popović</v>
      </c>
      <c r="N297" s="34"/>
      <c r="O297" s="46"/>
      <c r="P297" s="35"/>
    </row>
    <row r="298" spans="2:16" x14ac:dyDescent="0.25">
      <c r="B298" s="34">
        <v>1500</v>
      </c>
      <c r="C298" s="46" t="s">
        <v>58</v>
      </c>
      <c r="D298" s="46" t="s">
        <v>186</v>
      </c>
      <c r="E298" s="46" t="s">
        <v>4</v>
      </c>
      <c r="F298" s="35" t="s">
        <v>142</v>
      </c>
      <c r="H298" s="96" t="str">
        <f t="shared" si="12"/>
        <v>Ivan – Posinjak – OK Kapela – M45</v>
      </c>
      <c r="J298" s="96" t="str">
        <f t="shared" si="13"/>
        <v>Ivan – Posinjak – OK Kapela</v>
      </c>
      <c r="L298" s="96" t="str">
        <f t="shared" si="14"/>
        <v>Ivan – Posinjak</v>
      </c>
      <c r="N298" s="34"/>
      <c r="O298" s="46"/>
      <c r="P298" s="35"/>
    </row>
    <row r="299" spans="2:16" x14ac:dyDescent="0.25">
      <c r="B299" s="34">
        <v>1869</v>
      </c>
      <c r="C299" s="46" t="s">
        <v>312</v>
      </c>
      <c r="D299" s="46" t="s">
        <v>557</v>
      </c>
      <c r="E299" s="46" t="s">
        <v>4</v>
      </c>
      <c r="F299" s="35" t="s">
        <v>248</v>
      </c>
      <c r="H299" s="96" t="str">
        <f t="shared" si="12"/>
        <v>Nataša – Preis-Bedenik – OK Kapela – Ž21B</v>
      </c>
      <c r="J299" s="96" t="str">
        <f t="shared" si="13"/>
        <v>Nataša – Preis-Bedenik – OK Kapela</v>
      </c>
      <c r="L299" s="96" t="str">
        <f t="shared" si="14"/>
        <v>Nataša – Preis-Bedenik</v>
      </c>
      <c r="N299" s="34"/>
      <c r="O299" s="46"/>
      <c r="P299" s="35"/>
    </row>
    <row r="300" spans="2:16" x14ac:dyDescent="0.25">
      <c r="B300" s="34">
        <v>1350</v>
      </c>
      <c r="C300" s="46" t="s">
        <v>98</v>
      </c>
      <c r="D300" s="46" t="s">
        <v>97</v>
      </c>
      <c r="E300" s="46" t="s">
        <v>4</v>
      </c>
      <c r="F300" s="35" t="s">
        <v>92</v>
      </c>
      <c r="H300" s="96" t="str">
        <f t="shared" si="12"/>
        <v>Branimir – Putniković – OK Kapela – M21B</v>
      </c>
      <c r="J300" s="96" t="str">
        <f t="shared" si="13"/>
        <v>Branimir – Putniković – OK Kapela</v>
      </c>
      <c r="L300" s="96" t="str">
        <f t="shared" si="14"/>
        <v>Branimir – Putniković</v>
      </c>
      <c r="N300" s="34"/>
      <c r="O300" s="46"/>
      <c r="P300" s="35"/>
    </row>
    <row r="301" spans="2:16" x14ac:dyDescent="0.25">
      <c r="B301" s="34">
        <v>1363</v>
      </c>
      <c r="C301" s="46" t="s">
        <v>136</v>
      </c>
      <c r="D301" s="46" t="s">
        <v>558</v>
      </c>
      <c r="E301" s="46" t="s">
        <v>4</v>
      </c>
      <c r="F301" s="35" t="s">
        <v>168</v>
      </c>
      <c r="H301" s="96" t="str">
        <f t="shared" si="12"/>
        <v>Darko – Raškaj – OK Kapela – M55</v>
      </c>
      <c r="J301" s="96" t="str">
        <f t="shared" si="13"/>
        <v>Darko – Raškaj – OK Kapela</v>
      </c>
      <c r="L301" s="96" t="str">
        <f t="shared" si="14"/>
        <v>Darko – Raškaj</v>
      </c>
      <c r="N301" s="34"/>
      <c r="O301" s="46"/>
      <c r="P301" s="35"/>
    </row>
    <row r="302" spans="2:16" x14ac:dyDescent="0.25">
      <c r="B302" s="34">
        <v>1546</v>
      </c>
      <c r="C302" s="46" t="s">
        <v>132</v>
      </c>
      <c r="D302" s="46" t="s">
        <v>131</v>
      </c>
      <c r="E302" s="46" t="s">
        <v>4</v>
      </c>
      <c r="F302" s="35" t="s">
        <v>116</v>
      </c>
      <c r="H302" s="96" t="str">
        <f t="shared" si="12"/>
        <v>Goran – Rihter – OK Kapela – M35</v>
      </c>
      <c r="J302" s="96" t="str">
        <f t="shared" si="13"/>
        <v>Goran – Rihter – OK Kapela</v>
      </c>
      <c r="L302" s="96" t="str">
        <f t="shared" si="14"/>
        <v>Goran – Rihter</v>
      </c>
      <c r="N302" s="34"/>
      <c r="O302" s="46"/>
      <c r="P302" s="35"/>
    </row>
    <row r="303" spans="2:16" x14ac:dyDescent="0.25">
      <c r="B303" s="34">
        <v>1788</v>
      </c>
      <c r="C303" s="46" t="s">
        <v>103</v>
      </c>
      <c r="D303" s="46" t="s">
        <v>559</v>
      </c>
      <c r="E303" s="46" t="s">
        <v>4</v>
      </c>
      <c r="F303" s="35"/>
      <c r="H303" s="96" t="str">
        <f t="shared" si="12"/>
        <v>Dario – Rocco – OK Kapela</v>
      </c>
      <c r="J303" s="96" t="str">
        <f t="shared" si="13"/>
        <v>Dario – Rocco – OK Kapela</v>
      </c>
      <c r="L303" s="96" t="str">
        <f t="shared" si="14"/>
        <v>Dario – Rocco</v>
      </c>
      <c r="N303" s="34"/>
      <c r="O303" s="46"/>
      <c r="P303" s="35"/>
    </row>
    <row r="304" spans="2:16" x14ac:dyDescent="0.25">
      <c r="B304" s="34">
        <v>1789</v>
      </c>
      <c r="C304" s="46" t="s">
        <v>89</v>
      </c>
      <c r="D304" s="46" t="s">
        <v>560</v>
      </c>
      <c r="E304" s="46" t="s">
        <v>4</v>
      </c>
      <c r="F304" s="35"/>
      <c r="H304" s="96" t="str">
        <f t="shared" si="12"/>
        <v>Dominik – Sabljak – OK Kapela</v>
      </c>
      <c r="J304" s="96" t="str">
        <f t="shared" si="13"/>
        <v>Dominik – Sabljak – OK Kapela</v>
      </c>
      <c r="L304" s="96" t="str">
        <f t="shared" si="14"/>
        <v>Dominik – Sabljak</v>
      </c>
      <c r="N304" s="34"/>
      <c r="O304" s="46"/>
      <c r="P304" s="35"/>
    </row>
    <row r="305" spans="2:16" x14ac:dyDescent="0.25">
      <c r="B305" s="34">
        <v>1790</v>
      </c>
      <c r="C305" s="46" t="s">
        <v>85</v>
      </c>
      <c r="D305" s="46" t="s">
        <v>561</v>
      </c>
      <c r="E305" s="46" t="s">
        <v>4</v>
      </c>
      <c r="F305" s="35"/>
      <c r="H305" s="96" t="str">
        <f t="shared" si="12"/>
        <v>Vedran – Sabljić – OK Kapela</v>
      </c>
      <c r="J305" s="96" t="str">
        <f t="shared" si="13"/>
        <v>Vedran – Sabljić – OK Kapela</v>
      </c>
      <c r="L305" s="96" t="str">
        <f t="shared" si="14"/>
        <v>Vedran – Sabljić</v>
      </c>
      <c r="N305" s="34"/>
      <c r="O305" s="46"/>
      <c r="P305" s="35"/>
    </row>
    <row r="306" spans="2:16" x14ac:dyDescent="0.25">
      <c r="B306" s="34">
        <v>1479</v>
      </c>
      <c r="C306" s="46" t="s">
        <v>103</v>
      </c>
      <c r="D306" s="46" t="s">
        <v>562</v>
      </c>
      <c r="E306" s="46" t="s">
        <v>4</v>
      </c>
      <c r="F306" s="35" t="s">
        <v>168</v>
      </c>
      <c r="H306" s="96" t="str">
        <f t="shared" si="12"/>
        <v>Dario – Sekušak – OK Kapela – M55</v>
      </c>
      <c r="J306" s="96" t="str">
        <f t="shared" si="13"/>
        <v>Dario – Sekušak – OK Kapela</v>
      </c>
      <c r="L306" s="96" t="str">
        <f t="shared" si="14"/>
        <v>Dario – Sekušak</v>
      </c>
      <c r="N306" s="34"/>
      <c r="O306" s="46"/>
      <c r="P306" s="35"/>
    </row>
    <row r="307" spans="2:16" x14ac:dyDescent="0.25">
      <c r="B307" s="34">
        <v>1565</v>
      </c>
      <c r="C307" s="46" t="s">
        <v>294</v>
      </c>
      <c r="D307" s="46" t="s">
        <v>299</v>
      </c>
      <c r="E307" s="46" t="s">
        <v>4</v>
      </c>
      <c r="F307" s="35" t="s">
        <v>270</v>
      </c>
      <c r="H307" s="96" t="str">
        <f t="shared" si="12"/>
        <v>Ivana – Sertić – OK Kapela – Ž35</v>
      </c>
      <c r="J307" s="96" t="str">
        <f t="shared" si="13"/>
        <v>Ivana – Sertić – OK Kapela</v>
      </c>
      <c r="L307" s="96" t="str">
        <f t="shared" si="14"/>
        <v>Ivana – Sertić</v>
      </c>
      <c r="N307" s="34"/>
      <c r="O307" s="46"/>
      <c r="P307" s="35"/>
    </row>
    <row r="308" spans="2:16" x14ac:dyDescent="0.25">
      <c r="B308" s="34">
        <v>1791</v>
      </c>
      <c r="C308" s="46" t="s">
        <v>193</v>
      </c>
      <c r="D308" s="46" t="s">
        <v>563</v>
      </c>
      <c r="E308" s="46" t="s">
        <v>4</v>
      </c>
      <c r="F308" s="35"/>
      <c r="H308" s="96" t="str">
        <f t="shared" si="12"/>
        <v>Ana – Simon – OK Kapela</v>
      </c>
      <c r="J308" s="96" t="str">
        <f t="shared" si="13"/>
        <v>Ana – Simon – OK Kapela</v>
      </c>
      <c r="L308" s="96" t="str">
        <f t="shared" si="14"/>
        <v>Ana – Simon</v>
      </c>
      <c r="N308" s="34"/>
      <c r="O308" s="46"/>
      <c r="P308" s="35"/>
    </row>
    <row r="309" spans="2:16" x14ac:dyDescent="0.25">
      <c r="B309" s="34">
        <v>1581</v>
      </c>
      <c r="C309" s="46" t="s">
        <v>447</v>
      </c>
      <c r="D309" s="46" t="s">
        <v>564</v>
      </c>
      <c r="E309" s="46" t="s">
        <v>4</v>
      </c>
      <c r="F309" s="35"/>
      <c r="H309" s="96" t="str">
        <f t="shared" si="12"/>
        <v>Nikola – Škorić – OK Kapela</v>
      </c>
      <c r="J309" s="96" t="str">
        <f t="shared" si="13"/>
        <v>Nikola – Škorić – OK Kapela</v>
      </c>
      <c r="L309" s="96" t="str">
        <f t="shared" si="14"/>
        <v>Nikola – Škorić</v>
      </c>
      <c r="N309" s="34"/>
      <c r="O309" s="46"/>
      <c r="P309" s="35"/>
    </row>
    <row r="310" spans="2:16" x14ac:dyDescent="0.25">
      <c r="B310" s="34">
        <v>1417</v>
      </c>
      <c r="C310" s="46" t="s">
        <v>372</v>
      </c>
      <c r="D310" s="46" t="s">
        <v>565</v>
      </c>
      <c r="E310" s="46" t="s">
        <v>4</v>
      </c>
      <c r="F310" s="35" t="s">
        <v>304</v>
      </c>
      <c r="H310" s="96" t="str">
        <f t="shared" si="12"/>
        <v>Marina – Šojat – OK Kapela – Ž45</v>
      </c>
      <c r="J310" s="96" t="str">
        <f t="shared" si="13"/>
        <v>Marina – Šojat – OK Kapela</v>
      </c>
      <c r="L310" s="96" t="str">
        <f t="shared" si="14"/>
        <v>Marina – Šojat</v>
      </c>
      <c r="N310" s="34"/>
      <c r="O310" s="46"/>
      <c r="P310" s="35"/>
    </row>
    <row r="311" spans="2:16" x14ac:dyDescent="0.25">
      <c r="B311" s="34">
        <v>1282</v>
      </c>
      <c r="C311" s="46" t="s">
        <v>130</v>
      </c>
      <c r="D311" s="46" t="s">
        <v>129</v>
      </c>
      <c r="E311" s="46" t="s">
        <v>4</v>
      </c>
      <c r="F311" s="35" t="s">
        <v>116</v>
      </c>
      <c r="H311" s="96" t="str">
        <f t="shared" si="12"/>
        <v>Vladimir – Spasić – OK Kapela – M35</v>
      </c>
      <c r="J311" s="96" t="str">
        <f t="shared" si="13"/>
        <v>Vladimir – Spasić – OK Kapela</v>
      </c>
      <c r="L311" s="96" t="str">
        <f t="shared" si="14"/>
        <v>Vladimir – Spasić</v>
      </c>
      <c r="N311" s="34"/>
      <c r="O311" s="46"/>
      <c r="P311" s="35"/>
    </row>
    <row r="312" spans="2:16" x14ac:dyDescent="0.25">
      <c r="B312" s="34">
        <v>1358</v>
      </c>
      <c r="C312" s="46" t="s">
        <v>177</v>
      </c>
      <c r="D312" s="46" t="s">
        <v>176</v>
      </c>
      <c r="E312" s="46" t="s">
        <v>4</v>
      </c>
      <c r="F312" s="35" t="s">
        <v>168</v>
      </c>
      <c r="H312" s="96" t="str">
        <f t="shared" si="12"/>
        <v>Krešo – Špoljar – OK Kapela – M55</v>
      </c>
      <c r="J312" s="96" t="str">
        <f t="shared" si="13"/>
        <v>Krešo – Špoljar – OK Kapela</v>
      </c>
      <c r="L312" s="96" t="str">
        <f t="shared" si="14"/>
        <v>Krešo – Špoljar</v>
      </c>
      <c r="N312" s="34"/>
      <c r="O312" s="46"/>
      <c r="P312" s="35"/>
    </row>
    <row r="313" spans="2:16" x14ac:dyDescent="0.25">
      <c r="B313" s="34">
        <v>1032</v>
      </c>
      <c r="C313" s="46" t="s">
        <v>254</v>
      </c>
      <c r="D313" s="46" t="s">
        <v>253</v>
      </c>
      <c r="E313" s="46" t="s">
        <v>4</v>
      </c>
      <c r="F313" s="35" t="s">
        <v>248</v>
      </c>
      <c r="H313" s="96" t="str">
        <f t="shared" si="12"/>
        <v>Suzana – Stanić – OK Kapela – Ž21B</v>
      </c>
      <c r="J313" s="96" t="str">
        <f t="shared" si="13"/>
        <v>Suzana – Stanić – OK Kapela</v>
      </c>
      <c r="L313" s="96" t="str">
        <f t="shared" si="14"/>
        <v>Suzana – Stanić</v>
      </c>
      <c r="N313" s="34"/>
      <c r="O313" s="46"/>
      <c r="P313" s="35"/>
    </row>
    <row r="314" spans="2:16" x14ac:dyDescent="0.25">
      <c r="B314" s="34">
        <v>1348</v>
      </c>
      <c r="C314" s="46" t="s">
        <v>379</v>
      </c>
      <c r="D314" s="46" t="s">
        <v>566</v>
      </c>
      <c r="E314" s="46" t="s">
        <v>4</v>
      </c>
      <c r="F314" s="35" t="s">
        <v>92</v>
      </c>
      <c r="H314" s="96" t="str">
        <f t="shared" si="12"/>
        <v>Bruno – Stanković – OK Kapela – M21B</v>
      </c>
      <c r="J314" s="96" t="str">
        <f t="shared" si="13"/>
        <v>Bruno – Stanković – OK Kapela</v>
      </c>
      <c r="L314" s="96" t="str">
        <f t="shared" si="14"/>
        <v>Bruno – Stanković</v>
      </c>
      <c r="N314" s="34"/>
      <c r="O314" s="46"/>
      <c r="P314" s="35"/>
    </row>
    <row r="315" spans="2:16" x14ac:dyDescent="0.25">
      <c r="B315" s="34">
        <v>1872</v>
      </c>
      <c r="C315" s="46" t="s">
        <v>294</v>
      </c>
      <c r="D315" s="46" t="s">
        <v>489</v>
      </c>
      <c r="E315" s="46" t="s">
        <v>4</v>
      </c>
      <c r="F315" s="35" t="s">
        <v>248</v>
      </c>
      <c r="H315" s="96" t="str">
        <f t="shared" si="12"/>
        <v>Ivana – Stankovski – OK Kapela – Ž21B</v>
      </c>
      <c r="J315" s="96" t="str">
        <f t="shared" si="13"/>
        <v>Ivana – Stankovski – OK Kapela</v>
      </c>
      <c r="L315" s="96" t="str">
        <f t="shared" si="14"/>
        <v>Ivana – Stankovski</v>
      </c>
      <c r="N315" s="34"/>
      <c r="O315" s="46"/>
      <c r="P315" s="35"/>
    </row>
    <row r="316" spans="2:16" x14ac:dyDescent="0.25">
      <c r="B316" s="34">
        <v>1499</v>
      </c>
      <c r="C316" s="46" t="s">
        <v>389</v>
      </c>
      <c r="D316" s="46" t="s">
        <v>567</v>
      </c>
      <c r="E316" s="46" t="s">
        <v>4</v>
      </c>
      <c r="F316" s="35" t="s">
        <v>116</v>
      </c>
      <c r="H316" s="96" t="str">
        <f t="shared" si="12"/>
        <v>Vanja – Suhina – OK Kapela – M35</v>
      </c>
      <c r="J316" s="96" t="str">
        <f t="shared" si="13"/>
        <v>Vanja – Suhina – OK Kapela</v>
      </c>
      <c r="L316" s="96" t="str">
        <f t="shared" si="14"/>
        <v>Vanja – Suhina</v>
      </c>
      <c r="N316" s="34"/>
      <c r="O316" s="46"/>
      <c r="P316" s="35"/>
    </row>
    <row r="317" spans="2:16" x14ac:dyDescent="0.25">
      <c r="B317" s="34">
        <v>1487</v>
      </c>
      <c r="C317" s="46" t="s">
        <v>136</v>
      </c>
      <c r="D317" s="46" t="s">
        <v>135</v>
      </c>
      <c r="E317" s="46" t="s">
        <v>4</v>
      </c>
      <c r="F317" s="35" t="s">
        <v>116</v>
      </c>
      <c r="H317" s="96" t="str">
        <f t="shared" si="12"/>
        <v>Darko – Surjan – OK Kapela – M35</v>
      </c>
      <c r="J317" s="96" t="str">
        <f t="shared" si="13"/>
        <v>Darko – Surjan – OK Kapela</v>
      </c>
      <c r="L317" s="96" t="str">
        <f t="shared" si="14"/>
        <v>Darko – Surjan</v>
      </c>
      <c r="N317" s="34"/>
      <c r="O317" s="46"/>
      <c r="P317" s="35"/>
    </row>
    <row r="318" spans="2:16" x14ac:dyDescent="0.25">
      <c r="B318" s="34">
        <v>1420</v>
      </c>
      <c r="C318" s="46" t="s">
        <v>164</v>
      </c>
      <c r="D318" s="46" t="s">
        <v>163</v>
      </c>
      <c r="E318" s="46" t="s">
        <v>4</v>
      </c>
      <c r="F318" s="35" t="s">
        <v>92</v>
      </c>
      <c r="H318" s="96" t="str">
        <f t="shared" si="12"/>
        <v>Zdravko – Tonković – OK Kapela – M21B</v>
      </c>
      <c r="J318" s="96" t="str">
        <f t="shared" si="13"/>
        <v>Zdravko – Tonković – OK Kapela</v>
      </c>
      <c r="L318" s="96" t="str">
        <f t="shared" si="14"/>
        <v>Zdravko – Tonković</v>
      </c>
      <c r="N318" s="34"/>
      <c r="O318" s="192"/>
      <c r="P318" s="35"/>
    </row>
    <row r="319" spans="2:16" x14ac:dyDescent="0.25">
      <c r="B319" s="34">
        <v>1072</v>
      </c>
      <c r="C319" s="46" t="s">
        <v>159</v>
      </c>
      <c r="D319" s="46" t="s">
        <v>158</v>
      </c>
      <c r="E319" s="46" t="s">
        <v>4</v>
      </c>
      <c r="F319" s="35" t="s">
        <v>142</v>
      </c>
      <c r="H319" s="96" t="str">
        <f t="shared" si="12"/>
        <v>Vlatko – Tounec – OK Kapela – M45</v>
      </c>
      <c r="J319" s="96" t="str">
        <f t="shared" si="13"/>
        <v>Vlatko – Tounec – OK Kapela</v>
      </c>
      <c r="L319" s="96" t="str">
        <f t="shared" si="14"/>
        <v>Vlatko – Tounec</v>
      </c>
      <c r="N319" s="34"/>
      <c r="O319" s="46"/>
      <c r="P319" s="35"/>
    </row>
    <row r="320" spans="2:16" x14ac:dyDescent="0.25">
      <c r="B320" s="34">
        <v>1126</v>
      </c>
      <c r="C320" s="46" t="s">
        <v>130</v>
      </c>
      <c r="D320" s="46" t="s">
        <v>152</v>
      </c>
      <c r="E320" s="46" t="s">
        <v>4</v>
      </c>
      <c r="F320" s="35" t="s">
        <v>142</v>
      </c>
      <c r="H320" s="96" t="str">
        <f t="shared" si="12"/>
        <v>Vladimir – Trivunović – OK Kapela – M45</v>
      </c>
      <c r="J320" s="96" t="str">
        <f t="shared" si="13"/>
        <v>Vladimir – Trivunović – OK Kapela</v>
      </c>
      <c r="L320" s="96" t="str">
        <f t="shared" si="14"/>
        <v>Vladimir – Trivunović</v>
      </c>
      <c r="N320" s="34"/>
      <c r="O320" s="46"/>
      <c r="P320" s="35"/>
    </row>
    <row r="321" spans="2:16" x14ac:dyDescent="0.25">
      <c r="B321" s="34">
        <v>1319</v>
      </c>
      <c r="C321" s="46" t="s">
        <v>294</v>
      </c>
      <c r="D321" s="46" t="s">
        <v>568</v>
      </c>
      <c r="E321" s="46" t="s">
        <v>4</v>
      </c>
      <c r="F321" s="35" t="s">
        <v>248</v>
      </c>
      <c r="H321" s="96" t="str">
        <f t="shared" si="12"/>
        <v>Ivana – Ulrich Cvenić – OK Kapela – Ž21B</v>
      </c>
      <c r="J321" s="96" t="str">
        <f t="shared" si="13"/>
        <v>Ivana – Ulrich Cvenić – OK Kapela</v>
      </c>
      <c r="L321" s="96" t="str">
        <f t="shared" si="14"/>
        <v>Ivana – Ulrich Cvenić</v>
      </c>
      <c r="N321" s="34"/>
      <c r="O321" s="46"/>
      <c r="P321" s="35"/>
    </row>
    <row r="322" spans="2:16" x14ac:dyDescent="0.25">
      <c r="B322" s="34">
        <v>1083</v>
      </c>
      <c r="C322" s="46" t="s">
        <v>569</v>
      </c>
      <c r="D322" s="46" t="s">
        <v>108</v>
      </c>
      <c r="E322" s="46" t="s">
        <v>4</v>
      </c>
      <c r="F322" s="35" t="s">
        <v>5</v>
      </c>
      <c r="H322" s="96" t="str">
        <f t="shared" si="12"/>
        <v>Fabijan – Vidaković – OK Kapela – M12</v>
      </c>
      <c r="J322" s="96" t="str">
        <f t="shared" si="13"/>
        <v>Fabijan – Vidaković – OK Kapela</v>
      </c>
      <c r="L322" s="96" t="str">
        <f t="shared" si="14"/>
        <v>Fabijan – Vidaković</v>
      </c>
      <c r="N322" s="34"/>
      <c r="O322" s="46"/>
      <c r="P322" s="35"/>
    </row>
    <row r="323" spans="2:16" x14ac:dyDescent="0.25">
      <c r="B323" s="34">
        <v>1259</v>
      </c>
      <c r="C323" s="46" t="s">
        <v>222</v>
      </c>
      <c r="D323" s="46" t="s">
        <v>108</v>
      </c>
      <c r="E323" s="46" t="s">
        <v>4</v>
      </c>
      <c r="F323" s="35" t="s">
        <v>220</v>
      </c>
      <c r="H323" s="96" t="str">
        <f t="shared" si="12"/>
        <v>Majda – Vidaković – OK Kapela – Ž16</v>
      </c>
      <c r="J323" s="96" t="str">
        <f t="shared" si="13"/>
        <v>Majda – Vidaković – OK Kapela</v>
      </c>
      <c r="L323" s="96" t="str">
        <f t="shared" si="14"/>
        <v>Majda – Vidaković</v>
      </c>
      <c r="N323" s="34"/>
      <c r="O323" s="46"/>
      <c r="P323" s="35"/>
    </row>
    <row r="324" spans="2:16" x14ac:dyDescent="0.25">
      <c r="B324" s="34">
        <v>1398</v>
      </c>
      <c r="C324" s="46" t="s">
        <v>109</v>
      </c>
      <c r="D324" s="46" t="s">
        <v>108</v>
      </c>
      <c r="E324" s="46" t="s">
        <v>4</v>
      </c>
      <c r="F324" s="35" t="s">
        <v>92</v>
      </c>
      <c r="H324" s="96" t="str">
        <f t="shared" si="12"/>
        <v>Zvonko – Vidaković – OK Kapela – M21B</v>
      </c>
      <c r="J324" s="96" t="str">
        <f t="shared" si="13"/>
        <v>Zvonko – Vidaković – OK Kapela</v>
      </c>
      <c r="L324" s="96" t="str">
        <f t="shared" si="14"/>
        <v>Zvonko – Vidaković</v>
      </c>
      <c r="N324" s="34"/>
      <c r="O324" s="46"/>
      <c r="P324" s="35"/>
    </row>
    <row r="325" spans="2:16" x14ac:dyDescent="0.25">
      <c r="B325" s="34">
        <v>1089</v>
      </c>
      <c r="C325" s="46" t="s">
        <v>103</v>
      </c>
      <c r="D325" s="46" t="s">
        <v>102</v>
      </c>
      <c r="E325" s="46" t="s">
        <v>4</v>
      </c>
      <c r="F325" s="35" t="s">
        <v>92</v>
      </c>
      <c r="H325" s="96" t="str">
        <f t="shared" si="12"/>
        <v>Dario – Vodopija – OK Kapela – M21B</v>
      </c>
      <c r="J325" s="96" t="str">
        <f t="shared" si="13"/>
        <v>Dario – Vodopija – OK Kapela</v>
      </c>
      <c r="L325" s="96" t="str">
        <f t="shared" si="14"/>
        <v>Dario – Vodopija</v>
      </c>
      <c r="N325" s="34"/>
      <c r="O325" s="46"/>
      <c r="P325" s="35"/>
    </row>
    <row r="326" spans="2:16" x14ac:dyDescent="0.25">
      <c r="B326" s="34">
        <v>1498</v>
      </c>
      <c r="C326" s="46" t="s">
        <v>132</v>
      </c>
      <c r="D326" s="46" t="s">
        <v>102</v>
      </c>
      <c r="E326" s="46" t="s">
        <v>4</v>
      </c>
      <c r="F326" s="35" t="s">
        <v>116</v>
      </c>
      <c r="H326" s="96" t="str">
        <f t="shared" si="12"/>
        <v>Goran – Vodopija – OK Kapela – M35</v>
      </c>
      <c r="J326" s="96" t="str">
        <f t="shared" si="13"/>
        <v>Goran – Vodopija – OK Kapela</v>
      </c>
      <c r="L326" s="96" t="str">
        <f t="shared" si="14"/>
        <v>Goran – Vodopija</v>
      </c>
      <c r="N326" s="34"/>
      <c r="O326" s="46"/>
      <c r="P326" s="35"/>
    </row>
    <row r="327" spans="2:16" x14ac:dyDescent="0.25">
      <c r="B327" s="34">
        <v>1388</v>
      </c>
      <c r="C327" s="46" t="s">
        <v>141</v>
      </c>
      <c r="D327" s="46" t="s">
        <v>123</v>
      </c>
      <c r="E327" s="46" t="s">
        <v>4</v>
      </c>
      <c r="F327" s="35" t="s">
        <v>168</v>
      </c>
      <c r="H327" s="96" t="str">
        <f t="shared" si="12"/>
        <v>Robert – Vuk – OK Kapela – M55</v>
      </c>
      <c r="J327" s="96" t="str">
        <f t="shared" si="13"/>
        <v>Robert – Vuk – OK Kapela</v>
      </c>
      <c r="L327" s="96" t="str">
        <f t="shared" si="14"/>
        <v>Robert – Vuk</v>
      </c>
      <c r="N327" s="34"/>
      <c r="O327" s="46"/>
      <c r="P327" s="35"/>
    </row>
    <row r="328" spans="2:16" x14ac:dyDescent="0.25">
      <c r="B328" s="34">
        <v>1053</v>
      </c>
      <c r="C328" s="46" t="s">
        <v>308</v>
      </c>
      <c r="D328" s="46" t="s">
        <v>123</v>
      </c>
      <c r="E328" s="46" t="s">
        <v>4</v>
      </c>
      <c r="F328" s="35" t="s">
        <v>304</v>
      </c>
      <c r="H328" s="96" t="str">
        <f t="shared" si="12"/>
        <v>Srebrenka – Vuk – OK Kapela – Ž45</v>
      </c>
      <c r="J328" s="96" t="str">
        <f t="shared" si="13"/>
        <v>Srebrenka – Vuk – OK Kapela</v>
      </c>
      <c r="L328" s="96" t="str">
        <f t="shared" si="14"/>
        <v>Srebrenka – Vuk</v>
      </c>
      <c r="N328" s="34"/>
      <c r="O328" s="46"/>
      <c r="P328" s="35"/>
    </row>
    <row r="329" spans="2:16" x14ac:dyDescent="0.25">
      <c r="B329" s="34">
        <v>1075</v>
      </c>
      <c r="C329" s="46" t="s">
        <v>154</v>
      </c>
      <c r="D329" s="46" t="s">
        <v>153</v>
      </c>
      <c r="E329" s="46" t="s">
        <v>4</v>
      </c>
      <c r="F329" s="35" t="s">
        <v>142</v>
      </c>
      <c r="H329" s="96" t="str">
        <f t="shared" si="12"/>
        <v>Mladen – Vukmanović – OK Kapela – M45</v>
      </c>
      <c r="J329" s="96" t="str">
        <f t="shared" si="13"/>
        <v>Mladen – Vukmanović – OK Kapela</v>
      </c>
      <c r="L329" s="96" t="str">
        <f t="shared" si="14"/>
        <v>Mladen – Vukmanović</v>
      </c>
      <c r="N329" s="34"/>
      <c r="O329" s="46"/>
      <c r="P329" s="35"/>
    </row>
    <row r="330" spans="2:16" x14ac:dyDescent="0.25">
      <c r="B330" s="34">
        <v>1094</v>
      </c>
      <c r="C330" s="46" t="s">
        <v>231</v>
      </c>
      <c r="D330" s="46" t="s">
        <v>153</v>
      </c>
      <c r="E330" s="46" t="s">
        <v>4</v>
      </c>
      <c r="F330" s="35" t="s">
        <v>232</v>
      </c>
      <c r="H330" s="96" t="str">
        <f t="shared" si="12"/>
        <v>Vinka – Vukmanović – OK Kapela – Ž21A</v>
      </c>
      <c r="J330" s="96" t="str">
        <f t="shared" si="13"/>
        <v>Vinka – Vukmanović – OK Kapela</v>
      </c>
      <c r="L330" s="96" t="str">
        <f t="shared" si="14"/>
        <v>Vinka – Vukmanović</v>
      </c>
      <c r="N330" s="34"/>
      <c r="O330" s="46"/>
      <c r="P330" s="35"/>
    </row>
    <row r="331" spans="2:16" x14ac:dyDescent="0.25">
      <c r="B331" s="34">
        <v>1382</v>
      </c>
      <c r="C331" s="46" t="s">
        <v>570</v>
      </c>
      <c r="D331" s="46" t="s">
        <v>571</v>
      </c>
      <c r="E331" s="46" t="s">
        <v>4</v>
      </c>
      <c r="F331" s="35" t="s">
        <v>42</v>
      </c>
      <c r="H331" s="96" t="str">
        <f t="shared" ref="H331:H394" si="15">IF(C331="","",C331) &amp; IF(D331="",""," – " &amp; D331) &amp; IF(E331="",""," – " &amp; E331) &amp; IF(F331="",""," – " &amp; F331)</f>
        <v>Bepo – Željem – OK Kapela – M16</v>
      </c>
      <c r="J331" s="96" t="str">
        <f t="shared" ref="J331:J394" si="16">IF(C331="","",C331) &amp; IF(D331="",""," – " &amp; D331) &amp; IF(E331="",""," – " &amp; E331)</f>
        <v>Bepo – Željem – OK Kapela</v>
      </c>
      <c r="L331" s="96" t="str">
        <f t="shared" ref="L331:L394" si="17">IF(C331="","",C331) &amp; IF(D331="",""," – " &amp; D331)</f>
        <v>Bepo – Željem</v>
      </c>
      <c r="N331" s="34"/>
      <c r="O331" s="46"/>
      <c r="P331" s="35"/>
    </row>
    <row r="332" spans="2:16" x14ac:dyDescent="0.25">
      <c r="B332" s="34">
        <v>1449</v>
      </c>
      <c r="C332" s="46" t="s">
        <v>437</v>
      </c>
      <c r="D332" s="46" t="s">
        <v>571</v>
      </c>
      <c r="E332" s="46" t="s">
        <v>4</v>
      </c>
      <c r="F332" s="35" t="s">
        <v>92</v>
      </c>
      <c r="H332" s="96" t="str">
        <f t="shared" si="15"/>
        <v>Roko – Željem – OK Kapela – M21B</v>
      </c>
      <c r="J332" s="96" t="str">
        <f t="shared" si="16"/>
        <v>Roko – Željem – OK Kapela</v>
      </c>
      <c r="L332" s="96" t="str">
        <f t="shared" si="17"/>
        <v>Roko – Željem</v>
      </c>
      <c r="N332" s="34"/>
      <c r="O332" s="46"/>
      <c r="P332" s="35"/>
    </row>
    <row r="333" spans="2:16" x14ac:dyDescent="0.25">
      <c r="B333" s="34">
        <v>1061</v>
      </c>
      <c r="C333" s="46" t="s">
        <v>130</v>
      </c>
      <c r="D333" s="46" t="s">
        <v>572</v>
      </c>
      <c r="E333" s="46" t="s">
        <v>4</v>
      </c>
      <c r="F333" s="35" t="s">
        <v>92</v>
      </c>
      <c r="H333" s="96" t="str">
        <f t="shared" si="15"/>
        <v>Vladimir – Ževrnja – OK Kapela – M21B</v>
      </c>
      <c r="J333" s="96" t="str">
        <f t="shared" si="16"/>
        <v>Vladimir – Ževrnja – OK Kapela</v>
      </c>
      <c r="L333" s="96" t="str">
        <f t="shared" si="17"/>
        <v>Vladimir – Ževrnja</v>
      </c>
      <c r="N333" s="34"/>
      <c r="O333" s="46"/>
      <c r="P333" s="35"/>
    </row>
    <row r="334" spans="2:16" x14ac:dyDescent="0.25">
      <c r="B334" s="34">
        <v>1275</v>
      </c>
      <c r="C334" s="46" t="s">
        <v>301</v>
      </c>
      <c r="D334" s="46" t="s">
        <v>300</v>
      </c>
      <c r="E334" s="46" t="s">
        <v>4</v>
      </c>
      <c r="F334" s="35" t="s">
        <v>270</v>
      </c>
      <c r="H334" s="96" t="str">
        <f t="shared" si="15"/>
        <v>Marijana – Žgela Putniković – OK Kapela – Ž35</v>
      </c>
      <c r="J334" s="96" t="str">
        <f t="shared" si="16"/>
        <v>Marijana – Žgela Putniković – OK Kapela</v>
      </c>
      <c r="L334" s="96" t="str">
        <f t="shared" si="17"/>
        <v>Marijana – Žgela Putniković</v>
      </c>
      <c r="N334" s="34"/>
      <c r="O334" s="46"/>
      <c r="P334" s="35"/>
    </row>
    <row r="335" spans="2:16" x14ac:dyDescent="0.25">
      <c r="B335" s="34">
        <v>1950</v>
      </c>
      <c r="C335" s="46" t="s">
        <v>294</v>
      </c>
      <c r="D335" s="46" t="s">
        <v>1077</v>
      </c>
      <c r="E335" s="46" t="s">
        <v>4</v>
      </c>
      <c r="F335" s="35" t="s">
        <v>248</v>
      </c>
      <c r="H335" s="96" t="str">
        <f t="shared" si="15"/>
        <v>Ivana – Žitnik – OK Kapela – Ž21B</v>
      </c>
      <c r="J335" s="96" t="str">
        <f t="shared" si="16"/>
        <v>Ivana – Žitnik – OK Kapela</v>
      </c>
      <c r="L335" s="96" t="str">
        <f t="shared" si="17"/>
        <v>Ivana – Žitnik</v>
      </c>
      <c r="N335" s="34"/>
      <c r="O335" s="46"/>
      <c r="P335" s="35"/>
    </row>
    <row r="336" spans="2:16" x14ac:dyDescent="0.25">
      <c r="B336" s="34">
        <v>1656</v>
      </c>
      <c r="C336" s="46" t="s">
        <v>315</v>
      </c>
      <c r="D336" s="46" t="s">
        <v>573</v>
      </c>
      <c r="E336" s="46" t="s">
        <v>27</v>
      </c>
      <c r="F336" s="35"/>
      <c r="H336" s="96" t="str">
        <f t="shared" si="15"/>
        <v>Sanja – Benaković – OK Maksimir</v>
      </c>
      <c r="J336" s="96" t="str">
        <f t="shared" si="16"/>
        <v>Sanja – Benaković – OK Maksimir</v>
      </c>
      <c r="L336" s="96" t="str">
        <f t="shared" si="17"/>
        <v>Sanja – Benaković</v>
      </c>
      <c r="N336" s="34"/>
      <c r="O336" s="46"/>
      <c r="P336" s="35"/>
    </row>
    <row r="337" spans="2:16" x14ac:dyDescent="0.25">
      <c r="B337" s="34">
        <v>1060</v>
      </c>
      <c r="C337" s="46" t="s">
        <v>184</v>
      </c>
      <c r="D337" s="46" t="s">
        <v>183</v>
      </c>
      <c r="E337" s="46" t="s">
        <v>27</v>
      </c>
      <c r="F337" s="35" t="s">
        <v>574</v>
      </c>
      <c r="H337" s="96" t="str">
        <f t="shared" si="15"/>
        <v>Radovan – Čepelak – OK Maksimir – M70</v>
      </c>
      <c r="J337" s="96" t="str">
        <f t="shared" si="16"/>
        <v>Radovan – Čepelak – OK Maksimir</v>
      </c>
      <c r="L337" s="96" t="str">
        <f t="shared" si="17"/>
        <v>Radovan – Čepelak</v>
      </c>
      <c r="N337" s="34"/>
      <c r="O337" s="46"/>
      <c r="P337" s="35"/>
    </row>
    <row r="338" spans="2:16" x14ac:dyDescent="0.25">
      <c r="B338" s="34">
        <v>1062</v>
      </c>
      <c r="C338" s="46" t="s">
        <v>272</v>
      </c>
      <c r="D338" s="46" t="s">
        <v>271</v>
      </c>
      <c r="E338" s="46" t="s">
        <v>27</v>
      </c>
      <c r="F338" s="35" t="s">
        <v>270</v>
      </c>
      <c r="H338" s="96" t="str">
        <f t="shared" si="15"/>
        <v>Fabiana – Cini – OK Maksimir – Ž35</v>
      </c>
      <c r="J338" s="96" t="str">
        <f t="shared" si="16"/>
        <v>Fabiana – Cini – OK Maksimir</v>
      </c>
      <c r="L338" s="96" t="str">
        <f t="shared" si="17"/>
        <v>Fabiana – Cini</v>
      </c>
      <c r="N338" s="34"/>
      <c r="O338" s="46"/>
      <c r="P338" s="35"/>
    </row>
    <row r="339" spans="2:16" x14ac:dyDescent="0.25">
      <c r="B339" s="34">
        <v>1593</v>
      </c>
      <c r="C339" s="46" t="s">
        <v>346</v>
      </c>
      <c r="D339" s="46" t="s">
        <v>575</v>
      </c>
      <c r="E339" s="46" t="s">
        <v>27</v>
      </c>
      <c r="F339" s="35"/>
      <c r="H339" s="96" t="str">
        <f t="shared" si="15"/>
        <v>Matej – Čović – OK Maksimir</v>
      </c>
      <c r="J339" s="96" t="str">
        <f t="shared" si="16"/>
        <v>Matej – Čović – OK Maksimir</v>
      </c>
      <c r="L339" s="96" t="str">
        <f t="shared" si="17"/>
        <v>Matej – Čović</v>
      </c>
      <c r="N339" s="34"/>
      <c r="O339" s="46"/>
      <c r="P339" s="35"/>
    </row>
    <row r="340" spans="2:16" x14ac:dyDescent="0.25">
      <c r="B340" s="34">
        <v>1354</v>
      </c>
      <c r="C340" s="46" t="s">
        <v>154</v>
      </c>
      <c r="D340" s="46" t="s">
        <v>576</v>
      </c>
      <c r="E340" s="46" t="s">
        <v>27</v>
      </c>
      <c r="F340" s="35" t="s">
        <v>574</v>
      </c>
      <c r="H340" s="96" t="str">
        <f t="shared" si="15"/>
        <v>Mladen – Debić – OK Maksimir – M70</v>
      </c>
      <c r="J340" s="96" t="str">
        <f t="shared" si="16"/>
        <v>Mladen – Debić – OK Maksimir</v>
      </c>
      <c r="L340" s="96" t="str">
        <f t="shared" si="17"/>
        <v>Mladen – Debić</v>
      </c>
      <c r="N340" s="34"/>
      <c r="O340" s="46"/>
      <c r="P340" s="35"/>
    </row>
    <row r="341" spans="2:16" x14ac:dyDescent="0.25">
      <c r="B341" s="34">
        <v>1418</v>
      </c>
      <c r="C341" s="46" t="s">
        <v>115</v>
      </c>
      <c r="D341" s="46" t="s">
        <v>114</v>
      </c>
      <c r="E341" s="46" t="s">
        <v>27</v>
      </c>
      <c r="F341" s="35" t="s">
        <v>116</v>
      </c>
      <c r="H341" s="96" t="str">
        <f t="shared" si="15"/>
        <v>Petar – Delić – OK Maksimir – M35</v>
      </c>
      <c r="J341" s="96" t="str">
        <f t="shared" si="16"/>
        <v>Petar – Delić – OK Maksimir</v>
      </c>
      <c r="L341" s="96" t="str">
        <f t="shared" si="17"/>
        <v>Petar – Delić</v>
      </c>
      <c r="N341" s="34"/>
      <c r="O341" s="46"/>
      <c r="P341" s="35"/>
    </row>
    <row r="342" spans="2:16" x14ac:dyDescent="0.25">
      <c r="B342" s="34">
        <v>1369</v>
      </c>
      <c r="C342" s="46" t="s">
        <v>577</v>
      </c>
      <c r="D342" s="46" t="s">
        <v>578</v>
      </c>
      <c r="E342" s="46" t="s">
        <v>27</v>
      </c>
      <c r="F342" s="35" t="s">
        <v>248</v>
      </c>
      <c r="H342" s="96" t="str">
        <f t="shared" si="15"/>
        <v>Doroteja – Držaić – OK Maksimir – Ž21B</v>
      </c>
      <c r="J342" s="96" t="str">
        <f t="shared" si="16"/>
        <v>Doroteja – Držaić – OK Maksimir</v>
      </c>
      <c r="L342" s="96" t="str">
        <f t="shared" si="17"/>
        <v>Doroteja – Držaić</v>
      </c>
      <c r="N342" s="34"/>
      <c r="O342" s="46"/>
      <c r="P342" s="35"/>
    </row>
    <row r="343" spans="2:16" x14ac:dyDescent="0.25">
      <c r="B343" s="34">
        <v>1618</v>
      </c>
      <c r="C343" s="46" t="s">
        <v>579</v>
      </c>
      <c r="D343" s="46" t="s">
        <v>580</v>
      </c>
      <c r="E343" s="46" t="s">
        <v>27</v>
      </c>
      <c r="F343" s="35"/>
      <c r="H343" s="96" t="str">
        <f t="shared" si="15"/>
        <v>Hanna – Fejzić – OK Maksimir</v>
      </c>
      <c r="J343" s="96" t="str">
        <f t="shared" si="16"/>
        <v>Hanna – Fejzić – OK Maksimir</v>
      </c>
      <c r="L343" s="96" t="str">
        <f t="shared" si="17"/>
        <v>Hanna – Fejzić</v>
      </c>
      <c r="N343" s="34"/>
      <c r="O343" s="46"/>
      <c r="P343" s="35"/>
    </row>
    <row r="344" spans="2:16" x14ac:dyDescent="0.25">
      <c r="B344" s="34">
        <v>1202</v>
      </c>
      <c r="C344" s="46" t="s">
        <v>581</v>
      </c>
      <c r="D344" s="46" t="s">
        <v>582</v>
      </c>
      <c r="E344" s="46" t="s">
        <v>27</v>
      </c>
      <c r="F344" s="35" t="s">
        <v>232</v>
      </c>
      <c r="H344" s="96" t="str">
        <f t="shared" si="15"/>
        <v>Margaux Marthe Marie – Grioche – OK Maksimir – Ž21A</v>
      </c>
      <c r="J344" s="96" t="str">
        <f t="shared" si="16"/>
        <v>Margaux Marthe Marie – Grioche – OK Maksimir</v>
      </c>
      <c r="L344" s="96" t="str">
        <f t="shared" si="17"/>
        <v>Margaux Marthe Marie – Grioche</v>
      </c>
      <c r="N344" s="34"/>
      <c r="O344" s="46"/>
      <c r="P344" s="35"/>
    </row>
    <row r="345" spans="2:16" x14ac:dyDescent="0.25">
      <c r="B345" s="34">
        <v>1286</v>
      </c>
      <c r="C345" s="46" t="s">
        <v>583</v>
      </c>
      <c r="D345" s="46" t="s">
        <v>584</v>
      </c>
      <c r="E345" s="46" t="s">
        <v>27</v>
      </c>
      <c r="F345" s="35"/>
      <c r="H345" s="96" t="str">
        <f t="shared" si="15"/>
        <v>Tajana – Holjevac-Gagulić – OK Maksimir</v>
      </c>
      <c r="J345" s="96" t="str">
        <f t="shared" si="16"/>
        <v>Tajana – Holjevac-Gagulić – OK Maksimir</v>
      </c>
      <c r="L345" s="96" t="str">
        <f t="shared" si="17"/>
        <v>Tajana – Holjevac-Gagulić</v>
      </c>
      <c r="N345" s="34"/>
      <c r="O345" s="46"/>
      <c r="P345" s="35"/>
    </row>
    <row r="346" spans="2:16" x14ac:dyDescent="0.25">
      <c r="B346" s="34">
        <v>1130</v>
      </c>
      <c r="C346" s="46" t="s">
        <v>64</v>
      </c>
      <c r="D346" s="46" t="s">
        <v>63</v>
      </c>
      <c r="E346" s="46" t="s">
        <v>27</v>
      </c>
      <c r="F346" s="35" t="s">
        <v>62</v>
      </c>
      <c r="H346" s="96" t="str">
        <f t="shared" si="15"/>
        <v>Lobel – Horvat – OK Maksimir – M21A</v>
      </c>
      <c r="J346" s="96" t="str">
        <f t="shared" si="16"/>
        <v>Lobel – Horvat – OK Maksimir</v>
      </c>
      <c r="L346" s="96" t="str">
        <f t="shared" si="17"/>
        <v>Lobel – Horvat</v>
      </c>
      <c r="N346" s="34"/>
      <c r="O346" s="46"/>
      <c r="P346" s="35"/>
    </row>
    <row r="347" spans="2:16" x14ac:dyDescent="0.25">
      <c r="B347" s="34">
        <v>1515</v>
      </c>
      <c r="C347" s="46" t="s">
        <v>250</v>
      </c>
      <c r="D347" s="46" t="s">
        <v>63</v>
      </c>
      <c r="E347" s="46" t="s">
        <v>27</v>
      </c>
      <c r="F347" s="35" t="s">
        <v>304</v>
      </c>
      <c r="H347" s="96" t="str">
        <f t="shared" si="15"/>
        <v>Mirjana – Horvat – OK Maksimir – Ž45</v>
      </c>
      <c r="J347" s="96" t="str">
        <f t="shared" si="16"/>
        <v>Mirjana – Horvat – OK Maksimir</v>
      </c>
      <c r="L347" s="96" t="str">
        <f t="shared" si="17"/>
        <v>Mirjana – Horvat</v>
      </c>
      <c r="N347" s="34"/>
      <c r="O347" s="46"/>
      <c r="P347" s="35"/>
    </row>
    <row r="348" spans="2:16" x14ac:dyDescent="0.25">
      <c r="B348" s="34">
        <v>1109</v>
      </c>
      <c r="C348" s="46" t="s">
        <v>169</v>
      </c>
      <c r="D348" s="46" t="s">
        <v>63</v>
      </c>
      <c r="E348" s="46" t="s">
        <v>27</v>
      </c>
      <c r="F348" s="35" t="s">
        <v>168</v>
      </c>
      <c r="H348" s="96" t="str">
        <f t="shared" si="15"/>
        <v>Saša – Horvat – OK Maksimir – M55</v>
      </c>
      <c r="J348" s="96" t="str">
        <f t="shared" si="16"/>
        <v>Saša – Horvat – OK Maksimir</v>
      </c>
      <c r="L348" s="96" t="str">
        <f t="shared" si="17"/>
        <v>Saša – Horvat</v>
      </c>
      <c r="N348" s="34"/>
      <c r="O348" s="46"/>
      <c r="P348" s="35"/>
    </row>
    <row r="349" spans="2:16" x14ac:dyDescent="0.25">
      <c r="B349" s="34">
        <v>1223</v>
      </c>
      <c r="C349" s="46" t="s">
        <v>585</v>
      </c>
      <c r="D349" s="46" t="s">
        <v>63</v>
      </c>
      <c r="E349" s="46" t="s">
        <v>27</v>
      </c>
      <c r="F349" s="35" t="s">
        <v>62</v>
      </c>
      <c r="H349" s="96" t="str">
        <f t="shared" si="15"/>
        <v>Vjeran – Horvat – OK Maksimir – M21A</v>
      </c>
      <c r="J349" s="96" t="str">
        <f t="shared" si="16"/>
        <v>Vjeran – Horvat – OK Maksimir</v>
      </c>
      <c r="L349" s="96" t="str">
        <f t="shared" si="17"/>
        <v>Vjeran – Horvat</v>
      </c>
      <c r="N349" s="34"/>
      <c r="O349" s="46"/>
      <c r="P349" s="35"/>
    </row>
    <row r="350" spans="2:16" x14ac:dyDescent="0.25">
      <c r="B350" s="34">
        <v>1372</v>
      </c>
      <c r="C350" s="46" t="s">
        <v>296</v>
      </c>
      <c r="D350" s="46" t="s">
        <v>295</v>
      </c>
      <c r="E350" s="46" t="s">
        <v>27</v>
      </c>
      <c r="F350" s="35" t="s">
        <v>304</v>
      </c>
      <c r="H350" s="96" t="str">
        <f t="shared" si="15"/>
        <v>Mirka – Jakšić – OK Maksimir – Ž45</v>
      </c>
      <c r="J350" s="96" t="str">
        <f t="shared" si="16"/>
        <v>Mirka – Jakšić – OK Maksimir</v>
      </c>
      <c r="L350" s="96" t="str">
        <f t="shared" si="17"/>
        <v>Mirka – Jakšić</v>
      </c>
      <c r="N350" s="34"/>
      <c r="O350" s="46"/>
      <c r="P350" s="35"/>
    </row>
    <row r="351" spans="2:16" x14ac:dyDescent="0.25">
      <c r="B351" s="34">
        <v>1228</v>
      </c>
      <c r="C351" s="46" t="s">
        <v>259</v>
      </c>
      <c r="D351" s="46" t="s">
        <v>586</v>
      </c>
      <c r="E351" s="46" t="s">
        <v>27</v>
      </c>
      <c r="F351" s="35" t="s">
        <v>304</v>
      </c>
      <c r="H351" s="96" t="str">
        <f t="shared" si="15"/>
        <v>Višnja – Kabalin Borenić – OK Maksimir – Ž45</v>
      </c>
      <c r="J351" s="96" t="str">
        <f t="shared" si="16"/>
        <v>Višnja – Kabalin Borenić – OK Maksimir</v>
      </c>
      <c r="L351" s="96" t="str">
        <f t="shared" si="17"/>
        <v>Višnja – Kabalin Borenić</v>
      </c>
      <c r="N351" s="34"/>
      <c r="O351" s="46"/>
      <c r="P351" s="35"/>
    </row>
    <row r="352" spans="2:16" x14ac:dyDescent="0.25">
      <c r="B352" s="34">
        <v>1404</v>
      </c>
      <c r="C352" s="46" t="s">
        <v>587</v>
      </c>
      <c r="D352" s="46" t="s">
        <v>119</v>
      </c>
      <c r="E352" s="46" t="s">
        <v>27</v>
      </c>
      <c r="F352" s="35" t="s">
        <v>197</v>
      </c>
      <c r="H352" s="96" t="str">
        <f t="shared" si="15"/>
        <v>Greta – Kaniški – OK Maksimir – Ž12</v>
      </c>
      <c r="J352" s="96" t="str">
        <f t="shared" si="16"/>
        <v>Greta – Kaniški – OK Maksimir</v>
      </c>
      <c r="L352" s="96" t="str">
        <f t="shared" si="17"/>
        <v>Greta – Kaniški</v>
      </c>
      <c r="N352" s="34"/>
      <c r="O352" s="46"/>
      <c r="P352" s="35"/>
    </row>
    <row r="353" spans="2:16" x14ac:dyDescent="0.25">
      <c r="B353" s="34">
        <v>1439</v>
      </c>
      <c r="C353" s="46" t="s">
        <v>588</v>
      </c>
      <c r="D353" s="46" t="s">
        <v>119</v>
      </c>
      <c r="E353" s="46" t="s">
        <v>27</v>
      </c>
      <c r="F353" s="35" t="s">
        <v>229</v>
      </c>
      <c r="H353" s="96" t="str">
        <f t="shared" si="15"/>
        <v>Laura – Kaniški – OK Maksimir – Ž20</v>
      </c>
      <c r="J353" s="96" t="str">
        <f t="shared" si="16"/>
        <v>Laura – Kaniški – OK Maksimir</v>
      </c>
      <c r="L353" s="96" t="str">
        <f t="shared" si="17"/>
        <v>Laura – Kaniški</v>
      </c>
      <c r="N353" s="34"/>
      <c r="O353" s="46"/>
      <c r="P353" s="35"/>
    </row>
    <row r="354" spans="2:16" x14ac:dyDescent="0.25">
      <c r="B354" s="34">
        <v>1321</v>
      </c>
      <c r="C354" s="46" t="s">
        <v>115</v>
      </c>
      <c r="D354" s="46" t="s">
        <v>119</v>
      </c>
      <c r="E354" s="46" t="s">
        <v>27</v>
      </c>
      <c r="F354" s="35" t="s">
        <v>5</v>
      </c>
      <c r="H354" s="96" t="str">
        <f t="shared" si="15"/>
        <v>Petar – Kaniški – OK Maksimir – M12</v>
      </c>
      <c r="J354" s="96" t="str">
        <f t="shared" si="16"/>
        <v>Petar – Kaniški – OK Maksimir</v>
      </c>
      <c r="L354" s="96" t="str">
        <f t="shared" si="17"/>
        <v>Petar – Kaniški</v>
      </c>
      <c r="N354" s="34"/>
      <c r="O354" s="46"/>
      <c r="P354" s="35"/>
    </row>
    <row r="355" spans="2:16" x14ac:dyDescent="0.25">
      <c r="B355" s="34">
        <v>1475</v>
      </c>
      <c r="C355" s="46" t="s">
        <v>141</v>
      </c>
      <c r="D355" s="46" t="s">
        <v>119</v>
      </c>
      <c r="E355" s="46" t="s">
        <v>27</v>
      </c>
      <c r="F355" s="35" t="s">
        <v>142</v>
      </c>
      <c r="H355" s="96" t="str">
        <f t="shared" si="15"/>
        <v>Robert – Kaniški – OK Maksimir – M45</v>
      </c>
      <c r="J355" s="96" t="str">
        <f t="shared" si="16"/>
        <v>Robert – Kaniški – OK Maksimir</v>
      </c>
      <c r="L355" s="96" t="str">
        <f t="shared" si="17"/>
        <v>Robert – Kaniški</v>
      </c>
      <c r="N355" s="34"/>
      <c r="O355" s="46"/>
      <c r="P355" s="35"/>
    </row>
    <row r="356" spans="2:16" x14ac:dyDescent="0.25">
      <c r="B356" s="34">
        <v>1138</v>
      </c>
      <c r="C356" s="46" t="s">
        <v>77</v>
      </c>
      <c r="D356" s="46" t="s">
        <v>119</v>
      </c>
      <c r="E356" s="46" t="s">
        <v>27</v>
      </c>
      <c r="F356" s="35"/>
      <c r="H356" s="96" t="str">
        <f t="shared" si="15"/>
        <v>Tomislav – Kaniški – OK Maksimir</v>
      </c>
      <c r="J356" s="96" t="str">
        <f t="shared" si="16"/>
        <v>Tomislav – Kaniški – OK Maksimir</v>
      </c>
      <c r="L356" s="96" t="str">
        <f t="shared" si="17"/>
        <v>Tomislav – Kaniški</v>
      </c>
      <c r="N356" s="34"/>
      <c r="O356" s="46"/>
      <c r="P356" s="35"/>
    </row>
    <row r="357" spans="2:16" x14ac:dyDescent="0.25">
      <c r="B357" s="34">
        <v>1535</v>
      </c>
      <c r="C357" s="46" t="s">
        <v>89</v>
      </c>
      <c r="D357" s="46" t="s">
        <v>88</v>
      </c>
      <c r="E357" s="46" t="s">
        <v>27</v>
      </c>
      <c r="F357" s="35" t="s">
        <v>62</v>
      </c>
      <c r="H357" s="96" t="str">
        <f t="shared" si="15"/>
        <v>Dominik – Kirin – OK Maksimir – M21A</v>
      </c>
      <c r="J357" s="96" t="str">
        <f t="shared" si="16"/>
        <v>Dominik – Kirin – OK Maksimir</v>
      </c>
      <c r="L357" s="96" t="str">
        <f t="shared" si="17"/>
        <v>Dominik – Kirin</v>
      </c>
      <c r="N357" s="34"/>
      <c r="O357" s="46"/>
      <c r="P357" s="35"/>
    </row>
    <row r="358" spans="2:16" x14ac:dyDescent="0.25">
      <c r="B358" s="34">
        <v>1176</v>
      </c>
      <c r="C358" s="46" t="s">
        <v>89</v>
      </c>
      <c r="D358" s="46" t="s">
        <v>589</v>
      </c>
      <c r="E358" s="46" t="s">
        <v>27</v>
      </c>
      <c r="F358" s="35" t="s">
        <v>92</v>
      </c>
      <c r="H358" s="96" t="str">
        <f t="shared" si="15"/>
        <v>Dominik – Klasić – OK Maksimir – M21B</v>
      </c>
      <c r="J358" s="96" t="str">
        <f t="shared" si="16"/>
        <v>Dominik – Klasić – OK Maksimir</v>
      </c>
      <c r="L358" s="96" t="str">
        <f t="shared" si="17"/>
        <v>Dominik – Klasić</v>
      </c>
      <c r="N358" s="34"/>
      <c r="O358" s="46"/>
      <c r="P358" s="35"/>
    </row>
    <row r="359" spans="2:16" x14ac:dyDescent="0.25">
      <c r="B359" s="34">
        <v>1337</v>
      </c>
      <c r="C359" s="46" t="s">
        <v>590</v>
      </c>
      <c r="D359" s="46" t="s">
        <v>591</v>
      </c>
      <c r="E359" s="46" t="s">
        <v>27</v>
      </c>
      <c r="F359" s="35" t="s">
        <v>248</v>
      </c>
      <c r="H359" s="96" t="str">
        <f t="shared" si="15"/>
        <v>Kyra – Krahenbuhl – OK Maksimir – Ž21B</v>
      </c>
      <c r="J359" s="96" t="str">
        <f t="shared" si="16"/>
        <v>Kyra – Krahenbuhl – OK Maksimir</v>
      </c>
      <c r="L359" s="96" t="str">
        <f t="shared" si="17"/>
        <v>Kyra – Krahenbuhl</v>
      </c>
      <c r="N359" s="34"/>
      <c r="O359" s="46"/>
      <c r="P359" s="35"/>
    </row>
    <row r="360" spans="2:16" x14ac:dyDescent="0.25">
      <c r="B360" s="34">
        <v>1225</v>
      </c>
      <c r="C360" s="46" t="s">
        <v>311</v>
      </c>
      <c r="D360" s="46" t="s">
        <v>310</v>
      </c>
      <c r="E360" s="46" t="s">
        <v>27</v>
      </c>
      <c r="F360" s="35" t="s">
        <v>304</v>
      </c>
      <c r="H360" s="96" t="str">
        <f t="shared" si="15"/>
        <v>Evelyn – Kraintz – OK Maksimir – Ž45</v>
      </c>
      <c r="J360" s="96" t="str">
        <f t="shared" si="16"/>
        <v>Evelyn – Kraintz – OK Maksimir</v>
      </c>
      <c r="L360" s="96" t="str">
        <f t="shared" si="17"/>
        <v>Evelyn – Kraintz</v>
      </c>
      <c r="N360" s="34"/>
      <c r="O360" s="46"/>
      <c r="P360" s="35"/>
    </row>
    <row r="361" spans="2:16" x14ac:dyDescent="0.25">
      <c r="B361" s="34">
        <v>1250</v>
      </c>
      <c r="C361" s="46" t="s">
        <v>592</v>
      </c>
      <c r="D361" s="46" t="s">
        <v>593</v>
      </c>
      <c r="E361" s="46" t="s">
        <v>27</v>
      </c>
      <c r="F361" s="35" t="s">
        <v>180</v>
      </c>
      <c r="H361" s="96" t="str">
        <f t="shared" si="15"/>
        <v>Antun Zoran – Krivokapić – OK Maksimir – M65</v>
      </c>
      <c r="J361" s="96" t="str">
        <f t="shared" si="16"/>
        <v>Antun Zoran – Krivokapić – OK Maksimir</v>
      </c>
      <c r="L361" s="96" t="str">
        <f t="shared" si="17"/>
        <v>Antun Zoran – Krivokapić</v>
      </c>
      <c r="N361" s="34"/>
      <c r="O361" s="46"/>
      <c r="P361" s="35"/>
    </row>
    <row r="362" spans="2:16" x14ac:dyDescent="0.25">
      <c r="B362" s="34">
        <v>1879</v>
      </c>
      <c r="C362" s="46" t="s">
        <v>594</v>
      </c>
      <c r="D362" s="46" t="s">
        <v>172</v>
      </c>
      <c r="E362" s="46" t="s">
        <v>27</v>
      </c>
      <c r="F362" s="35"/>
      <c r="H362" s="96" t="str">
        <f t="shared" si="15"/>
        <v>Ivo – Lukačić – OK Maksimir</v>
      </c>
      <c r="J362" s="96" t="str">
        <f t="shared" si="16"/>
        <v>Ivo – Lukačić – OK Maksimir</v>
      </c>
      <c r="L362" s="96" t="str">
        <f t="shared" si="17"/>
        <v>Ivo – Lukačić</v>
      </c>
      <c r="N362" s="34"/>
      <c r="O362" s="46"/>
      <c r="P362" s="35"/>
    </row>
    <row r="363" spans="2:16" x14ac:dyDescent="0.25">
      <c r="B363" s="34">
        <v>1655</v>
      </c>
      <c r="C363" s="46" t="s">
        <v>250</v>
      </c>
      <c r="D363" s="46" t="s">
        <v>595</v>
      </c>
      <c r="E363" s="46" t="s">
        <v>27</v>
      </c>
      <c r="F363" s="35"/>
      <c r="H363" s="96" t="str">
        <f t="shared" si="15"/>
        <v>Mirjana – Marchiotti – OK Maksimir</v>
      </c>
      <c r="J363" s="96" t="str">
        <f t="shared" si="16"/>
        <v>Mirjana – Marchiotti – OK Maksimir</v>
      </c>
      <c r="L363" s="96" t="str">
        <f t="shared" si="17"/>
        <v>Mirjana – Marchiotti</v>
      </c>
      <c r="N363" s="34"/>
      <c r="O363" s="46"/>
      <c r="P363" s="35"/>
    </row>
    <row r="364" spans="2:16" x14ac:dyDescent="0.25">
      <c r="B364" s="34">
        <v>1755</v>
      </c>
      <c r="C364" s="46" t="s">
        <v>596</v>
      </c>
      <c r="D364" s="46" t="s">
        <v>597</v>
      </c>
      <c r="E364" s="46" t="s">
        <v>27</v>
      </c>
      <c r="F364" s="35"/>
      <c r="H364" s="96" t="str">
        <f t="shared" si="15"/>
        <v>Asmir – Mašić – OK Maksimir</v>
      </c>
      <c r="J364" s="96" t="str">
        <f t="shared" si="16"/>
        <v>Asmir – Mašić – OK Maksimir</v>
      </c>
      <c r="L364" s="96" t="str">
        <f t="shared" si="17"/>
        <v>Asmir – Mašić</v>
      </c>
      <c r="N364" s="34"/>
      <c r="O364" s="46"/>
      <c r="P364" s="35"/>
    </row>
    <row r="365" spans="2:16" x14ac:dyDescent="0.25">
      <c r="B365" s="34">
        <v>1562</v>
      </c>
      <c r="C365" s="46" t="s">
        <v>136</v>
      </c>
      <c r="D365" s="46" t="s">
        <v>146</v>
      </c>
      <c r="E365" s="46" t="s">
        <v>27</v>
      </c>
      <c r="F365" s="35" t="s">
        <v>168</v>
      </c>
      <c r="H365" s="96" t="str">
        <f t="shared" si="15"/>
        <v>Darko – Merunka – OK Maksimir – M55</v>
      </c>
      <c r="J365" s="96" t="str">
        <f t="shared" si="16"/>
        <v>Darko – Merunka – OK Maksimir</v>
      </c>
      <c r="L365" s="96" t="str">
        <f t="shared" si="17"/>
        <v>Darko – Merunka</v>
      </c>
      <c r="N365" s="34"/>
      <c r="O365" s="46"/>
      <c r="P365" s="35"/>
    </row>
    <row r="366" spans="2:16" x14ac:dyDescent="0.25">
      <c r="B366" s="34">
        <v>1608</v>
      </c>
      <c r="C366" s="46" t="s">
        <v>598</v>
      </c>
      <c r="D366" s="46" t="s">
        <v>599</v>
      </c>
      <c r="E366" s="46" t="s">
        <v>27</v>
      </c>
      <c r="F366" s="35"/>
      <c r="H366" s="96" t="str">
        <f t="shared" si="15"/>
        <v>Alan – Omerčić – OK Maksimir</v>
      </c>
      <c r="J366" s="96" t="str">
        <f t="shared" si="16"/>
        <v>Alan – Omerčić – OK Maksimir</v>
      </c>
      <c r="L366" s="96" t="str">
        <f t="shared" si="17"/>
        <v>Alan – Omerčić</v>
      </c>
      <c r="N366" s="34"/>
      <c r="O366" s="46"/>
      <c r="P366" s="35"/>
    </row>
    <row r="367" spans="2:16" x14ac:dyDescent="0.25">
      <c r="B367" s="34">
        <v>1617</v>
      </c>
      <c r="C367" s="46" t="s">
        <v>205</v>
      </c>
      <c r="D367" s="46" t="s">
        <v>599</v>
      </c>
      <c r="E367" s="46" t="s">
        <v>27</v>
      </c>
      <c r="F367" s="35"/>
      <c r="H367" s="96" t="str">
        <f t="shared" si="15"/>
        <v>Helena – Omerčić – OK Maksimir</v>
      </c>
      <c r="J367" s="96" t="str">
        <f t="shared" si="16"/>
        <v>Helena – Omerčić – OK Maksimir</v>
      </c>
      <c r="L367" s="96" t="str">
        <f t="shared" si="17"/>
        <v>Helena – Omerčić</v>
      </c>
      <c r="N367" s="34"/>
      <c r="O367" s="46"/>
      <c r="P367" s="35"/>
    </row>
    <row r="368" spans="2:16" x14ac:dyDescent="0.25">
      <c r="B368" s="34">
        <v>1351</v>
      </c>
      <c r="C368" s="46" t="s">
        <v>600</v>
      </c>
      <c r="D368" s="46" t="s">
        <v>601</v>
      </c>
      <c r="E368" s="46" t="s">
        <v>27</v>
      </c>
      <c r="F368" s="35"/>
      <c r="H368" s="96" t="str">
        <f t="shared" si="15"/>
        <v>Lorena – Orešković – OK Maksimir</v>
      </c>
      <c r="J368" s="96" t="str">
        <f t="shared" si="16"/>
        <v>Lorena – Orešković – OK Maksimir</v>
      </c>
      <c r="L368" s="96" t="str">
        <f t="shared" si="17"/>
        <v>Lorena – Orešković</v>
      </c>
      <c r="N368" s="34"/>
      <c r="O368" s="46"/>
      <c r="P368" s="35"/>
    </row>
    <row r="369" spans="2:16" x14ac:dyDescent="0.25">
      <c r="B369" s="34">
        <v>1949</v>
      </c>
      <c r="C369" s="46" t="s">
        <v>500</v>
      </c>
      <c r="D369" s="46" t="s">
        <v>1076</v>
      </c>
      <c r="E369" s="46" t="s">
        <v>27</v>
      </c>
      <c r="F369" s="35" t="s">
        <v>92</v>
      </c>
      <c r="H369" s="96" t="str">
        <f t="shared" si="15"/>
        <v>Ante – Raguž – OK Maksimir – M21B</v>
      </c>
      <c r="J369" s="96" t="str">
        <f t="shared" si="16"/>
        <v>Ante – Raguž – OK Maksimir</v>
      </c>
      <c r="L369" s="96" t="str">
        <f t="shared" si="17"/>
        <v>Ante – Raguž</v>
      </c>
      <c r="N369" s="34"/>
      <c r="O369" s="46"/>
      <c r="P369" s="35"/>
    </row>
    <row r="370" spans="2:16" x14ac:dyDescent="0.25">
      <c r="B370" s="34">
        <v>1137</v>
      </c>
      <c r="C370" s="46" t="s">
        <v>276</v>
      </c>
      <c r="D370" s="46" t="s">
        <v>602</v>
      </c>
      <c r="E370" s="46" t="s">
        <v>27</v>
      </c>
      <c r="F370" s="35" t="s">
        <v>270</v>
      </c>
      <c r="H370" s="96" t="str">
        <f t="shared" si="15"/>
        <v>Dunja – Riet, van de – OK Maksimir – Ž35</v>
      </c>
      <c r="J370" s="96" t="str">
        <f t="shared" si="16"/>
        <v>Dunja – Riet, van de – OK Maksimir</v>
      </c>
      <c r="L370" s="96" t="str">
        <f t="shared" si="17"/>
        <v>Dunja – Riet, van de</v>
      </c>
      <c r="N370" s="34"/>
      <c r="O370" s="46"/>
      <c r="P370" s="35"/>
    </row>
    <row r="371" spans="2:16" x14ac:dyDescent="0.25">
      <c r="B371" s="34">
        <v>1014</v>
      </c>
      <c r="C371" s="46" t="s">
        <v>603</v>
      </c>
      <c r="D371" s="46" t="s">
        <v>602</v>
      </c>
      <c r="E371" s="46" t="s">
        <v>27</v>
      </c>
      <c r="F371" s="35"/>
      <c r="H371" s="96" t="str">
        <f t="shared" si="15"/>
        <v>Gerrit – Riet, van de – OK Maksimir</v>
      </c>
      <c r="J371" s="96" t="str">
        <f t="shared" si="16"/>
        <v>Gerrit – Riet, van de – OK Maksimir</v>
      </c>
      <c r="L371" s="96" t="str">
        <f t="shared" si="17"/>
        <v>Gerrit – Riet, van de</v>
      </c>
      <c r="N371" s="34"/>
      <c r="O371" s="46"/>
      <c r="P371" s="35"/>
    </row>
    <row r="372" spans="2:16" x14ac:dyDescent="0.25">
      <c r="B372" s="34">
        <v>1520</v>
      </c>
      <c r="C372" s="46" t="s">
        <v>604</v>
      </c>
      <c r="D372" s="46" t="s">
        <v>605</v>
      </c>
      <c r="E372" s="46" t="s">
        <v>27</v>
      </c>
      <c r="F372" s="35" t="s">
        <v>142</v>
      </c>
      <c r="H372" s="96" t="str">
        <f t="shared" si="15"/>
        <v>Radenko – Romanović – OK Maksimir – M45</v>
      </c>
      <c r="J372" s="96" t="str">
        <f t="shared" si="16"/>
        <v>Radenko – Romanović – OK Maksimir</v>
      </c>
      <c r="L372" s="96" t="str">
        <f t="shared" si="17"/>
        <v>Radenko – Romanović</v>
      </c>
      <c r="N372" s="34"/>
      <c r="O372" s="46"/>
      <c r="P372" s="35"/>
    </row>
    <row r="373" spans="2:16" x14ac:dyDescent="0.25">
      <c r="B373" s="34">
        <v>1383</v>
      </c>
      <c r="C373" s="46" t="s">
        <v>225</v>
      </c>
      <c r="D373" s="46" t="s">
        <v>606</v>
      </c>
      <c r="E373" s="46" t="s">
        <v>27</v>
      </c>
      <c r="F373" s="35" t="s">
        <v>232</v>
      </c>
      <c r="H373" s="96" t="str">
        <f t="shared" si="15"/>
        <v>Nika – Sakar – OK Maksimir – Ž21A</v>
      </c>
      <c r="J373" s="96" t="str">
        <f t="shared" si="16"/>
        <v>Nika – Sakar – OK Maksimir</v>
      </c>
      <c r="L373" s="96" t="str">
        <f t="shared" si="17"/>
        <v>Nika – Sakar</v>
      </c>
      <c r="N373" s="34"/>
      <c r="O373" s="46"/>
      <c r="P373" s="35"/>
    </row>
    <row r="374" spans="2:16" x14ac:dyDescent="0.25">
      <c r="B374" s="34">
        <v>1345</v>
      </c>
      <c r="C374" s="46" t="s">
        <v>236</v>
      </c>
      <c r="D374" s="46" t="s">
        <v>235</v>
      </c>
      <c r="E374" s="46" t="s">
        <v>27</v>
      </c>
      <c r="F374" s="35" t="s">
        <v>232</v>
      </c>
      <c r="H374" s="96" t="str">
        <f t="shared" si="15"/>
        <v>Tena – Sakar Vukić – OK Maksimir – Ž21A</v>
      </c>
      <c r="J374" s="96" t="str">
        <f t="shared" si="16"/>
        <v>Tena – Sakar Vukić – OK Maksimir</v>
      </c>
      <c r="L374" s="96" t="str">
        <f t="shared" si="17"/>
        <v>Tena – Sakar Vukić</v>
      </c>
      <c r="N374" s="34"/>
      <c r="O374" s="46"/>
      <c r="P374" s="35"/>
    </row>
    <row r="375" spans="2:16" x14ac:dyDescent="0.25">
      <c r="B375" s="34">
        <v>1937</v>
      </c>
      <c r="C375" s="46" t="s">
        <v>103</v>
      </c>
      <c r="D375" s="46" t="s">
        <v>607</v>
      </c>
      <c r="E375" s="46" t="s">
        <v>27</v>
      </c>
      <c r="F375" s="35" t="s">
        <v>92</v>
      </c>
      <c r="H375" s="96" t="str">
        <f t="shared" si="15"/>
        <v>Dario – Šimatić – OK Maksimir – M21B</v>
      </c>
      <c r="J375" s="96" t="str">
        <f t="shared" si="16"/>
        <v>Dario – Šimatić – OK Maksimir</v>
      </c>
      <c r="L375" s="96" t="str">
        <f t="shared" si="17"/>
        <v>Dario – Šimatić</v>
      </c>
      <c r="N375" s="34"/>
      <c r="O375" s="46"/>
      <c r="P375" s="35"/>
    </row>
    <row r="376" spans="2:16" x14ac:dyDescent="0.25">
      <c r="B376" s="34">
        <v>1134</v>
      </c>
      <c r="C376" s="46" t="s">
        <v>608</v>
      </c>
      <c r="D376" s="46" t="s">
        <v>609</v>
      </c>
      <c r="E376" s="46" t="s">
        <v>27</v>
      </c>
      <c r="F376" s="35" t="s">
        <v>142</v>
      </c>
      <c r="H376" s="96" t="str">
        <f t="shared" si="15"/>
        <v>Andrej – Smerke – OK Maksimir – M45</v>
      </c>
      <c r="J376" s="96" t="str">
        <f t="shared" si="16"/>
        <v>Andrej – Smerke – OK Maksimir</v>
      </c>
      <c r="L376" s="96" t="str">
        <f t="shared" si="17"/>
        <v>Andrej – Smerke</v>
      </c>
      <c r="N376" s="34"/>
      <c r="O376" s="46"/>
      <c r="P376" s="35"/>
    </row>
    <row r="377" spans="2:16" x14ac:dyDescent="0.25">
      <c r="B377" s="34">
        <v>1143</v>
      </c>
      <c r="C377" s="46" t="s">
        <v>68</v>
      </c>
      <c r="D377" s="46" t="s">
        <v>67</v>
      </c>
      <c r="E377" s="46" t="s">
        <v>27</v>
      </c>
      <c r="F377" s="35" t="s">
        <v>62</v>
      </c>
      <c r="H377" s="96" t="str">
        <f t="shared" si="15"/>
        <v>Andro Vladimir – Štambuk – OK Maksimir – M21A</v>
      </c>
      <c r="J377" s="96" t="str">
        <f t="shared" si="16"/>
        <v>Andro Vladimir – Štambuk – OK Maksimir</v>
      </c>
      <c r="L377" s="96" t="str">
        <f t="shared" si="17"/>
        <v>Andro Vladimir – Štambuk</v>
      </c>
      <c r="N377" s="34"/>
      <c r="O377" s="46"/>
      <c r="P377" s="35"/>
    </row>
    <row r="378" spans="2:16" x14ac:dyDescent="0.25">
      <c r="B378" s="34">
        <v>1158</v>
      </c>
      <c r="C378" s="46" t="s">
        <v>234</v>
      </c>
      <c r="D378" s="46" t="s">
        <v>67</v>
      </c>
      <c r="E378" s="46" t="s">
        <v>27</v>
      </c>
      <c r="F378" s="35" t="s">
        <v>232</v>
      </c>
      <c r="H378" s="96" t="str">
        <f t="shared" si="15"/>
        <v>Iva – Štambuk – OK Maksimir – Ž21A</v>
      </c>
      <c r="J378" s="96" t="str">
        <f t="shared" si="16"/>
        <v>Iva – Štambuk – OK Maksimir</v>
      </c>
      <c r="L378" s="96" t="str">
        <f t="shared" si="17"/>
        <v>Iva – Štambuk</v>
      </c>
      <c r="N378" s="34"/>
      <c r="O378" s="46"/>
      <c r="P378" s="35"/>
    </row>
    <row r="379" spans="2:16" x14ac:dyDescent="0.25">
      <c r="B379" s="34">
        <v>1349</v>
      </c>
      <c r="C379" s="46" t="s">
        <v>148</v>
      </c>
      <c r="D379" s="46" t="s">
        <v>67</v>
      </c>
      <c r="E379" s="46" t="s">
        <v>27</v>
      </c>
      <c r="F379" s="35" t="s">
        <v>62</v>
      </c>
      <c r="H379" s="96" t="str">
        <f t="shared" si="15"/>
        <v>Mario – Štambuk – OK Maksimir – M21A</v>
      </c>
      <c r="J379" s="96" t="str">
        <f t="shared" si="16"/>
        <v>Mario – Štambuk – OK Maksimir</v>
      </c>
      <c r="L379" s="96" t="str">
        <f t="shared" si="17"/>
        <v>Mario – Štambuk</v>
      </c>
      <c r="N379" s="34"/>
      <c r="O379" s="46"/>
      <c r="P379" s="35"/>
    </row>
    <row r="380" spans="2:16" x14ac:dyDescent="0.25">
      <c r="B380" s="34">
        <v>1257</v>
      </c>
      <c r="C380" s="46" t="s">
        <v>115</v>
      </c>
      <c r="D380" s="46" t="s">
        <v>43</v>
      </c>
      <c r="E380" s="46" t="s">
        <v>27</v>
      </c>
      <c r="F380" s="35" t="s">
        <v>168</v>
      </c>
      <c r="H380" s="96" t="str">
        <f t="shared" si="15"/>
        <v>Petar – Strmečki – OK Maksimir – M55</v>
      </c>
      <c r="J380" s="96" t="str">
        <f t="shared" si="16"/>
        <v>Petar – Strmečki – OK Maksimir</v>
      </c>
      <c r="L380" s="96" t="str">
        <f t="shared" si="17"/>
        <v>Petar – Strmečki</v>
      </c>
      <c r="N380" s="34"/>
      <c r="O380" s="46"/>
      <c r="P380" s="35"/>
    </row>
    <row r="381" spans="2:16" x14ac:dyDescent="0.25">
      <c r="B381" s="34">
        <v>1165</v>
      </c>
      <c r="C381" s="46" t="s">
        <v>44</v>
      </c>
      <c r="D381" s="46" t="s">
        <v>43</v>
      </c>
      <c r="E381" s="46" t="s">
        <v>27</v>
      </c>
      <c r="F381" s="35" t="s">
        <v>42</v>
      </c>
      <c r="H381" s="96" t="str">
        <f t="shared" si="15"/>
        <v>Vibor – Strmečki – OK Maksimir – M16</v>
      </c>
      <c r="J381" s="96" t="str">
        <f t="shared" si="16"/>
        <v>Vibor – Strmečki – OK Maksimir</v>
      </c>
      <c r="L381" s="96" t="str">
        <f t="shared" si="17"/>
        <v>Vibor – Strmečki</v>
      </c>
      <c r="N381" s="34"/>
      <c r="O381" s="46"/>
      <c r="P381" s="35"/>
    </row>
    <row r="382" spans="2:16" x14ac:dyDescent="0.25">
      <c r="B382" s="34">
        <v>1276</v>
      </c>
      <c r="C382" s="46" t="s">
        <v>193</v>
      </c>
      <c r="D382" s="46" t="s">
        <v>47</v>
      </c>
      <c r="E382" s="46" t="s">
        <v>27</v>
      </c>
      <c r="F382" s="35" t="s">
        <v>232</v>
      </c>
      <c r="H382" s="96" t="str">
        <f t="shared" si="15"/>
        <v>Ana – Tišljar – OK Maksimir – Ž21A</v>
      </c>
      <c r="J382" s="96" t="str">
        <f t="shared" si="16"/>
        <v>Ana – Tišljar – OK Maksimir</v>
      </c>
      <c r="L382" s="96" t="str">
        <f t="shared" si="17"/>
        <v>Ana – Tišljar</v>
      </c>
      <c r="N382" s="34"/>
      <c r="O382" s="46"/>
      <c r="P382" s="35"/>
    </row>
    <row r="383" spans="2:16" x14ac:dyDescent="0.25">
      <c r="B383" s="34">
        <v>1556</v>
      </c>
      <c r="C383" s="46" t="s">
        <v>340</v>
      </c>
      <c r="D383" s="46" t="s">
        <v>610</v>
      </c>
      <c r="E383" s="46" t="s">
        <v>27</v>
      </c>
      <c r="F383" s="35" t="s">
        <v>574</v>
      </c>
      <c r="H383" s="96" t="str">
        <f t="shared" si="15"/>
        <v>Željko – Ulip – OK Maksimir – M70</v>
      </c>
      <c r="J383" s="96" t="str">
        <f t="shared" si="16"/>
        <v>Željko – Ulip – OK Maksimir</v>
      </c>
      <c r="L383" s="96" t="str">
        <f t="shared" si="17"/>
        <v>Željko – Ulip</v>
      </c>
      <c r="N383" s="34"/>
      <c r="O383" s="46"/>
      <c r="P383" s="35"/>
    </row>
    <row r="384" spans="2:16" x14ac:dyDescent="0.25">
      <c r="B384" s="34">
        <v>1407</v>
      </c>
      <c r="C384" s="46" t="s">
        <v>611</v>
      </c>
      <c r="D384" s="46" t="s">
        <v>612</v>
      </c>
      <c r="E384" s="46" t="s">
        <v>27</v>
      </c>
      <c r="F384" s="35" t="s">
        <v>142</v>
      </c>
      <c r="H384" s="96" t="str">
        <f t="shared" si="15"/>
        <v>Milivoj – Uroić – OK Maksimir – M45</v>
      </c>
      <c r="J384" s="96" t="str">
        <f t="shared" si="16"/>
        <v>Milivoj – Uroić – OK Maksimir</v>
      </c>
      <c r="L384" s="96" t="str">
        <f t="shared" si="17"/>
        <v>Milivoj – Uroić</v>
      </c>
      <c r="N384" s="34"/>
      <c r="O384" s="46"/>
      <c r="P384" s="35"/>
    </row>
    <row r="385" spans="2:16" x14ac:dyDescent="0.25">
      <c r="B385" s="34">
        <v>1456</v>
      </c>
      <c r="C385" s="46" t="s">
        <v>209</v>
      </c>
      <c r="D385" s="46" t="s">
        <v>207</v>
      </c>
      <c r="E385" s="46" t="s">
        <v>27</v>
      </c>
      <c r="F385" s="35" t="s">
        <v>197</v>
      </c>
      <c r="H385" s="96" t="str">
        <f t="shared" si="15"/>
        <v>Beatrice – Velimirović – OK Maksimir – Ž12</v>
      </c>
      <c r="J385" s="96" t="str">
        <f t="shared" si="16"/>
        <v>Beatrice – Velimirović – OK Maksimir</v>
      </c>
      <c r="L385" s="96" t="str">
        <f t="shared" si="17"/>
        <v>Beatrice – Velimirović</v>
      </c>
      <c r="N385" s="34"/>
      <c r="O385" s="46"/>
      <c r="P385" s="35"/>
    </row>
    <row r="386" spans="2:16" x14ac:dyDescent="0.25">
      <c r="B386" s="34">
        <v>1485</v>
      </c>
      <c r="C386" s="46" t="s">
        <v>208</v>
      </c>
      <c r="D386" s="46" t="s">
        <v>207</v>
      </c>
      <c r="E386" s="46" t="s">
        <v>27</v>
      </c>
      <c r="F386" s="35" t="s">
        <v>197</v>
      </c>
      <c r="H386" s="96" t="str">
        <f t="shared" si="15"/>
        <v>Vittoria – Velimirović – OK Maksimir – Ž12</v>
      </c>
      <c r="J386" s="96" t="str">
        <f t="shared" si="16"/>
        <v>Vittoria – Velimirović – OK Maksimir</v>
      </c>
      <c r="L386" s="96" t="str">
        <f t="shared" si="17"/>
        <v>Vittoria – Velimirović</v>
      </c>
      <c r="N386" s="34"/>
      <c r="O386" s="46"/>
      <c r="P386" s="35"/>
    </row>
    <row r="387" spans="2:16" x14ac:dyDescent="0.25">
      <c r="B387" s="34">
        <v>1878</v>
      </c>
      <c r="C387" s="46" t="s">
        <v>278</v>
      </c>
      <c r="D387" s="46" t="s">
        <v>330</v>
      </c>
      <c r="E387" s="46" t="s">
        <v>27</v>
      </c>
      <c r="F387" s="35" t="s">
        <v>331</v>
      </c>
      <c r="H387" s="96" t="str">
        <f t="shared" si="15"/>
        <v>Željka – Vendler Čepelak – OK Maksimir – Ž65</v>
      </c>
      <c r="J387" s="96" t="str">
        <f t="shared" si="16"/>
        <v>Željka – Vendler Čepelak – OK Maksimir</v>
      </c>
      <c r="L387" s="96" t="str">
        <f t="shared" si="17"/>
        <v>Željka – Vendler Čepelak</v>
      </c>
      <c r="N387" s="34"/>
      <c r="O387" s="46"/>
      <c r="P387" s="35"/>
    </row>
    <row r="388" spans="2:16" x14ac:dyDescent="0.25">
      <c r="B388" s="34">
        <v>1313</v>
      </c>
      <c r="C388" s="46" t="s">
        <v>149</v>
      </c>
      <c r="D388" s="46" t="s">
        <v>25</v>
      </c>
      <c r="E388" s="46" t="s">
        <v>27</v>
      </c>
      <c r="F388" s="35" t="s">
        <v>142</v>
      </c>
      <c r="H388" s="96" t="str">
        <f t="shared" si="15"/>
        <v>Bojan – Vukelić – OK Maksimir – M45</v>
      </c>
      <c r="J388" s="96" t="str">
        <f t="shared" si="16"/>
        <v>Bojan – Vukelić – OK Maksimir</v>
      </c>
      <c r="L388" s="96" t="str">
        <f t="shared" si="17"/>
        <v>Bojan – Vukelić</v>
      </c>
      <c r="N388" s="34"/>
      <c r="O388" s="46"/>
      <c r="P388" s="35"/>
    </row>
    <row r="389" spans="2:16" x14ac:dyDescent="0.25">
      <c r="B389" s="34">
        <v>1442</v>
      </c>
      <c r="C389" s="46" t="s">
        <v>196</v>
      </c>
      <c r="D389" s="46" t="s">
        <v>25</v>
      </c>
      <c r="E389" s="46" t="s">
        <v>27</v>
      </c>
      <c r="F389" s="35" t="s">
        <v>220</v>
      </c>
      <c r="H389" s="96" t="str">
        <f t="shared" si="15"/>
        <v>Dora – Vukelić – OK Maksimir – Ž16</v>
      </c>
      <c r="J389" s="96" t="str">
        <f t="shared" si="16"/>
        <v>Dora – Vukelić – OK Maksimir</v>
      </c>
      <c r="L389" s="96" t="str">
        <f t="shared" si="17"/>
        <v>Dora – Vukelić</v>
      </c>
      <c r="N389" s="34"/>
      <c r="O389" s="46"/>
      <c r="P389" s="35"/>
    </row>
    <row r="390" spans="2:16" x14ac:dyDescent="0.25">
      <c r="B390" s="34">
        <v>1170</v>
      </c>
      <c r="C390" s="46" t="s">
        <v>26</v>
      </c>
      <c r="D390" s="46" t="s">
        <v>25</v>
      </c>
      <c r="E390" s="46" t="s">
        <v>27</v>
      </c>
      <c r="F390" s="35" t="s">
        <v>42</v>
      </c>
      <c r="H390" s="96" t="str">
        <f t="shared" si="15"/>
        <v>Juraj – Vukelić – OK Maksimir – M16</v>
      </c>
      <c r="J390" s="96" t="str">
        <f t="shared" si="16"/>
        <v>Juraj – Vukelić – OK Maksimir</v>
      </c>
      <c r="L390" s="96" t="str">
        <f t="shared" si="17"/>
        <v>Juraj – Vukelić</v>
      </c>
      <c r="N390" s="34"/>
      <c r="O390" s="46"/>
      <c r="P390" s="35"/>
    </row>
    <row r="391" spans="2:16" x14ac:dyDescent="0.25">
      <c r="B391" s="34">
        <v>1091</v>
      </c>
      <c r="C391" s="46" t="s">
        <v>437</v>
      </c>
      <c r="D391" s="46" t="s">
        <v>613</v>
      </c>
      <c r="E391" s="46" t="s">
        <v>27</v>
      </c>
      <c r="F391" s="35" t="s">
        <v>5</v>
      </c>
      <c r="H391" s="96" t="str">
        <f t="shared" si="15"/>
        <v>Roko – Vukić – OK Maksimir – M12</v>
      </c>
      <c r="J391" s="96" t="str">
        <f t="shared" si="16"/>
        <v>Roko – Vukić – OK Maksimir</v>
      </c>
      <c r="L391" s="96" t="str">
        <f t="shared" si="17"/>
        <v>Roko – Vukić</v>
      </c>
      <c r="N391" s="34"/>
      <c r="O391" s="46"/>
      <c r="P391" s="35"/>
    </row>
    <row r="392" spans="2:16" x14ac:dyDescent="0.25">
      <c r="B392" s="34">
        <v>1078</v>
      </c>
      <c r="C392" s="46" t="s">
        <v>340</v>
      </c>
      <c r="D392" s="46" t="s">
        <v>614</v>
      </c>
      <c r="E392" s="46" t="s">
        <v>145</v>
      </c>
      <c r="F392" s="35" t="s">
        <v>142</v>
      </c>
      <c r="H392" s="96" t="str">
        <f t="shared" si="15"/>
        <v>Željko – Antolić – OK Međimurje – M45</v>
      </c>
      <c r="J392" s="96" t="str">
        <f t="shared" si="16"/>
        <v>Željko – Antolić – OK Međimurje</v>
      </c>
      <c r="L392" s="96" t="str">
        <f t="shared" si="17"/>
        <v>Željko – Antolić</v>
      </c>
      <c r="N392" s="34"/>
      <c r="O392" s="46"/>
      <c r="P392" s="35"/>
    </row>
    <row r="393" spans="2:16" x14ac:dyDescent="0.25">
      <c r="B393" s="34">
        <v>1192</v>
      </c>
      <c r="C393" s="46" t="s">
        <v>24</v>
      </c>
      <c r="D393" s="46" t="s">
        <v>615</v>
      </c>
      <c r="E393" s="46" t="s">
        <v>145</v>
      </c>
      <c r="F393" s="35" t="s">
        <v>62</v>
      </c>
      <c r="H393" s="96" t="str">
        <f t="shared" si="15"/>
        <v>Luka – Bahun – OK Međimurje – M21A</v>
      </c>
      <c r="J393" s="96" t="str">
        <f t="shared" si="16"/>
        <v>Luka – Bahun – OK Međimurje</v>
      </c>
      <c r="L393" s="96" t="str">
        <f t="shared" si="17"/>
        <v>Luka – Bahun</v>
      </c>
      <c r="N393" s="34"/>
      <c r="O393" s="46"/>
      <c r="P393" s="35"/>
    </row>
    <row r="394" spans="2:16" x14ac:dyDescent="0.25">
      <c r="B394" s="34">
        <v>1196</v>
      </c>
      <c r="C394" s="46" t="s">
        <v>141</v>
      </c>
      <c r="D394" s="46" t="s">
        <v>616</v>
      </c>
      <c r="E394" s="46" t="s">
        <v>145</v>
      </c>
      <c r="F394" s="35" t="s">
        <v>92</v>
      </c>
      <c r="H394" s="96" t="str">
        <f t="shared" si="15"/>
        <v>Robert – Belović – OK Međimurje – M21B</v>
      </c>
      <c r="J394" s="96" t="str">
        <f t="shared" si="16"/>
        <v>Robert – Belović – OK Međimurje</v>
      </c>
      <c r="L394" s="96" t="str">
        <f t="shared" si="17"/>
        <v>Robert – Belović</v>
      </c>
      <c r="N394" s="34"/>
      <c r="O394" s="46"/>
      <c r="P394" s="35"/>
    </row>
    <row r="395" spans="2:16" x14ac:dyDescent="0.25">
      <c r="B395" s="34">
        <v>1267</v>
      </c>
      <c r="C395" s="46" t="s">
        <v>288</v>
      </c>
      <c r="D395" s="46" t="s">
        <v>287</v>
      </c>
      <c r="E395" s="46" t="s">
        <v>145</v>
      </c>
      <c r="F395" s="35" t="s">
        <v>304</v>
      </c>
      <c r="H395" s="96" t="str">
        <f t="shared" ref="H395:H458" si="18">IF(C395="","",C395) &amp; IF(D395="",""," – " &amp; D395) &amp; IF(E395="",""," – " &amp; E395) &amp; IF(F395="",""," – " &amp; F395)</f>
        <v>Jasminka – Cindrić Perković – OK Međimurje – Ž45</v>
      </c>
      <c r="J395" s="96" t="str">
        <f t="shared" ref="J395:J458" si="19">IF(C395="","",C395) &amp; IF(D395="",""," – " &amp; D395) &amp; IF(E395="",""," – " &amp; E395)</f>
        <v>Jasminka – Cindrić Perković – OK Međimurje</v>
      </c>
      <c r="L395" s="96" t="str">
        <f t="shared" ref="L395:L458" si="20">IF(C395="","",C395) &amp; IF(D395="",""," – " &amp; D395)</f>
        <v>Jasminka – Cindrić Perković</v>
      </c>
      <c r="N395" s="34"/>
      <c r="O395" s="46"/>
      <c r="P395" s="35"/>
    </row>
    <row r="396" spans="2:16" x14ac:dyDescent="0.25">
      <c r="B396" s="34">
        <v>1555</v>
      </c>
      <c r="C396" s="46" t="s">
        <v>504</v>
      </c>
      <c r="D396" s="46" t="s">
        <v>617</v>
      </c>
      <c r="E396" s="46" t="s">
        <v>145</v>
      </c>
      <c r="F396" s="35" t="s">
        <v>142</v>
      </c>
      <c r="H396" s="96" t="str">
        <f t="shared" si="18"/>
        <v>Branko – Crljenica – OK Međimurje – M45</v>
      </c>
      <c r="J396" s="96" t="str">
        <f t="shared" si="19"/>
        <v>Branko – Crljenica – OK Međimurje</v>
      </c>
      <c r="L396" s="96" t="str">
        <f t="shared" si="20"/>
        <v>Branko – Crljenica</v>
      </c>
      <c r="N396" s="34"/>
      <c r="O396" s="46"/>
      <c r="P396" s="35"/>
    </row>
    <row r="397" spans="2:16" x14ac:dyDescent="0.25">
      <c r="B397" s="34">
        <v>1558</v>
      </c>
      <c r="C397" s="46" t="s">
        <v>136</v>
      </c>
      <c r="D397" s="46" t="s">
        <v>618</v>
      </c>
      <c r="E397" s="46" t="s">
        <v>145</v>
      </c>
      <c r="F397" s="35" t="s">
        <v>142</v>
      </c>
      <c r="H397" s="96" t="str">
        <f t="shared" si="18"/>
        <v>Darko – Duhović – OK Međimurje – M45</v>
      </c>
      <c r="J397" s="96" t="str">
        <f t="shared" si="19"/>
        <v>Darko – Duhović – OK Međimurje</v>
      </c>
      <c r="L397" s="96" t="str">
        <f t="shared" si="20"/>
        <v>Darko – Duhović</v>
      </c>
      <c r="N397" s="34"/>
      <c r="O397" s="46"/>
      <c r="P397" s="35"/>
    </row>
    <row r="398" spans="2:16" x14ac:dyDescent="0.25">
      <c r="B398" s="34">
        <v>1127</v>
      </c>
      <c r="C398" s="46" t="s">
        <v>74</v>
      </c>
      <c r="D398" s="46" t="s">
        <v>619</v>
      </c>
      <c r="E398" s="46" t="s">
        <v>145</v>
      </c>
      <c r="F398" s="35"/>
      <c r="H398" s="96" t="str">
        <f t="shared" si="18"/>
        <v>Dražen – Henc – OK Međimurje</v>
      </c>
      <c r="J398" s="96" t="str">
        <f t="shared" si="19"/>
        <v>Dražen – Henc – OK Međimurje</v>
      </c>
      <c r="L398" s="96" t="str">
        <f t="shared" si="20"/>
        <v>Dražen – Henc</v>
      </c>
      <c r="N398" s="34"/>
      <c r="O398" s="46"/>
      <c r="P398" s="35"/>
    </row>
    <row r="399" spans="2:16" x14ac:dyDescent="0.25">
      <c r="B399" s="34">
        <v>1399</v>
      </c>
      <c r="C399" s="46" t="s">
        <v>169</v>
      </c>
      <c r="D399" s="46" t="s">
        <v>63</v>
      </c>
      <c r="E399" s="46" t="s">
        <v>145</v>
      </c>
      <c r="F399" s="35"/>
      <c r="H399" s="96" t="str">
        <f t="shared" si="18"/>
        <v>Saša – Horvat – OK Međimurje</v>
      </c>
      <c r="J399" s="96" t="str">
        <f t="shared" si="19"/>
        <v>Saša – Horvat – OK Međimurje</v>
      </c>
      <c r="L399" s="96" t="str">
        <f t="shared" si="20"/>
        <v>Saša – Horvat</v>
      </c>
      <c r="N399" s="34"/>
      <c r="O399" s="46"/>
      <c r="P399" s="35"/>
    </row>
    <row r="400" spans="2:16" x14ac:dyDescent="0.25">
      <c r="B400" s="34">
        <v>1318</v>
      </c>
      <c r="C400" s="46" t="s">
        <v>74</v>
      </c>
      <c r="D400" s="46" t="s">
        <v>620</v>
      </c>
      <c r="E400" s="46" t="s">
        <v>145</v>
      </c>
      <c r="F400" s="35" t="s">
        <v>168</v>
      </c>
      <c r="H400" s="96" t="str">
        <f t="shared" si="18"/>
        <v>Dražen – Janžek – OK Međimurje – M55</v>
      </c>
      <c r="J400" s="96" t="str">
        <f t="shared" si="19"/>
        <v>Dražen – Janžek – OK Međimurje</v>
      </c>
      <c r="L400" s="96" t="str">
        <f t="shared" si="20"/>
        <v>Dražen – Janžek</v>
      </c>
      <c r="N400" s="34"/>
      <c r="O400" s="46"/>
      <c r="P400" s="35"/>
    </row>
    <row r="401" spans="2:16" x14ac:dyDescent="0.25">
      <c r="B401" s="34">
        <v>1171</v>
      </c>
      <c r="C401" s="46" t="s">
        <v>621</v>
      </c>
      <c r="D401" s="46" t="s">
        <v>620</v>
      </c>
      <c r="E401" s="46" t="s">
        <v>145</v>
      </c>
      <c r="F401" s="35" t="s">
        <v>92</v>
      </c>
      <c r="H401" s="96" t="str">
        <f t="shared" si="18"/>
        <v>Gregor – Janžek – OK Međimurje – M21B</v>
      </c>
      <c r="J401" s="96" t="str">
        <f t="shared" si="19"/>
        <v>Gregor – Janžek – OK Međimurje</v>
      </c>
      <c r="L401" s="96" t="str">
        <f t="shared" si="20"/>
        <v>Gregor – Janžek</v>
      </c>
      <c r="N401" s="34"/>
      <c r="O401" s="46"/>
      <c r="P401" s="35"/>
    </row>
    <row r="402" spans="2:16" x14ac:dyDescent="0.25">
      <c r="B402" s="34">
        <v>1507</v>
      </c>
      <c r="C402" s="46" t="s">
        <v>10</v>
      </c>
      <c r="D402" s="46" t="s">
        <v>620</v>
      </c>
      <c r="E402" s="46" t="s">
        <v>145</v>
      </c>
      <c r="F402" s="35" t="s">
        <v>92</v>
      </c>
      <c r="H402" s="96" t="str">
        <f t="shared" si="18"/>
        <v>Lovro – Janžek – OK Međimurje – M21B</v>
      </c>
      <c r="J402" s="96" t="str">
        <f t="shared" si="19"/>
        <v>Lovro – Janžek – OK Međimurje</v>
      </c>
      <c r="L402" s="96" t="str">
        <f t="shared" si="20"/>
        <v>Lovro – Janžek</v>
      </c>
      <c r="N402" s="34"/>
      <c r="O402" s="46"/>
      <c r="P402" s="35"/>
    </row>
    <row r="403" spans="2:16" x14ac:dyDescent="0.25">
      <c r="B403" s="34">
        <v>1384</v>
      </c>
      <c r="C403" s="46" t="s">
        <v>622</v>
      </c>
      <c r="D403" s="46" t="s">
        <v>620</v>
      </c>
      <c r="E403" s="46" t="s">
        <v>145</v>
      </c>
      <c r="F403" s="35" t="s">
        <v>304</v>
      </c>
      <c r="H403" s="96" t="str">
        <f t="shared" si="18"/>
        <v>Smiljana – Janžek – OK Međimurje – Ž45</v>
      </c>
      <c r="J403" s="96" t="str">
        <f t="shared" si="19"/>
        <v>Smiljana – Janžek – OK Međimurje</v>
      </c>
      <c r="L403" s="96" t="str">
        <f t="shared" si="20"/>
        <v>Smiljana – Janžek</v>
      </c>
      <c r="N403" s="34"/>
      <c r="O403" s="46"/>
      <c r="P403" s="35"/>
    </row>
    <row r="404" spans="2:16" x14ac:dyDescent="0.25">
      <c r="B404" s="34">
        <v>1377</v>
      </c>
      <c r="C404" s="46" t="s">
        <v>500</v>
      </c>
      <c r="D404" s="46" t="s">
        <v>623</v>
      </c>
      <c r="E404" s="46" t="s">
        <v>145</v>
      </c>
      <c r="F404" s="35"/>
      <c r="H404" s="96" t="str">
        <f t="shared" si="18"/>
        <v>Ante – Jović – OK Međimurje</v>
      </c>
      <c r="J404" s="96" t="str">
        <f t="shared" si="19"/>
        <v>Ante – Jović – OK Međimurje</v>
      </c>
      <c r="L404" s="96" t="str">
        <f t="shared" si="20"/>
        <v>Ante – Jović</v>
      </c>
      <c r="N404" s="34"/>
      <c r="O404" s="46"/>
      <c r="P404" s="35"/>
    </row>
    <row r="405" spans="2:16" x14ac:dyDescent="0.25">
      <c r="B405" s="34">
        <v>1400</v>
      </c>
      <c r="C405" s="46" t="s">
        <v>77</v>
      </c>
      <c r="D405" s="46" t="s">
        <v>624</v>
      </c>
      <c r="E405" s="46" t="s">
        <v>145</v>
      </c>
      <c r="F405" s="35"/>
      <c r="H405" s="96" t="str">
        <f t="shared" si="18"/>
        <v>Tomislav – Kelemen – OK Međimurje</v>
      </c>
      <c r="J405" s="96" t="str">
        <f t="shared" si="19"/>
        <v>Tomislav – Kelemen – OK Međimurje</v>
      </c>
      <c r="L405" s="96" t="str">
        <f t="shared" si="20"/>
        <v>Tomislav – Kelemen</v>
      </c>
      <c r="N405" s="34"/>
      <c r="O405" s="46"/>
      <c r="P405" s="35"/>
    </row>
    <row r="406" spans="2:16" x14ac:dyDescent="0.25">
      <c r="B406" s="34">
        <v>1818</v>
      </c>
      <c r="C406" s="46" t="s">
        <v>136</v>
      </c>
      <c r="D406" s="46" t="s">
        <v>539</v>
      </c>
      <c r="E406" s="46" t="s">
        <v>145</v>
      </c>
      <c r="F406" s="35"/>
      <c r="H406" s="96" t="str">
        <f t="shared" si="18"/>
        <v>Darko – Klarić – OK Međimurje</v>
      </c>
      <c r="J406" s="96" t="str">
        <f t="shared" si="19"/>
        <v>Darko – Klarić – OK Međimurje</v>
      </c>
      <c r="L406" s="96" t="str">
        <f t="shared" si="20"/>
        <v>Darko – Klarić</v>
      </c>
      <c r="N406" s="34"/>
      <c r="O406" s="46"/>
      <c r="P406" s="35"/>
    </row>
    <row r="407" spans="2:16" x14ac:dyDescent="0.25">
      <c r="B407" s="34">
        <v>1819</v>
      </c>
      <c r="C407" s="46" t="s">
        <v>134</v>
      </c>
      <c r="D407" s="46" t="s">
        <v>539</v>
      </c>
      <c r="E407" s="46" t="s">
        <v>145</v>
      </c>
      <c r="F407" s="35"/>
      <c r="H407" s="96" t="str">
        <f t="shared" si="18"/>
        <v>Marko – Klarić – OK Međimurje</v>
      </c>
      <c r="J407" s="96" t="str">
        <f t="shared" si="19"/>
        <v>Marko – Klarić – OK Međimurje</v>
      </c>
      <c r="L407" s="96" t="str">
        <f t="shared" si="20"/>
        <v>Marko – Klarić</v>
      </c>
      <c r="N407" s="34"/>
      <c r="O407" s="46"/>
      <c r="P407" s="35"/>
    </row>
    <row r="408" spans="2:16" x14ac:dyDescent="0.25">
      <c r="B408" s="34">
        <v>1564</v>
      </c>
      <c r="C408" s="46" t="s">
        <v>625</v>
      </c>
      <c r="D408" s="46" t="s">
        <v>626</v>
      </c>
      <c r="E408" s="46" t="s">
        <v>145</v>
      </c>
      <c r="F408" s="35"/>
      <c r="H408" s="96" t="str">
        <f t="shared" si="18"/>
        <v>Mihaela – Kočila Petković – OK Međimurje</v>
      </c>
      <c r="J408" s="96" t="str">
        <f t="shared" si="19"/>
        <v>Mihaela – Kočila Petković – OK Međimurje</v>
      </c>
      <c r="L408" s="96" t="str">
        <f t="shared" si="20"/>
        <v>Mihaela – Kočila Petković</v>
      </c>
      <c r="N408" s="34"/>
      <c r="O408" s="46"/>
      <c r="P408" s="35"/>
    </row>
    <row r="409" spans="2:16" x14ac:dyDescent="0.25">
      <c r="B409" s="34">
        <v>1365</v>
      </c>
      <c r="C409" s="46" t="s">
        <v>340</v>
      </c>
      <c r="D409" s="46" t="s">
        <v>627</v>
      </c>
      <c r="E409" s="46" t="s">
        <v>145</v>
      </c>
      <c r="F409" s="35" t="s">
        <v>142</v>
      </c>
      <c r="H409" s="96" t="str">
        <f t="shared" si="18"/>
        <v>Željko – Koščak – OK Međimurje – M45</v>
      </c>
      <c r="J409" s="96" t="str">
        <f t="shared" si="19"/>
        <v>Željko – Koščak – OK Međimurje</v>
      </c>
      <c r="L409" s="96" t="str">
        <f t="shared" si="20"/>
        <v>Željko – Koščak</v>
      </c>
      <c r="N409" s="34"/>
      <c r="O409" s="46"/>
      <c r="P409" s="35"/>
    </row>
    <row r="410" spans="2:16" x14ac:dyDescent="0.25">
      <c r="B410" s="34">
        <v>1161</v>
      </c>
      <c r="C410" s="46" t="s">
        <v>134</v>
      </c>
      <c r="D410" s="46" t="s">
        <v>628</v>
      </c>
      <c r="E410" s="46" t="s">
        <v>145</v>
      </c>
      <c r="F410" s="35" t="s">
        <v>116</v>
      </c>
      <c r="H410" s="96" t="str">
        <f t="shared" si="18"/>
        <v>Marko – Leljak – OK Međimurje – M35</v>
      </c>
      <c r="J410" s="96" t="str">
        <f t="shared" si="19"/>
        <v>Marko – Leljak – OK Međimurje</v>
      </c>
      <c r="L410" s="96" t="str">
        <f t="shared" si="20"/>
        <v>Marko – Leljak</v>
      </c>
      <c r="N410" s="34"/>
      <c r="O410" s="46"/>
      <c r="P410" s="35"/>
    </row>
    <row r="411" spans="2:16" x14ac:dyDescent="0.25">
      <c r="B411" s="34">
        <v>1290</v>
      </c>
      <c r="C411" s="46" t="s">
        <v>398</v>
      </c>
      <c r="D411" s="46" t="s">
        <v>143</v>
      </c>
      <c r="E411" s="46" t="s">
        <v>145</v>
      </c>
      <c r="F411" s="35"/>
      <c r="H411" s="96" t="str">
        <f t="shared" si="18"/>
        <v>Jana – Markulinčić – OK Međimurje</v>
      </c>
      <c r="J411" s="96" t="str">
        <f t="shared" si="19"/>
        <v>Jana – Markulinčić – OK Međimurje</v>
      </c>
      <c r="L411" s="96" t="str">
        <f t="shared" si="20"/>
        <v>Jana – Markulinčić</v>
      </c>
      <c r="N411" s="34"/>
      <c r="O411" s="46"/>
      <c r="P411" s="35"/>
    </row>
    <row r="412" spans="2:16" x14ac:dyDescent="0.25">
      <c r="B412" s="34">
        <v>1064</v>
      </c>
      <c r="C412" s="46" t="s">
        <v>144</v>
      </c>
      <c r="D412" s="46" t="s">
        <v>143</v>
      </c>
      <c r="E412" s="46" t="s">
        <v>145</v>
      </c>
      <c r="F412" s="35" t="s">
        <v>142</v>
      </c>
      <c r="H412" s="96" t="str">
        <f t="shared" si="18"/>
        <v>Predrag – Markulinčić – OK Međimurje – M45</v>
      </c>
      <c r="J412" s="96" t="str">
        <f t="shared" si="19"/>
        <v>Predrag – Markulinčić – OK Međimurje</v>
      </c>
      <c r="L412" s="96" t="str">
        <f t="shared" si="20"/>
        <v>Predrag – Markulinčić</v>
      </c>
      <c r="N412" s="34"/>
      <c r="O412" s="46"/>
      <c r="P412" s="35"/>
    </row>
    <row r="413" spans="2:16" x14ac:dyDescent="0.25">
      <c r="B413" s="34">
        <v>1834</v>
      </c>
      <c r="C413" s="46" t="s">
        <v>17</v>
      </c>
      <c r="D413" s="46" t="s">
        <v>629</v>
      </c>
      <c r="E413" s="46" t="s">
        <v>145</v>
      </c>
      <c r="F413" s="35"/>
      <c r="H413" s="96" t="str">
        <f t="shared" si="18"/>
        <v>Filip – Mlinarić – OK Međimurje</v>
      </c>
      <c r="J413" s="96" t="str">
        <f t="shared" si="19"/>
        <v>Filip – Mlinarić – OK Međimurje</v>
      </c>
      <c r="L413" s="96" t="str">
        <f t="shared" si="20"/>
        <v>Filip – Mlinarić</v>
      </c>
      <c r="N413" s="34"/>
      <c r="O413" s="46"/>
      <c r="P413" s="35"/>
    </row>
    <row r="414" spans="2:16" x14ac:dyDescent="0.25">
      <c r="B414" s="34">
        <v>1356</v>
      </c>
      <c r="C414" s="46" t="s">
        <v>24</v>
      </c>
      <c r="D414" s="46" t="s">
        <v>630</v>
      </c>
      <c r="E414" s="46" t="s">
        <v>145</v>
      </c>
      <c r="F414" s="35"/>
      <c r="H414" s="96" t="str">
        <f t="shared" si="18"/>
        <v>Luka – Novak – OK Međimurje</v>
      </c>
      <c r="J414" s="96" t="str">
        <f t="shared" si="19"/>
        <v>Luka – Novak – OK Međimurje</v>
      </c>
      <c r="L414" s="96" t="str">
        <f t="shared" si="20"/>
        <v>Luka – Novak</v>
      </c>
      <c r="N414" s="34"/>
      <c r="O414" s="46"/>
      <c r="P414" s="35"/>
    </row>
    <row r="415" spans="2:16" x14ac:dyDescent="0.25">
      <c r="B415" s="34">
        <v>1122</v>
      </c>
      <c r="C415" s="46" t="s">
        <v>631</v>
      </c>
      <c r="D415" s="46" t="s">
        <v>632</v>
      </c>
      <c r="E415" s="46" t="s">
        <v>145</v>
      </c>
      <c r="F415" s="35"/>
      <c r="H415" s="96" t="str">
        <f t="shared" si="18"/>
        <v>Ranko – Orehovec – OK Međimurje</v>
      </c>
      <c r="J415" s="96" t="str">
        <f t="shared" si="19"/>
        <v>Ranko – Orehovec – OK Međimurje</v>
      </c>
      <c r="L415" s="96" t="str">
        <f t="shared" si="20"/>
        <v>Ranko – Orehovec</v>
      </c>
      <c r="N415" s="34"/>
      <c r="O415" s="46"/>
      <c r="P415" s="35"/>
    </row>
    <row r="416" spans="2:16" x14ac:dyDescent="0.25">
      <c r="B416" s="34">
        <v>1334</v>
      </c>
      <c r="C416" s="46" t="s">
        <v>488</v>
      </c>
      <c r="D416" s="46" t="s">
        <v>263</v>
      </c>
      <c r="E416" s="46" t="s">
        <v>145</v>
      </c>
      <c r="F416" s="35" t="s">
        <v>92</v>
      </c>
      <c r="H416" s="96" t="str">
        <f t="shared" si="18"/>
        <v>Dalibor – Perković – OK Međimurje – M21B</v>
      </c>
      <c r="J416" s="96" t="str">
        <f t="shared" si="19"/>
        <v>Dalibor – Perković – OK Međimurje</v>
      </c>
      <c r="L416" s="96" t="str">
        <f t="shared" si="20"/>
        <v>Dalibor – Perković</v>
      </c>
      <c r="N416" s="34"/>
      <c r="O416" s="46"/>
      <c r="P416" s="35"/>
    </row>
    <row r="417" spans="2:16" x14ac:dyDescent="0.25">
      <c r="B417" s="34">
        <v>1327</v>
      </c>
      <c r="C417" s="46" t="s">
        <v>447</v>
      </c>
      <c r="D417" s="46" t="s">
        <v>633</v>
      </c>
      <c r="E417" s="46" t="s">
        <v>145</v>
      </c>
      <c r="F417" s="35"/>
      <c r="H417" s="96" t="str">
        <f t="shared" si="18"/>
        <v>Nikola – Petković – OK Međimurje</v>
      </c>
      <c r="J417" s="96" t="str">
        <f t="shared" si="19"/>
        <v>Nikola – Petković – OK Međimurje</v>
      </c>
      <c r="L417" s="96" t="str">
        <f t="shared" si="20"/>
        <v>Nikola – Petković</v>
      </c>
      <c r="N417" s="34"/>
      <c r="O417" s="46"/>
      <c r="P417" s="35"/>
    </row>
    <row r="418" spans="2:16" x14ac:dyDescent="0.25">
      <c r="B418" s="34">
        <v>1817</v>
      </c>
      <c r="C418" s="46" t="s">
        <v>504</v>
      </c>
      <c r="D418" s="46" t="s">
        <v>634</v>
      </c>
      <c r="E418" s="46" t="s">
        <v>145</v>
      </c>
      <c r="F418" s="35"/>
      <c r="H418" s="96" t="str">
        <f t="shared" si="18"/>
        <v>Branko – Polanec – OK Međimurje</v>
      </c>
      <c r="J418" s="96" t="str">
        <f t="shared" si="19"/>
        <v>Branko – Polanec – OK Međimurje</v>
      </c>
      <c r="L418" s="96" t="str">
        <f t="shared" si="20"/>
        <v>Branko – Polanec</v>
      </c>
      <c r="N418" s="34"/>
      <c r="O418" s="192"/>
      <c r="P418" s="35"/>
    </row>
    <row r="419" spans="2:16" x14ac:dyDescent="0.25">
      <c r="B419" s="34">
        <v>1452</v>
      </c>
      <c r="C419" s="46" t="s">
        <v>294</v>
      </c>
      <c r="D419" s="46" t="s">
        <v>635</v>
      </c>
      <c r="E419" s="46" t="s">
        <v>145</v>
      </c>
      <c r="F419" s="35" t="s">
        <v>248</v>
      </c>
      <c r="H419" s="96" t="str">
        <f t="shared" si="18"/>
        <v>Ivana – Tkalec – OK Međimurje – Ž21B</v>
      </c>
      <c r="J419" s="96" t="str">
        <f t="shared" si="19"/>
        <v>Ivana – Tkalec – OK Međimurje</v>
      </c>
      <c r="L419" s="96" t="str">
        <f t="shared" si="20"/>
        <v>Ivana – Tkalec</v>
      </c>
      <c r="N419" s="34"/>
      <c r="O419" s="46"/>
      <c r="P419" s="35"/>
    </row>
    <row r="420" spans="2:16" x14ac:dyDescent="0.25">
      <c r="B420" s="34">
        <v>1947</v>
      </c>
      <c r="C420" s="46" t="s">
        <v>41</v>
      </c>
      <c r="D420" s="46" t="s">
        <v>635</v>
      </c>
      <c r="E420" s="46" t="s">
        <v>145</v>
      </c>
      <c r="F420" s="35" t="s">
        <v>5</v>
      </c>
      <c r="H420" s="96" t="str">
        <f t="shared" si="18"/>
        <v>Jakov – Tkalec – OK Međimurje – M12</v>
      </c>
      <c r="J420" s="96" t="str">
        <f t="shared" si="19"/>
        <v>Jakov – Tkalec – OK Međimurje</v>
      </c>
      <c r="L420" s="96" t="str">
        <f t="shared" si="20"/>
        <v>Jakov – Tkalec</v>
      </c>
      <c r="N420" s="34"/>
      <c r="O420" s="46"/>
      <c r="P420" s="35"/>
    </row>
    <row r="421" spans="2:16" x14ac:dyDescent="0.25">
      <c r="B421" s="34">
        <v>1946</v>
      </c>
      <c r="C421" s="46" t="s">
        <v>227</v>
      </c>
      <c r="D421" s="46" t="s">
        <v>635</v>
      </c>
      <c r="E421" s="46" t="s">
        <v>145</v>
      </c>
      <c r="F421" s="35" t="s">
        <v>197</v>
      </c>
      <c r="H421" s="96" t="str">
        <f t="shared" si="18"/>
        <v>Marta – Tkalec – OK Međimurje – Ž12</v>
      </c>
      <c r="J421" s="96" t="str">
        <f t="shared" si="19"/>
        <v>Marta – Tkalec – OK Međimurje</v>
      </c>
      <c r="L421" s="96" t="str">
        <f t="shared" si="20"/>
        <v>Marta – Tkalec</v>
      </c>
      <c r="N421" s="34"/>
      <c r="O421" s="46"/>
      <c r="P421" s="35"/>
    </row>
    <row r="422" spans="2:16" x14ac:dyDescent="0.25">
      <c r="B422" s="34">
        <v>1820</v>
      </c>
      <c r="C422" s="46" t="s">
        <v>447</v>
      </c>
      <c r="D422" s="46" t="s">
        <v>635</v>
      </c>
      <c r="E422" s="46" t="s">
        <v>145</v>
      </c>
      <c r="F422" s="35"/>
      <c r="H422" s="96" t="str">
        <f t="shared" si="18"/>
        <v>Nikola – Tkalec – OK Međimurje</v>
      </c>
      <c r="J422" s="96" t="str">
        <f t="shared" si="19"/>
        <v>Nikola – Tkalec – OK Međimurje</v>
      </c>
      <c r="L422" s="96" t="str">
        <f t="shared" si="20"/>
        <v>Nikola – Tkalec</v>
      </c>
      <c r="N422" s="34"/>
      <c r="O422" s="46"/>
      <c r="P422" s="35"/>
    </row>
    <row r="423" spans="2:16" x14ac:dyDescent="0.25">
      <c r="B423" s="34">
        <v>1821</v>
      </c>
      <c r="C423" s="46" t="s">
        <v>141</v>
      </c>
      <c r="D423" s="46" t="s">
        <v>635</v>
      </c>
      <c r="E423" s="46" t="s">
        <v>145</v>
      </c>
      <c r="F423" s="35"/>
      <c r="H423" s="96" t="str">
        <f t="shared" si="18"/>
        <v>Robert – Tkalec – OK Međimurje</v>
      </c>
      <c r="J423" s="96" t="str">
        <f t="shared" si="19"/>
        <v>Robert – Tkalec – OK Međimurje</v>
      </c>
      <c r="L423" s="96" t="str">
        <f t="shared" si="20"/>
        <v>Robert – Tkalec</v>
      </c>
      <c r="N423" s="34"/>
      <c r="O423" s="46"/>
      <c r="P423" s="35"/>
    </row>
    <row r="424" spans="2:16" x14ac:dyDescent="0.25">
      <c r="B424" s="34">
        <v>1822</v>
      </c>
      <c r="C424" s="46" t="s">
        <v>85</v>
      </c>
      <c r="D424" s="46" t="s">
        <v>635</v>
      </c>
      <c r="E424" s="46" t="s">
        <v>145</v>
      </c>
      <c r="F424" s="35"/>
      <c r="H424" s="96" t="str">
        <f t="shared" si="18"/>
        <v>Vedran – Tkalec – OK Međimurje</v>
      </c>
      <c r="J424" s="96" t="str">
        <f t="shared" si="19"/>
        <v>Vedran – Tkalec – OK Međimurje</v>
      </c>
      <c r="L424" s="96" t="str">
        <f t="shared" si="20"/>
        <v>Vedran – Tkalec</v>
      </c>
      <c r="N424" s="34"/>
      <c r="O424" s="46"/>
      <c r="P424" s="35"/>
    </row>
    <row r="425" spans="2:16" x14ac:dyDescent="0.25">
      <c r="B425" s="34">
        <v>1090</v>
      </c>
      <c r="C425" s="46" t="s">
        <v>130</v>
      </c>
      <c r="D425" s="46" t="s">
        <v>635</v>
      </c>
      <c r="E425" s="46" t="s">
        <v>145</v>
      </c>
      <c r="F425" s="35" t="s">
        <v>92</v>
      </c>
      <c r="H425" s="96" t="str">
        <f t="shared" si="18"/>
        <v>Vladimir – Tkalec – OK Međimurje – M21B</v>
      </c>
      <c r="J425" s="96" t="str">
        <f t="shared" si="19"/>
        <v>Vladimir – Tkalec – OK Međimurje</v>
      </c>
      <c r="L425" s="96" t="str">
        <f t="shared" si="20"/>
        <v>Vladimir – Tkalec</v>
      </c>
      <c r="N425" s="34"/>
      <c r="O425" s="46"/>
      <c r="P425" s="35"/>
    </row>
    <row r="426" spans="2:16" x14ac:dyDescent="0.25">
      <c r="B426" s="34">
        <v>1308</v>
      </c>
      <c r="C426" s="46" t="s">
        <v>32</v>
      </c>
      <c r="D426" s="46" t="s">
        <v>636</v>
      </c>
      <c r="E426" s="46" t="s">
        <v>145</v>
      </c>
      <c r="F426" s="35"/>
      <c r="H426" s="96" t="str">
        <f t="shared" si="18"/>
        <v>Noa – Turk – OK Međimurje</v>
      </c>
      <c r="J426" s="96" t="str">
        <f t="shared" si="19"/>
        <v>Noa – Turk – OK Međimurje</v>
      </c>
      <c r="L426" s="96" t="str">
        <f t="shared" si="20"/>
        <v>Noa – Turk</v>
      </c>
      <c r="N426" s="34"/>
      <c r="O426" s="46"/>
      <c r="P426" s="35"/>
    </row>
    <row r="427" spans="2:16" x14ac:dyDescent="0.25">
      <c r="B427" s="34">
        <v>1527</v>
      </c>
      <c r="C427" s="46" t="s">
        <v>219</v>
      </c>
      <c r="D427" s="46" t="s">
        <v>636</v>
      </c>
      <c r="E427" s="46" t="s">
        <v>145</v>
      </c>
      <c r="F427" s="35"/>
      <c r="H427" s="96" t="str">
        <f t="shared" si="18"/>
        <v>Petra – Turk – OK Međimurje</v>
      </c>
      <c r="J427" s="96" t="str">
        <f t="shared" si="19"/>
        <v>Petra – Turk – OK Međimurje</v>
      </c>
      <c r="L427" s="96" t="str">
        <f t="shared" si="20"/>
        <v>Petra – Turk</v>
      </c>
      <c r="N427" s="34"/>
      <c r="O427" s="46"/>
      <c r="P427" s="35"/>
    </row>
    <row r="428" spans="2:16" x14ac:dyDescent="0.25">
      <c r="B428" s="34">
        <v>1246</v>
      </c>
      <c r="C428" s="46" t="s">
        <v>637</v>
      </c>
      <c r="D428" s="46" t="s">
        <v>638</v>
      </c>
      <c r="E428" s="46" t="s">
        <v>145</v>
      </c>
      <c r="F428" s="35"/>
      <c r="H428" s="96" t="str">
        <f t="shared" si="18"/>
        <v>Emerik – Večerić – OK Međimurje</v>
      </c>
      <c r="J428" s="96" t="str">
        <f t="shared" si="19"/>
        <v>Emerik – Večerić – OK Međimurje</v>
      </c>
      <c r="L428" s="96" t="str">
        <f t="shared" si="20"/>
        <v>Emerik – Večerić</v>
      </c>
      <c r="N428" s="34"/>
      <c r="O428" s="46"/>
      <c r="P428" s="35"/>
    </row>
    <row r="429" spans="2:16" x14ac:dyDescent="0.25">
      <c r="B429" s="34">
        <v>1823</v>
      </c>
      <c r="C429" s="46" t="s">
        <v>98</v>
      </c>
      <c r="D429" s="46" t="s">
        <v>639</v>
      </c>
      <c r="E429" s="46" t="s">
        <v>145</v>
      </c>
      <c r="F429" s="35"/>
      <c r="H429" s="96" t="str">
        <f t="shared" si="18"/>
        <v>Branimir – Vinko – OK Međimurje</v>
      </c>
      <c r="J429" s="96" t="str">
        <f t="shared" si="19"/>
        <v>Branimir – Vinko – OK Međimurje</v>
      </c>
      <c r="L429" s="96" t="str">
        <f t="shared" si="20"/>
        <v>Branimir – Vinko</v>
      </c>
      <c r="N429" s="34"/>
      <c r="O429" s="46"/>
      <c r="P429" s="35"/>
    </row>
    <row r="430" spans="2:16" x14ac:dyDescent="0.25">
      <c r="B430" s="34">
        <v>1306</v>
      </c>
      <c r="C430" s="46" t="s">
        <v>130</v>
      </c>
      <c r="D430" s="46" t="s">
        <v>639</v>
      </c>
      <c r="E430" s="46" t="s">
        <v>145</v>
      </c>
      <c r="F430" s="35" t="s">
        <v>168</v>
      </c>
      <c r="H430" s="96" t="str">
        <f t="shared" si="18"/>
        <v>Vladimir – Vinko – OK Međimurje – M55</v>
      </c>
      <c r="J430" s="96" t="str">
        <f t="shared" si="19"/>
        <v>Vladimir – Vinko – OK Međimurje</v>
      </c>
      <c r="L430" s="96" t="str">
        <f t="shared" si="20"/>
        <v>Vladimir – Vinko</v>
      </c>
      <c r="N430" s="34"/>
      <c r="O430" s="46"/>
      <c r="P430" s="35"/>
    </row>
    <row r="431" spans="2:16" x14ac:dyDescent="0.25">
      <c r="B431" s="34">
        <v>1406</v>
      </c>
      <c r="C431" s="46" t="s">
        <v>294</v>
      </c>
      <c r="D431" s="46" t="s">
        <v>640</v>
      </c>
      <c r="E431" s="46" t="s">
        <v>145</v>
      </c>
      <c r="F431" s="35"/>
      <c r="H431" s="96" t="str">
        <f t="shared" si="18"/>
        <v>Ivana – Zeljko – OK Međimurje</v>
      </c>
      <c r="J431" s="96" t="str">
        <f t="shared" si="19"/>
        <v>Ivana – Zeljko – OK Međimurje</v>
      </c>
      <c r="L431" s="96" t="str">
        <f t="shared" si="20"/>
        <v>Ivana – Zeljko</v>
      </c>
      <c r="N431" s="34"/>
      <c r="O431" s="46"/>
      <c r="P431" s="35"/>
    </row>
    <row r="432" spans="2:16" x14ac:dyDescent="0.25">
      <c r="B432" s="34">
        <v>1278</v>
      </c>
      <c r="C432" s="46" t="s">
        <v>257</v>
      </c>
      <c r="D432" s="46" t="s">
        <v>641</v>
      </c>
      <c r="E432" s="46" t="s">
        <v>145</v>
      </c>
      <c r="F432" s="35"/>
      <c r="H432" s="96" t="str">
        <f t="shared" si="18"/>
        <v>Lana – Žnidarić – OK Međimurje</v>
      </c>
      <c r="J432" s="96" t="str">
        <f t="shared" si="19"/>
        <v>Lana – Žnidarić – OK Međimurje</v>
      </c>
      <c r="L432" s="96" t="str">
        <f t="shared" si="20"/>
        <v>Lana – Žnidarić</v>
      </c>
      <c r="N432" s="34"/>
      <c r="O432" s="46"/>
      <c r="P432" s="35"/>
    </row>
    <row r="433" spans="2:16" x14ac:dyDescent="0.25">
      <c r="B433" s="34">
        <v>1687</v>
      </c>
      <c r="C433" s="46" t="s">
        <v>413</v>
      </c>
      <c r="D433" s="46" t="s">
        <v>642</v>
      </c>
      <c r="E433" s="46" t="s">
        <v>49</v>
      </c>
      <c r="F433" s="35"/>
      <c r="H433" s="96" t="str">
        <f t="shared" si="18"/>
        <v>Borna – Bašić – OK Orion</v>
      </c>
      <c r="J433" s="96" t="str">
        <f t="shared" si="19"/>
        <v>Borna – Bašić – OK Orion</v>
      </c>
      <c r="L433" s="96" t="str">
        <f t="shared" si="20"/>
        <v>Borna – Bašić</v>
      </c>
      <c r="N433" s="34"/>
      <c r="O433" s="46"/>
      <c r="P433" s="35"/>
    </row>
    <row r="434" spans="2:16" x14ac:dyDescent="0.25">
      <c r="B434" s="34">
        <v>1684</v>
      </c>
      <c r="C434" s="46" t="s">
        <v>643</v>
      </c>
      <c r="D434" s="46" t="s">
        <v>642</v>
      </c>
      <c r="E434" s="46" t="s">
        <v>49</v>
      </c>
      <c r="F434" s="35"/>
      <c r="H434" s="96" t="str">
        <f t="shared" si="18"/>
        <v>Lucia Gianna – Bašić – OK Orion</v>
      </c>
      <c r="J434" s="96" t="str">
        <f t="shared" si="19"/>
        <v>Lucia Gianna – Bašić – OK Orion</v>
      </c>
      <c r="L434" s="96" t="str">
        <f t="shared" si="20"/>
        <v>Lucia Gianna – Bašić</v>
      </c>
      <c r="N434" s="34"/>
      <c r="O434" s="46"/>
      <c r="P434" s="35"/>
    </row>
    <row r="435" spans="2:16" x14ac:dyDescent="0.25">
      <c r="B435" s="34">
        <v>1686</v>
      </c>
      <c r="C435" s="46" t="s">
        <v>455</v>
      </c>
      <c r="D435" s="46" t="s">
        <v>644</v>
      </c>
      <c r="E435" s="46" t="s">
        <v>49</v>
      </c>
      <c r="F435" s="35"/>
      <c r="H435" s="96" t="str">
        <f t="shared" si="18"/>
        <v>Antonio – Kralj – OK Orion</v>
      </c>
      <c r="J435" s="96" t="str">
        <f t="shared" si="19"/>
        <v>Antonio – Kralj – OK Orion</v>
      </c>
      <c r="L435" s="96" t="str">
        <f t="shared" si="20"/>
        <v>Antonio – Kralj</v>
      </c>
      <c r="N435" s="34"/>
      <c r="O435" s="46"/>
      <c r="P435" s="35"/>
    </row>
    <row r="436" spans="2:16" x14ac:dyDescent="0.25">
      <c r="B436" s="34">
        <v>1683</v>
      </c>
      <c r="C436" s="46" t="s">
        <v>234</v>
      </c>
      <c r="D436" s="46" t="s">
        <v>645</v>
      </c>
      <c r="E436" s="46" t="s">
        <v>49</v>
      </c>
      <c r="F436" s="35" t="s">
        <v>248</v>
      </c>
      <c r="H436" s="96" t="str">
        <f t="shared" si="18"/>
        <v>Iva – Renić – OK Orion – Ž21B</v>
      </c>
      <c r="J436" s="96" t="str">
        <f t="shared" si="19"/>
        <v>Iva – Renić – OK Orion</v>
      </c>
      <c r="L436" s="96" t="str">
        <f t="shared" si="20"/>
        <v>Iva – Renić</v>
      </c>
      <c r="N436" s="34"/>
      <c r="O436" s="46"/>
      <c r="P436" s="35"/>
    </row>
    <row r="437" spans="2:16" x14ac:dyDescent="0.25">
      <c r="B437" s="34">
        <v>1685</v>
      </c>
      <c r="C437" s="46" t="s">
        <v>134</v>
      </c>
      <c r="D437" s="46" t="s">
        <v>645</v>
      </c>
      <c r="E437" s="46" t="s">
        <v>49</v>
      </c>
      <c r="F437" s="35" t="s">
        <v>92</v>
      </c>
      <c r="H437" s="96" t="str">
        <f t="shared" si="18"/>
        <v>Marko – Renić – OK Orion – M21B</v>
      </c>
      <c r="J437" s="96" t="str">
        <f t="shared" si="19"/>
        <v>Marko – Renić – OK Orion</v>
      </c>
      <c r="L437" s="96" t="str">
        <f t="shared" si="20"/>
        <v>Marko – Renić</v>
      </c>
      <c r="N437" s="34"/>
      <c r="O437" s="46"/>
      <c r="P437" s="35"/>
    </row>
    <row r="438" spans="2:16" x14ac:dyDescent="0.25">
      <c r="B438" s="34">
        <v>1688</v>
      </c>
      <c r="C438" s="46" t="s">
        <v>646</v>
      </c>
      <c r="D438" s="46" t="s">
        <v>645</v>
      </c>
      <c r="E438" s="46" t="s">
        <v>49</v>
      </c>
      <c r="F438" s="35" t="s">
        <v>42</v>
      </c>
      <c r="H438" s="96" t="str">
        <f t="shared" si="18"/>
        <v>Niko – Renić – OK Orion – M16</v>
      </c>
      <c r="J438" s="96" t="str">
        <f t="shared" si="19"/>
        <v>Niko – Renić – OK Orion</v>
      </c>
      <c r="L438" s="96" t="str">
        <f t="shared" si="20"/>
        <v>Niko – Renić</v>
      </c>
      <c r="N438" s="34"/>
      <c r="O438" s="46"/>
      <c r="P438" s="35"/>
    </row>
    <row r="439" spans="2:16" x14ac:dyDescent="0.25">
      <c r="B439" s="34">
        <v>1680</v>
      </c>
      <c r="C439" s="46" t="s">
        <v>273</v>
      </c>
      <c r="D439" s="46" t="s">
        <v>645</v>
      </c>
      <c r="E439" s="46" t="s">
        <v>49</v>
      </c>
      <c r="F439" s="35" t="s">
        <v>304</v>
      </c>
      <c r="H439" s="96" t="str">
        <f t="shared" si="18"/>
        <v>Nikolina – Renić – OK Orion – Ž45</v>
      </c>
      <c r="J439" s="96" t="str">
        <f t="shared" si="19"/>
        <v>Nikolina – Renić – OK Orion</v>
      </c>
      <c r="L439" s="96" t="str">
        <f t="shared" si="20"/>
        <v>Nikolina – Renić</v>
      </c>
      <c r="N439" s="34"/>
      <c r="O439" s="46"/>
      <c r="P439" s="35"/>
    </row>
    <row r="440" spans="2:16" x14ac:dyDescent="0.25">
      <c r="B440" s="34">
        <v>1689</v>
      </c>
      <c r="C440" s="46" t="s">
        <v>115</v>
      </c>
      <c r="D440" s="46" t="s">
        <v>645</v>
      </c>
      <c r="E440" s="46" t="s">
        <v>49</v>
      </c>
      <c r="F440" s="35" t="s">
        <v>142</v>
      </c>
      <c r="H440" s="96" t="str">
        <f t="shared" si="18"/>
        <v>Petar – Renić – OK Orion – M45</v>
      </c>
      <c r="J440" s="96" t="str">
        <f t="shared" si="19"/>
        <v>Petar – Renić – OK Orion</v>
      </c>
      <c r="L440" s="96" t="str">
        <f t="shared" si="20"/>
        <v>Petar – Renić</v>
      </c>
      <c r="N440" s="34"/>
      <c r="O440" s="46"/>
      <c r="P440" s="35"/>
    </row>
    <row r="441" spans="2:16" x14ac:dyDescent="0.25">
      <c r="B441" s="34">
        <v>1682</v>
      </c>
      <c r="C441" s="46" t="s">
        <v>647</v>
      </c>
      <c r="D441" s="46" t="s">
        <v>47</v>
      </c>
      <c r="E441" s="46" t="s">
        <v>49</v>
      </c>
      <c r="F441" s="35" t="s">
        <v>92</v>
      </c>
      <c r="H441" s="96" t="str">
        <f t="shared" si="18"/>
        <v>Antun – Tišljar – OK Orion – M21B</v>
      </c>
      <c r="J441" s="96" t="str">
        <f t="shared" si="19"/>
        <v>Antun – Tišljar – OK Orion</v>
      </c>
      <c r="L441" s="96" t="str">
        <f t="shared" si="20"/>
        <v>Antun – Tišljar</v>
      </c>
      <c r="N441" s="34"/>
      <c r="O441" s="46"/>
      <c r="P441" s="35"/>
    </row>
    <row r="442" spans="2:16" x14ac:dyDescent="0.25">
      <c r="B442" s="34">
        <v>1249</v>
      </c>
      <c r="C442" s="46" t="s">
        <v>594</v>
      </c>
      <c r="D442" s="46" t="s">
        <v>47</v>
      </c>
      <c r="E442" s="46" t="s">
        <v>49</v>
      </c>
      <c r="F442" s="35" t="s">
        <v>142</v>
      </c>
      <c r="H442" s="96" t="str">
        <f t="shared" si="18"/>
        <v>Ivo – Tišljar – OK Orion – M45</v>
      </c>
      <c r="J442" s="96" t="str">
        <f t="shared" si="19"/>
        <v>Ivo – Tišljar – OK Orion</v>
      </c>
      <c r="L442" s="96" t="str">
        <f t="shared" si="20"/>
        <v>Ivo – Tišljar</v>
      </c>
      <c r="N442" s="34"/>
      <c r="O442" s="46"/>
      <c r="P442" s="35"/>
    </row>
    <row r="443" spans="2:16" x14ac:dyDescent="0.25">
      <c r="B443" s="34">
        <v>1681</v>
      </c>
      <c r="C443" s="46" t="s">
        <v>307</v>
      </c>
      <c r="D443" s="46" t="s">
        <v>47</v>
      </c>
      <c r="E443" s="46" t="s">
        <v>49</v>
      </c>
      <c r="F443" s="35" t="s">
        <v>248</v>
      </c>
      <c r="H443" s="96" t="str">
        <f t="shared" si="18"/>
        <v>Marija – Tišljar – OK Orion – Ž21B</v>
      </c>
      <c r="J443" s="96" t="str">
        <f t="shared" si="19"/>
        <v>Marija – Tišljar – OK Orion</v>
      </c>
      <c r="L443" s="96" t="str">
        <f t="shared" si="20"/>
        <v>Marija – Tišljar</v>
      </c>
      <c r="N443" s="34"/>
      <c r="O443" s="46"/>
      <c r="P443" s="35"/>
    </row>
    <row r="444" spans="2:16" x14ac:dyDescent="0.25">
      <c r="B444" s="34">
        <v>1155</v>
      </c>
      <c r="C444" s="46" t="s">
        <v>48</v>
      </c>
      <c r="D444" s="46" t="s">
        <v>47</v>
      </c>
      <c r="E444" s="46" t="s">
        <v>49</v>
      </c>
      <c r="F444" s="35" t="s">
        <v>42</v>
      </c>
      <c r="H444" s="96" t="str">
        <f t="shared" si="18"/>
        <v>Mirko – Tišljar – OK Orion – M16</v>
      </c>
      <c r="J444" s="96" t="str">
        <f t="shared" si="19"/>
        <v>Mirko – Tišljar – OK Orion</v>
      </c>
      <c r="L444" s="96" t="str">
        <f t="shared" si="20"/>
        <v>Mirko – Tišljar</v>
      </c>
      <c r="N444" s="34"/>
      <c r="O444" s="46"/>
      <c r="P444" s="35"/>
    </row>
    <row r="445" spans="2:16" x14ac:dyDescent="0.25">
      <c r="B445" s="34">
        <v>1838</v>
      </c>
      <c r="C445" s="46" t="s">
        <v>193</v>
      </c>
      <c r="D445" s="46" t="s">
        <v>648</v>
      </c>
      <c r="E445" s="46" t="s">
        <v>122</v>
      </c>
      <c r="F445" s="35"/>
      <c r="H445" s="96" t="str">
        <f t="shared" si="18"/>
        <v>Ana – Grbac – OK Ris</v>
      </c>
      <c r="J445" s="96" t="str">
        <f t="shared" si="19"/>
        <v>Ana – Grbac – OK Ris</v>
      </c>
      <c r="L445" s="96" t="str">
        <f t="shared" si="20"/>
        <v>Ana – Grbac</v>
      </c>
      <c r="N445" s="34"/>
      <c r="O445" s="46"/>
      <c r="P445" s="35"/>
    </row>
    <row r="446" spans="2:16" x14ac:dyDescent="0.25">
      <c r="B446" s="34">
        <v>1827</v>
      </c>
      <c r="C446" s="46" t="s">
        <v>132</v>
      </c>
      <c r="D446" s="46" t="s">
        <v>648</v>
      </c>
      <c r="E446" s="46" t="s">
        <v>122</v>
      </c>
      <c r="F446" s="35"/>
      <c r="H446" s="96" t="str">
        <f t="shared" si="18"/>
        <v>Goran – Grbac – OK Ris</v>
      </c>
      <c r="J446" s="96" t="str">
        <f t="shared" si="19"/>
        <v>Goran – Grbac – OK Ris</v>
      </c>
      <c r="L446" s="96" t="str">
        <f t="shared" si="20"/>
        <v>Goran – Grbac</v>
      </c>
      <c r="N446" s="34"/>
      <c r="O446" s="46"/>
      <c r="P446" s="35"/>
    </row>
    <row r="447" spans="2:16" x14ac:dyDescent="0.25">
      <c r="B447" s="34">
        <v>1830</v>
      </c>
      <c r="C447" s="46" t="s">
        <v>649</v>
      </c>
      <c r="D447" s="46" t="s">
        <v>447</v>
      </c>
      <c r="E447" s="46" t="s">
        <v>122</v>
      </c>
      <c r="F447" s="35"/>
      <c r="H447" s="96" t="str">
        <f t="shared" si="18"/>
        <v>Toni – Nikola – OK Ris</v>
      </c>
      <c r="J447" s="96" t="str">
        <f t="shared" si="19"/>
        <v>Toni – Nikola – OK Ris</v>
      </c>
      <c r="L447" s="96" t="str">
        <f t="shared" si="20"/>
        <v>Toni – Nikola</v>
      </c>
      <c r="N447" s="34"/>
      <c r="O447" s="46"/>
      <c r="P447" s="35"/>
    </row>
    <row r="448" spans="2:16" x14ac:dyDescent="0.25">
      <c r="B448" s="34">
        <v>1835</v>
      </c>
      <c r="C448" s="46" t="s">
        <v>121</v>
      </c>
      <c r="D448" s="46" t="s">
        <v>120</v>
      </c>
      <c r="E448" s="46" t="s">
        <v>122</v>
      </c>
      <c r="F448" s="35"/>
      <c r="H448" s="96" t="str">
        <f t="shared" si="18"/>
        <v>Tihomir – Salopek – OK Ris</v>
      </c>
      <c r="J448" s="96" t="str">
        <f t="shared" si="19"/>
        <v>Tihomir – Salopek – OK Ris</v>
      </c>
      <c r="L448" s="96" t="str">
        <f t="shared" si="20"/>
        <v>Tihomir – Salopek</v>
      </c>
      <c r="N448" s="34"/>
      <c r="O448" s="46"/>
      <c r="P448" s="35"/>
    </row>
    <row r="449" spans="2:16" x14ac:dyDescent="0.25">
      <c r="B449" s="34">
        <v>1832</v>
      </c>
      <c r="C449" s="46" t="s">
        <v>650</v>
      </c>
      <c r="D449" s="46" t="s">
        <v>120</v>
      </c>
      <c r="E449" s="46" t="s">
        <v>122</v>
      </c>
      <c r="F449" s="35"/>
      <c r="H449" s="96" t="str">
        <f t="shared" si="18"/>
        <v>Tihon – Salopek – OK Ris</v>
      </c>
      <c r="J449" s="96" t="str">
        <f t="shared" si="19"/>
        <v>Tihon – Salopek – OK Ris</v>
      </c>
      <c r="L449" s="96" t="str">
        <f t="shared" si="20"/>
        <v>Tihon – Salopek</v>
      </c>
      <c r="N449" s="34"/>
      <c r="O449" s="46"/>
      <c r="P449" s="35"/>
    </row>
    <row r="450" spans="2:16" x14ac:dyDescent="0.25">
      <c r="B450" s="34">
        <v>1833</v>
      </c>
      <c r="C450" s="46" t="s">
        <v>608</v>
      </c>
      <c r="D450" s="46" t="s">
        <v>651</v>
      </c>
      <c r="E450" s="46" t="s">
        <v>122</v>
      </c>
      <c r="F450" s="35"/>
      <c r="H450" s="96" t="str">
        <f t="shared" si="18"/>
        <v>Andrej – Šubat – OK Ris</v>
      </c>
      <c r="J450" s="96" t="str">
        <f t="shared" si="19"/>
        <v>Andrej – Šubat – OK Ris</v>
      </c>
      <c r="L450" s="96" t="str">
        <f t="shared" si="20"/>
        <v>Andrej – Šubat</v>
      </c>
      <c r="N450" s="34"/>
      <c r="O450" s="46"/>
      <c r="P450" s="35"/>
    </row>
    <row r="451" spans="2:16" x14ac:dyDescent="0.25">
      <c r="B451" s="34">
        <v>1831</v>
      </c>
      <c r="C451" s="46" t="s">
        <v>652</v>
      </c>
      <c r="D451" s="46" t="s">
        <v>653</v>
      </c>
      <c r="E451" s="46" t="s">
        <v>122</v>
      </c>
      <c r="F451" s="35"/>
      <c r="H451" s="96" t="str">
        <f t="shared" si="18"/>
        <v>Patricija – Urbanc – OK Ris</v>
      </c>
      <c r="J451" s="96" t="str">
        <f t="shared" si="19"/>
        <v>Patricija – Urbanc – OK Ris</v>
      </c>
      <c r="L451" s="96" t="str">
        <f t="shared" si="20"/>
        <v>Patricija – Urbanc</v>
      </c>
      <c r="N451" s="34"/>
      <c r="O451" s="46"/>
      <c r="P451" s="35"/>
    </row>
    <row r="452" spans="2:16" x14ac:dyDescent="0.25">
      <c r="B452" s="34">
        <v>1634</v>
      </c>
      <c r="C452" s="46" t="s">
        <v>193</v>
      </c>
      <c r="D452" s="46" t="s">
        <v>654</v>
      </c>
      <c r="E452" s="46" t="s">
        <v>655</v>
      </c>
      <c r="F452" s="35" t="s">
        <v>229</v>
      </c>
      <c r="H452" s="96" t="str">
        <f t="shared" si="18"/>
        <v>Ana – Balaban – OK Sova – Ž20</v>
      </c>
      <c r="J452" s="96" t="str">
        <f t="shared" si="19"/>
        <v>Ana – Balaban – OK Sova</v>
      </c>
      <c r="L452" s="96" t="str">
        <f t="shared" si="20"/>
        <v>Ana – Balaban</v>
      </c>
      <c r="N452" s="34"/>
      <c r="O452" s="46"/>
      <c r="P452" s="35"/>
    </row>
    <row r="453" spans="2:16" x14ac:dyDescent="0.25">
      <c r="B453" s="34">
        <v>1632</v>
      </c>
      <c r="C453" s="46" t="s">
        <v>234</v>
      </c>
      <c r="D453" s="46" t="s">
        <v>654</v>
      </c>
      <c r="E453" s="46" t="s">
        <v>655</v>
      </c>
      <c r="F453" s="35" t="s">
        <v>220</v>
      </c>
      <c r="H453" s="96" t="str">
        <f t="shared" si="18"/>
        <v>Iva – Balaban – OK Sova – Ž16</v>
      </c>
      <c r="J453" s="96" t="str">
        <f t="shared" si="19"/>
        <v>Iva – Balaban – OK Sova</v>
      </c>
      <c r="L453" s="96" t="str">
        <f t="shared" si="20"/>
        <v>Iva – Balaban</v>
      </c>
      <c r="N453" s="34"/>
      <c r="O453" s="46"/>
      <c r="P453" s="35"/>
    </row>
    <row r="454" spans="2:16" x14ac:dyDescent="0.25">
      <c r="B454" s="34">
        <v>1731</v>
      </c>
      <c r="C454" s="46" t="s">
        <v>656</v>
      </c>
      <c r="D454" s="46" t="s">
        <v>657</v>
      </c>
      <c r="E454" s="46" t="s">
        <v>655</v>
      </c>
      <c r="F454" s="35"/>
      <c r="H454" s="96" t="str">
        <f t="shared" si="18"/>
        <v>Silvija – Balent – OK Sova</v>
      </c>
      <c r="J454" s="96" t="str">
        <f t="shared" si="19"/>
        <v>Silvija – Balent – OK Sova</v>
      </c>
      <c r="L454" s="96" t="str">
        <f t="shared" si="20"/>
        <v>Silvija – Balent</v>
      </c>
      <c r="N454" s="34"/>
      <c r="O454" s="46"/>
      <c r="P454" s="35"/>
    </row>
    <row r="455" spans="2:16" x14ac:dyDescent="0.25">
      <c r="B455" s="34">
        <v>1743</v>
      </c>
      <c r="C455" s="46" t="s">
        <v>234</v>
      </c>
      <c r="D455" s="46" t="s">
        <v>658</v>
      </c>
      <c r="E455" s="46" t="s">
        <v>655</v>
      </c>
      <c r="F455" s="35"/>
      <c r="H455" s="96" t="str">
        <f t="shared" si="18"/>
        <v>Iva – Baržić – OK Sova</v>
      </c>
      <c r="J455" s="96" t="str">
        <f t="shared" si="19"/>
        <v>Iva – Baržić – OK Sova</v>
      </c>
      <c r="L455" s="96" t="str">
        <f t="shared" si="20"/>
        <v>Iva – Baržić</v>
      </c>
      <c r="N455" s="34"/>
      <c r="O455" s="46"/>
      <c r="P455" s="35"/>
    </row>
    <row r="456" spans="2:16" x14ac:dyDescent="0.25">
      <c r="B456" s="34">
        <v>1738</v>
      </c>
      <c r="C456" s="46" t="s">
        <v>447</v>
      </c>
      <c r="D456" s="46" t="s">
        <v>659</v>
      </c>
      <c r="E456" s="46" t="s">
        <v>655</v>
      </c>
      <c r="F456" s="35"/>
      <c r="H456" s="96" t="str">
        <f t="shared" si="18"/>
        <v>Nikola – Bićanić – OK Sova</v>
      </c>
      <c r="J456" s="96" t="str">
        <f t="shared" si="19"/>
        <v>Nikola – Bićanić – OK Sova</v>
      </c>
      <c r="L456" s="96" t="str">
        <f t="shared" si="20"/>
        <v>Nikola – Bićanić</v>
      </c>
      <c r="N456" s="34"/>
      <c r="O456" s="46"/>
      <c r="P456" s="35"/>
    </row>
    <row r="457" spans="2:16" x14ac:dyDescent="0.25">
      <c r="B457" s="34">
        <v>1839</v>
      </c>
      <c r="C457" s="46" t="s">
        <v>148</v>
      </c>
      <c r="D457" s="46" t="s">
        <v>660</v>
      </c>
      <c r="E457" s="46" t="s">
        <v>655</v>
      </c>
      <c r="F457" s="35" t="s">
        <v>92</v>
      </c>
      <c r="H457" s="96" t="str">
        <f t="shared" si="18"/>
        <v>Mario – Bilandžija – OK Sova – M21B</v>
      </c>
      <c r="J457" s="96" t="str">
        <f t="shared" si="19"/>
        <v>Mario – Bilandžija – OK Sova</v>
      </c>
      <c r="L457" s="96" t="str">
        <f t="shared" si="20"/>
        <v>Mario – Bilandžija</v>
      </c>
      <c r="N457" s="34"/>
      <c r="O457" s="46"/>
      <c r="P457" s="35"/>
    </row>
    <row r="458" spans="2:16" x14ac:dyDescent="0.25">
      <c r="B458" s="34">
        <v>1594</v>
      </c>
      <c r="C458" s="46" t="s">
        <v>608</v>
      </c>
      <c r="D458" s="46" t="s">
        <v>661</v>
      </c>
      <c r="E458" s="46" t="s">
        <v>655</v>
      </c>
      <c r="F458" s="35" t="s">
        <v>92</v>
      </c>
      <c r="H458" s="96" t="str">
        <f t="shared" si="18"/>
        <v>Andrej – Biro – OK Sova – M21B</v>
      </c>
      <c r="J458" s="96" t="str">
        <f t="shared" si="19"/>
        <v>Andrej – Biro – OK Sova</v>
      </c>
      <c r="L458" s="96" t="str">
        <f t="shared" si="20"/>
        <v>Andrej – Biro</v>
      </c>
      <c r="N458" s="34"/>
      <c r="O458" s="46"/>
      <c r="P458" s="35"/>
    </row>
    <row r="459" spans="2:16" x14ac:dyDescent="0.25">
      <c r="B459" s="34">
        <v>1636</v>
      </c>
      <c r="C459" s="46" t="s">
        <v>662</v>
      </c>
      <c r="D459" s="46" t="s">
        <v>663</v>
      </c>
      <c r="E459" s="46" t="s">
        <v>655</v>
      </c>
      <c r="F459" s="35" t="s">
        <v>92</v>
      </c>
      <c r="H459" s="96" t="str">
        <f t="shared" ref="H459:H522" si="21">IF(C459="","",C459) &amp; IF(D459="",""," – " &amp; D459) &amp; IF(E459="",""," – " &amp; E459) &amp; IF(F459="",""," – " &amp; F459)</f>
        <v>Mateo – Bojo – OK Sova – M21B</v>
      </c>
      <c r="J459" s="96" t="str">
        <f t="shared" ref="J459:J522" si="22">IF(C459="","",C459) &amp; IF(D459="",""," – " &amp; D459) &amp; IF(E459="",""," – " &amp; E459)</f>
        <v>Mateo – Bojo – OK Sova</v>
      </c>
      <c r="L459" s="96" t="str">
        <f t="shared" ref="L459:L522" si="23">IF(C459="","",C459) &amp; IF(D459="",""," – " &amp; D459)</f>
        <v>Mateo – Bojo</v>
      </c>
      <c r="N459" s="34"/>
      <c r="O459" s="46"/>
      <c r="P459" s="35"/>
    </row>
    <row r="460" spans="2:16" x14ac:dyDescent="0.25">
      <c r="B460" s="34">
        <v>1736</v>
      </c>
      <c r="C460" s="46" t="s">
        <v>664</v>
      </c>
      <c r="D460" s="46" t="s">
        <v>665</v>
      </c>
      <c r="E460" s="46" t="s">
        <v>655</v>
      </c>
      <c r="F460" s="35"/>
      <c r="H460" s="96" t="str">
        <f t="shared" si="21"/>
        <v>Sven – Brkanić – OK Sova</v>
      </c>
      <c r="J460" s="96" t="str">
        <f t="shared" si="22"/>
        <v>Sven – Brkanić – OK Sova</v>
      </c>
      <c r="L460" s="96" t="str">
        <f t="shared" si="23"/>
        <v>Sven – Brkanić</v>
      </c>
      <c r="N460" s="34"/>
      <c r="O460" s="46"/>
      <c r="P460" s="35"/>
    </row>
    <row r="461" spans="2:16" x14ac:dyDescent="0.25">
      <c r="B461" s="34">
        <v>1651</v>
      </c>
      <c r="C461" s="46" t="s">
        <v>666</v>
      </c>
      <c r="D461" s="46" t="s">
        <v>667</v>
      </c>
      <c r="E461" s="46" t="s">
        <v>655</v>
      </c>
      <c r="F461" s="35" t="s">
        <v>248</v>
      </c>
      <c r="H461" s="96" t="str">
        <f t="shared" si="21"/>
        <v>Diana – Buzov – OK Sova – Ž21B</v>
      </c>
      <c r="J461" s="96" t="str">
        <f t="shared" si="22"/>
        <v>Diana – Buzov – OK Sova</v>
      </c>
      <c r="L461" s="96" t="str">
        <f t="shared" si="23"/>
        <v>Diana – Buzov</v>
      </c>
      <c r="N461" s="34"/>
      <c r="O461" s="46"/>
      <c r="P461" s="35"/>
    </row>
    <row r="462" spans="2:16" x14ac:dyDescent="0.25">
      <c r="B462" s="34">
        <v>1648</v>
      </c>
      <c r="C462" s="46" t="s">
        <v>301</v>
      </c>
      <c r="D462" s="46" t="s">
        <v>668</v>
      </c>
      <c r="E462" s="46" t="s">
        <v>655</v>
      </c>
      <c r="F462" s="35" t="s">
        <v>232</v>
      </c>
      <c r="H462" s="96" t="str">
        <f t="shared" si="21"/>
        <v>Marijana – Čerkezović – OK Sova – Ž21A</v>
      </c>
      <c r="J462" s="96" t="str">
        <f t="shared" si="22"/>
        <v>Marijana – Čerkezović – OK Sova</v>
      </c>
      <c r="L462" s="96" t="str">
        <f t="shared" si="23"/>
        <v>Marijana – Čerkezović</v>
      </c>
      <c r="N462" s="34"/>
      <c r="O462" s="46"/>
      <c r="P462" s="35"/>
    </row>
    <row r="463" spans="2:16" x14ac:dyDescent="0.25">
      <c r="B463" s="34">
        <v>1740</v>
      </c>
      <c r="C463" s="46" t="s">
        <v>669</v>
      </c>
      <c r="D463" s="46" t="s">
        <v>670</v>
      </c>
      <c r="E463" s="46" t="s">
        <v>655</v>
      </c>
      <c r="F463" s="35"/>
      <c r="H463" s="96" t="str">
        <f t="shared" si="21"/>
        <v>Manuela – Crnković – OK Sova</v>
      </c>
      <c r="J463" s="96" t="str">
        <f t="shared" si="22"/>
        <v>Manuela – Crnković – OK Sova</v>
      </c>
      <c r="L463" s="96" t="str">
        <f t="shared" si="23"/>
        <v>Manuela – Crnković</v>
      </c>
      <c r="N463" s="34"/>
      <c r="O463" s="46"/>
      <c r="P463" s="35"/>
    </row>
    <row r="464" spans="2:16" x14ac:dyDescent="0.25">
      <c r="B464" s="34">
        <v>1570</v>
      </c>
      <c r="C464" s="46" t="s">
        <v>671</v>
      </c>
      <c r="D464" s="46" t="s">
        <v>672</v>
      </c>
      <c r="E464" s="46" t="s">
        <v>655</v>
      </c>
      <c r="F464" s="35" t="s">
        <v>92</v>
      </c>
      <c r="H464" s="96" t="str">
        <f t="shared" si="21"/>
        <v>Nebojša – Čubra – OK Sova – M21B</v>
      </c>
      <c r="J464" s="96" t="str">
        <f t="shared" si="22"/>
        <v>Nebojša – Čubra – OK Sova</v>
      </c>
      <c r="L464" s="96" t="str">
        <f t="shared" si="23"/>
        <v>Nebojša – Čubra</v>
      </c>
      <c r="N464" s="34"/>
      <c r="O464" s="46"/>
      <c r="P464" s="35"/>
    </row>
    <row r="465" spans="2:16" x14ac:dyDescent="0.25">
      <c r="B465" s="34">
        <v>1735</v>
      </c>
      <c r="C465" s="46" t="s">
        <v>77</v>
      </c>
      <c r="D465" s="46" t="s">
        <v>673</v>
      </c>
      <c r="E465" s="46" t="s">
        <v>655</v>
      </c>
      <c r="F465" s="35"/>
      <c r="H465" s="96" t="str">
        <f t="shared" si="21"/>
        <v>Tomislav – Čulina – OK Sova</v>
      </c>
      <c r="J465" s="96" t="str">
        <f t="shared" si="22"/>
        <v>Tomislav – Čulina – OK Sova</v>
      </c>
      <c r="L465" s="96" t="str">
        <f t="shared" si="23"/>
        <v>Tomislav – Čulina</v>
      </c>
      <c r="N465" s="34"/>
      <c r="O465" s="46"/>
      <c r="P465" s="35"/>
    </row>
    <row r="466" spans="2:16" x14ac:dyDescent="0.25">
      <c r="B466" s="34">
        <v>1588</v>
      </c>
      <c r="C466" s="46" t="s">
        <v>58</v>
      </c>
      <c r="D466" s="46" t="s">
        <v>674</v>
      </c>
      <c r="E466" s="46" t="s">
        <v>655</v>
      </c>
      <c r="F466" s="35" t="s">
        <v>92</v>
      </c>
      <c r="H466" s="96" t="str">
        <f t="shared" si="21"/>
        <v>Ivan – Čurić – OK Sova – M21B</v>
      </c>
      <c r="J466" s="96" t="str">
        <f t="shared" si="22"/>
        <v>Ivan – Čurić – OK Sova</v>
      </c>
      <c r="L466" s="96" t="str">
        <f t="shared" si="23"/>
        <v>Ivan – Čurić</v>
      </c>
      <c r="N466" s="34"/>
      <c r="O466" s="46"/>
      <c r="P466" s="35"/>
    </row>
    <row r="467" spans="2:16" x14ac:dyDescent="0.25">
      <c r="B467" s="34">
        <v>1732</v>
      </c>
      <c r="C467" s="46" t="s">
        <v>355</v>
      </c>
      <c r="D467" s="46" t="s">
        <v>675</v>
      </c>
      <c r="E467" s="46" t="s">
        <v>655</v>
      </c>
      <c r="F467" s="35"/>
      <c r="H467" s="96" t="str">
        <f t="shared" si="21"/>
        <v>Antonija – Damjanović – OK Sova</v>
      </c>
      <c r="J467" s="96" t="str">
        <f t="shared" si="22"/>
        <v>Antonija – Damjanović – OK Sova</v>
      </c>
      <c r="L467" s="96" t="str">
        <f t="shared" si="23"/>
        <v>Antonija – Damjanović</v>
      </c>
      <c r="N467" s="34"/>
      <c r="O467" s="46"/>
      <c r="P467" s="35"/>
    </row>
    <row r="468" spans="2:16" x14ac:dyDescent="0.25">
      <c r="B468" s="34">
        <v>1640</v>
      </c>
      <c r="C468" s="46" t="s">
        <v>536</v>
      </c>
      <c r="D468" s="46" t="s">
        <v>676</v>
      </c>
      <c r="E468" s="46" t="s">
        <v>655</v>
      </c>
      <c r="F468" s="35"/>
      <c r="H468" s="96" t="str">
        <f t="shared" si="21"/>
        <v>Tamara – Filipović – OK Sova</v>
      </c>
      <c r="J468" s="96" t="str">
        <f t="shared" si="22"/>
        <v>Tamara – Filipović – OK Sova</v>
      </c>
      <c r="L468" s="96" t="str">
        <f t="shared" si="23"/>
        <v>Tamara – Filipović</v>
      </c>
      <c r="N468" s="34"/>
      <c r="O468" s="46"/>
      <c r="P468" s="35"/>
    </row>
    <row r="469" spans="2:16" x14ac:dyDescent="0.25">
      <c r="B469" s="34">
        <v>1604</v>
      </c>
      <c r="C469" s="46" t="s">
        <v>148</v>
      </c>
      <c r="D469" s="46" t="s">
        <v>677</v>
      </c>
      <c r="E469" s="46" t="s">
        <v>655</v>
      </c>
      <c r="F469" s="35" t="s">
        <v>92</v>
      </c>
      <c r="H469" s="96" t="str">
        <f t="shared" si="21"/>
        <v>Mario – Gabrić – OK Sova – M21B</v>
      </c>
      <c r="J469" s="96" t="str">
        <f t="shared" si="22"/>
        <v>Mario – Gabrić – OK Sova</v>
      </c>
      <c r="L469" s="96" t="str">
        <f t="shared" si="23"/>
        <v>Mario – Gabrić</v>
      </c>
      <c r="N469" s="34"/>
      <c r="O469" s="46"/>
      <c r="P469" s="35"/>
    </row>
    <row r="470" spans="2:16" x14ac:dyDescent="0.25">
      <c r="B470" s="34">
        <v>1603</v>
      </c>
      <c r="C470" s="46" t="s">
        <v>148</v>
      </c>
      <c r="D470" s="46" t="s">
        <v>678</v>
      </c>
      <c r="E470" s="46" t="s">
        <v>655</v>
      </c>
      <c r="F470" s="35" t="s">
        <v>116</v>
      </c>
      <c r="H470" s="96" t="str">
        <f t="shared" si="21"/>
        <v>Mario – Gotal – OK Sova – M35</v>
      </c>
      <c r="J470" s="96" t="str">
        <f t="shared" si="22"/>
        <v>Mario – Gotal – OK Sova</v>
      </c>
      <c r="L470" s="96" t="str">
        <f t="shared" si="23"/>
        <v>Mario – Gotal</v>
      </c>
      <c r="N470" s="34"/>
      <c r="O470" s="46"/>
      <c r="P470" s="35"/>
    </row>
    <row r="471" spans="2:16" x14ac:dyDescent="0.25">
      <c r="B471" s="34">
        <v>1639</v>
      </c>
      <c r="C471" s="46" t="s">
        <v>161</v>
      </c>
      <c r="D471" s="46" t="s">
        <v>679</v>
      </c>
      <c r="E471" s="46" t="s">
        <v>655</v>
      </c>
      <c r="F471" s="35" t="s">
        <v>92</v>
      </c>
      <c r="H471" s="96" t="str">
        <f t="shared" si="21"/>
        <v>Hrvoje – Grginov – OK Sova – M21B</v>
      </c>
      <c r="J471" s="96" t="str">
        <f t="shared" si="22"/>
        <v>Hrvoje – Grginov – OK Sova</v>
      </c>
      <c r="L471" s="96" t="str">
        <f t="shared" si="23"/>
        <v>Hrvoje – Grginov</v>
      </c>
      <c r="N471" s="34"/>
      <c r="O471" s="46"/>
      <c r="P471" s="35"/>
    </row>
    <row r="472" spans="2:16" x14ac:dyDescent="0.25">
      <c r="B472" s="34">
        <v>1635</v>
      </c>
      <c r="C472" s="46" t="s">
        <v>24</v>
      </c>
      <c r="D472" s="46" t="s">
        <v>680</v>
      </c>
      <c r="E472" s="46" t="s">
        <v>655</v>
      </c>
      <c r="F472" s="35" t="s">
        <v>92</v>
      </c>
      <c r="H472" s="96" t="str">
        <f t="shared" si="21"/>
        <v>Luka – Ivković – OK Sova – M21B</v>
      </c>
      <c r="J472" s="96" t="str">
        <f t="shared" si="22"/>
        <v>Luka – Ivković – OK Sova</v>
      </c>
      <c r="L472" s="96" t="str">
        <f t="shared" si="23"/>
        <v>Luka – Ivković</v>
      </c>
      <c r="N472" s="34"/>
      <c r="O472" s="46"/>
      <c r="P472" s="35"/>
    </row>
    <row r="473" spans="2:16" x14ac:dyDescent="0.25">
      <c r="B473" s="34">
        <v>1631</v>
      </c>
      <c r="C473" s="46" t="s">
        <v>200</v>
      </c>
      <c r="D473" s="46" t="s">
        <v>680</v>
      </c>
      <c r="E473" s="46" t="s">
        <v>655</v>
      </c>
      <c r="F473" s="35" t="s">
        <v>232</v>
      </c>
      <c r="H473" s="96" t="str">
        <f t="shared" si="21"/>
        <v>Sara – Ivković – OK Sova – Ž21A</v>
      </c>
      <c r="J473" s="96" t="str">
        <f t="shared" si="22"/>
        <v>Sara – Ivković – OK Sova</v>
      </c>
      <c r="L473" s="96" t="str">
        <f t="shared" si="23"/>
        <v>Sara – Ivković</v>
      </c>
      <c r="N473" s="34"/>
      <c r="O473" s="46"/>
      <c r="P473" s="35"/>
    </row>
    <row r="474" spans="2:16" x14ac:dyDescent="0.25">
      <c r="B474" s="34">
        <v>1616</v>
      </c>
      <c r="C474" s="46" t="s">
        <v>58</v>
      </c>
      <c r="D474" s="46" t="s">
        <v>681</v>
      </c>
      <c r="E474" s="46" t="s">
        <v>655</v>
      </c>
      <c r="F474" s="35" t="s">
        <v>92</v>
      </c>
      <c r="H474" s="96" t="str">
        <f t="shared" si="21"/>
        <v>Ivan – Jukić – OK Sova – M21B</v>
      </c>
      <c r="J474" s="96" t="str">
        <f t="shared" si="22"/>
        <v>Ivan – Jukić – OK Sova</v>
      </c>
      <c r="L474" s="96" t="str">
        <f t="shared" si="23"/>
        <v>Ivan – Jukić</v>
      </c>
      <c r="N474" s="34"/>
      <c r="O474" s="46"/>
      <c r="P474" s="35"/>
    </row>
    <row r="475" spans="2:16" x14ac:dyDescent="0.25">
      <c r="B475" s="34">
        <v>1620</v>
      </c>
      <c r="C475" s="46" t="s">
        <v>41</v>
      </c>
      <c r="D475" s="46" t="s">
        <v>682</v>
      </c>
      <c r="E475" s="46" t="s">
        <v>655</v>
      </c>
      <c r="F475" s="35" t="s">
        <v>92</v>
      </c>
      <c r="H475" s="96" t="str">
        <f t="shared" si="21"/>
        <v>Jakov – Kamenicki – OK Sova – M21B</v>
      </c>
      <c r="J475" s="96" t="str">
        <f t="shared" si="22"/>
        <v>Jakov – Kamenicki – OK Sova</v>
      </c>
      <c r="L475" s="96" t="str">
        <f t="shared" si="23"/>
        <v>Jakov – Kamenicki</v>
      </c>
      <c r="N475" s="34"/>
      <c r="O475" s="46"/>
      <c r="P475" s="35"/>
    </row>
    <row r="476" spans="2:16" x14ac:dyDescent="0.25">
      <c r="B476" s="34">
        <v>1729</v>
      </c>
      <c r="C476" s="46" t="s">
        <v>98</v>
      </c>
      <c r="D476" s="46" t="s">
        <v>683</v>
      </c>
      <c r="E476" s="46" t="s">
        <v>655</v>
      </c>
      <c r="F476" s="35"/>
      <c r="H476" s="96" t="str">
        <f t="shared" si="21"/>
        <v>Branimir – Kelava – OK Sova</v>
      </c>
      <c r="J476" s="96" t="str">
        <f t="shared" si="22"/>
        <v>Branimir – Kelava – OK Sova</v>
      </c>
      <c r="L476" s="96" t="str">
        <f t="shared" si="23"/>
        <v>Branimir – Kelava</v>
      </c>
      <c r="N476" s="34"/>
      <c r="O476" s="46"/>
      <c r="P476" s="35"/>
    </row>
    <row r="477" spans="2:16" x14ac:dyDescent="0.25">
      <c r="B477" s="34">
        <v>1602</v>
      </c>
      <c r="C477" s="46" t="s">
        <v>22</v>
      </c>
      <c r="D477" s="46" t="s">
        <v>684</v>
      </c>
      <c r="E477" s="46" t="s">
        <v>655</v>
      </c>
      <c r="F477" s="35" t="s">
        <v>42</v>
      </c>
      <c r="H477" s="96" t="str">
        <f t="shared" si="21"/>
        <v>Karlo – Kobijak – OK Sova – M16</v>
      </c>
      <c r="J477" s="96" t="str">
        <f t="shared" si="22"/>
        <v>Karlo – Kobijak – OK Sova</v>
      </c>
      <c r="L477" s="96" t="str">
        <f t="shared" si="23"/>
        <v>Karlo – Kobijak</v>
      </c>
      <c r="N477" s="34"/>
      <c r="O477" s="46"/>
      <c r="P477" s="35"/>
    </row>
    <row r="478" spans="2:16" x14ac:dyDescent="0.25">
      <c r="B478" s="34">
        <v>1647</v>
      </c>
      <c r="C478" s="46" t="s">
        <v>72</v>
      </c>
      <c r="D478" s="46" t="s">
        <v>685</v>
      </c>
      <c r="E478" s="46" t="s">
        <v>655</v>
      </c>
      <c r="F478" s="35" t="s">
        <v>92</v>
      </c>
      <c r="H478" s="96" t="str">
        <f t="shared" si="21"/>
        <v>Krunoslav – Kokoš – OK Sova – M21B</v>
      </c>
      <c r="J478" s="96" t="str">
        <f t="shared" si="22"/>
        <v>Krunoslav – Kokoš – OK Sova</v>
      </c>
      <c r="L478" s="96" t="str">
        <f t="shared" si="23"/>
        <v>Krunoslav – Kokoš</v>
      </c>
      <c r="N478" s="34"/>
      <c r="O478" s="46"/>
      <c r="P478" s="35"/>
    </row>
    <row r="479" spans="2:16" x14ac:dyDescent="0.25">
      <c r="B479" s="34">
        <v>1574</v>
      </c>
      <c r="C479" s="46" t="s">
        <v>103</v>
      </c>
      <c r="D479" s="46" t="s">
        <v>686</v>
      </c>
      <c r="E479" s="46" t="s">
        <v>655</v>
      </c>
      <c r="F479" s="35" t="s">
        <v>92</v>
      </c>
      <c r="H479" s="96" t="str">
        <f t="shared" si="21"/>
        <v>Dario – Kostrić – OK Sova – M21B</v>
      </c>
      <c r="J479" s="96" t="str">
        <f t="shared" si="22"/>
        <v>Dario – Kostrić – OK Sova</v>
      </c>
      <c r="L479" s="96" t="str">
        <f t="shared" si="23"/>
        <v>Dario – Kostrić</v>
      </c>
      <c r="N479" s="34"/>
      <c r="O479" s="46"/>
      <c r="P479" s="35"/>
    </row>
    <row r="480" spans="2:16" x14ac:dyDescent="0.25">
      <c r="B480" s="34">
        <v>1613</v>
      </c>
      <c r="C480" s="46" t="s">
        <v>193</v>
      </c>
      <c r="D480" s="46" t="s">
        <v>541</v>
      </c>
      <c r="E480" s="46" t="s">
        <v>655</v>
      </c>
      <c r="F480" s="35" t="s">
        <v>232</v>
      </c>
      <c r="H480" s="96" t="str">
        <f t="shared" si="21"/>
        <v>Ana – Kovačević – OK Sova – Ž21A</v>
      </c>
      <c r="J480" s="96" t="str">
        <f t="shared" si="22"/>
        <v>Ana – Kovačević – OK Sova</v>
      </c>
      <c r="L480" s="96" t="str">
        <f t="shared" si="23"/>
        <v>Ana – Kovačević</v>
      </c>
      <c r="N480" s="34"/>
      <c r="O480" s="46"/>
      <c r="P480" s="35"/>
    </row>
    <row r="481" spans="2:16" x14ac:dyDescent="0.25">
      <c r="B481" s="34">
        <v>1742</v>
      </c>
      <c r="C481" s="46" t="s">
        <v>134</v>
      </c>
      <c r="D481" s="46" t="s">
        <v>687</v>
      </c>
      <c r="E481" s="46" t="s">
        <v>655</v>
      </c>
      <c r="F481" s="35"/>
      <c r="H481" s="96" t="str">
        <f t="shared" si="21"/>
        <v>Marko – Luketić – OK Sova</v>
      </c>
      <c r="J481" s="96" t="str">
        <f t="shared" si="22"/>
        <v>Marko – Luketić – OK Sova</v>
      </c>
      <c r="L481" s="96" t="str">
        <f t="shared" si="23"/>
        <v>Marko – Luketić</v>
      </c>
      <c r="N481" s="34"/>
      <c r="O481" s="46"/>
      <c r="P481" s="35"/>
    </row>
    <row r="482" spans="2:16" x14ac:dyDescent="0.25">
      <c r="B482" s="34">
        <v>1592</v>
      </c>
      <c r="C482" s="46" t="s">
        <v>127</v>
      </c>
      <c r="D482" s="46" t="s">
        <v>688</v>
      </c>
      <c r="E482" s="46" t="s">
        <v>655</v>
      </c>
      <c r="F482" s="35" t="s">
        <v>168</v>
      </c>
      <c r="H482" s="96" t="str">
        <f t="shared" si="21"/>
        <v>Franjo – Magušić – OK Sova – M55</v>
      </c>
      <c r="J482" s="96" t="str">
        <f t="shared" si="22"/>
        <v>Franjo – Magušić – OK Sova</v>
      </c>
      <c r="L482" s="96" t="str">
        <f t="shared" si="23"/>
        <v>Franjo – Magušić</v>
      </c>
      <c r="N482" s="34"/>
      <c r="O482" s="46"/>
      <c r="P482" s="35"/>
    </row>
    <row r="483" spans="2:16" x14ac:dyDescent="0.25">
      <c r="B483" s="34">
        <v>1741</v>
      </c>
      <c r="C483" s="46" t="s">
        <v>689</v>
      </c>
      <c r="D483" s="46" t="s">
        <v>690</v>
      </c>
      <c r="E483" s="46" t="s">
        <v>655</v>
      </c>
      <c r="F483" s="35"/>
      <c r="H483" s="96" t="str">
        <f t="shared" si="21"/>
        <v>Stipan – Marinčić – OK Sova</v>
      </c>
      <c r="J483" s="96" t="str">
        <f t="shared" si="22"/>
        <v>Stipan – Marinčić – OK Sova</v>
      </c>
      <c r="L483" s="96" t="str">
        <f t="shared" si="23"/>
        <v>Stipan – Marinčić</v>
      </c>
      <c r="N483" s="34"/>
      <c r="O483" s="46"/>
      <c r="P483" s="35"/>
    </row>
    <row r="484" spans="2:16" x14ac:dyDescent="0.25">
      <c r="B484" s="34">
        <v>1585</v>
      </c>
      <c r="C484" s="46" t="s">
        <v>58</v>
      </c>
      <c r="D484" s="46" t="s">
        <v>691</v>
      </c>
      <c r="E484" s="46" t="s">
        <v>655</v>
      </c>
      <c r="F484" s="35" t="s">
        <v>92</v>
      </c>
      <c r="H484" s="96" t="str">
        <f t="shared" si="21"/>
        <v>Ivan – Maršić – OK Sova – M21B</v>
      </c>
      <c r="J484" s="96" t="str">
        <f t="shared" si="22"/>
        <v>Ivan – Maršić – OK Sova</v>
      </c>
      <c r="L484" s="96" t="str">
        <f t="shared" si="23"/>
        <v>Ivan – Maršić</v>
      </c>
      <c r="N484" s="34"/>
      <c r="O484" s="46"/>
      <c r="P484" s="35"/>
    </row>
    <row r="485" spans="2:16" x14ac:dyDescent="0.25">
      <c r="B485" s="34">
        <v>1728</v>
      </c>
      <c r="C485" s="46" t="s">
        <v>692</v>
      </c>
      <c r="D485" s="46" t="s">
        <v>693</v>
      </c>
      <c r="E485" s="46" t="s">
        <v>655</v>
      </c>
      <c r="F485" s="35"/>
      <c r="H485" s="96" t="str">
        <f t="shared" si="21"/>
        <v>Kristina – Martinčević – OK Sova</v>
      </c>
      <c r="J485" s="96" t="str">
        <f t="shared" si="22"/>
        <v>Kristina – Martinčević – OK Sova</v>
      </c>
      <c r="L485" s="96" t="str">
        <f t="shared" si="23"/>
        <v>Kristina – Martinčević</v>
      </c>
      <c r="N485" s="34"/>
      <c r="O485" s="46"/>
      <c r="P485" s="35"/>
    </row>
    <row r="486" spans="2:16" x14ac:dyDescent="0.25">
      <c r="B486" s="34">
        <v>1599</v>
      </c>
      <c r="C486" s="46" t="s">
        <v>455</v>
      </c>
      <c r="D486" s="46" t="s">
        <v>694</v>
      </c>
      <c r="E486" s="46" t="s">
        <v>655</v>
      </c>
      <c r="F486" s="35" t="s">
        <v>142</v>
      </c>
      <c r="H486" s="96" t="str">
        <f t="shared" si="21"/>
        <v>Antonio – Martinović – OK Sova – M45</v>
      </c>
      <c r="J486" s="96" t="str">
        <f t="shared" si="22"/>
        <v>Antonio – Martinović – OK Sova</v>
      </c>
      <c r="L486" s="96" t="str">
        <f t="shared" si="23"/>
        <v>Antonio – Martinović</v>
      </c>
      <c r="N486" s="34"/>
      <c r="O486" s="46"/>
      <c r="P486" s="35"/>
    </row>
    <row r="487" spans="2:16" x14ac:dyDescent="0.25">
      <c r="B487" s="34">
        <v>1583</v>
      </c>
      <c r="C487" s="46" t="s">
        <v>695</v>
      </c>
      <c r="D487" s="46" t="s">
        <v>696</v>
      </c>
      <c r="E487" s="46" t="s">
        <v>655</v>
      </c>
      <c r="F487" s="35" t="s">
        <v>92</v>
      </c>
      <c r="H487" s="96" t="str">
        <f t="shared" si="21"/>
        <v>Despot – Matijević – OK Sova – M21B</v>
      </c>
      <c r="J487" s="96" t="str">
        <f t="shared" si="22"/>
        <v>Despot – Matijević – OK Sova</v>
      </c>
      <c r="L487" s="96" t="str">
        <f t="shared" si="23"/>
        <v>Despot – Matijević</v>
      </c>
      <c r="N487" s="34"/>
      <c r="O487" s="46"/>
      <c r="P487" s="35"/>
    </row>
    <row r="488" spans="2:16" x14ac:dyDescent="0.25">
      <c r="B488" s="34">
        <v>1638</v>
      </c>
      <c r="C488" s="46" t="s">
        <v>697</v>
      </c>
      <c r="D488" s="46" t="s">
        <v>698</v>
      </c>
      <c r="E488" s="46" t="s">
        <v>655</v>
      </c>
      <c r="F488" s="35" t="s">
        <v>92</v>
      </c>
      <c r="H488" s="96" t="str">
        <f t="shared" si="21"/>
        <v>Armin – Mehinović – OK Sova – M21B</v>
      </c>
      <c r="J488" s="96" t="str">
        <f t="shared" si="22"/>
        <v>Armin – Mehinović – OK Sova</v>
      </c>
      <c r="L488" s="96" t="str">
        <f t="shared" si="23"/>
        <v>Armin – Mehinović</v>
      </c>
      <c r="N488" s="34"/>
      <c r="O488" s="46"/>
      <c r="P488" s="35"/>
    </row>
    <row r="489" spans="2:16" x14ac:dyDescent="0.25">
      <c r="B489" s="34">
        <v>1589</v>
      </c>
      <c r="C489" s="46" t="s">
        <v>699</v>
      </c>
      <c r="D489" s="46" t="s">
        <v>700</v>
      </c>
      <c r="E489" s="46" t="s">
        <v>655</v>
      </c>
      <c r="F489" s="35" t="s">
        <v>232</v>
      </c>
      <c r="H489" s="96" t="str">
        <f t="shared" si="21"/>
        <v>Nastasia – Melmajer – OK Sova – Ž21A</v>
      </c>
      <c r="J489" s="96" t="str">
        <f t="shared" si="22"/>
        <v>Nastasia – Melmajer – OK Sova</v>
      </c>
      <c r="L489" s="96" t="str">
        <f t="shared" si="23"/>
        <v>Nastasia – Melmajer</v>
      </c>
      <c r="N489" s="34"/>
      <c r="O489" s="46"/>
      <c r="P489" s="35"/>
    </row>
    <row r="490" spans="2:16" x14ac:dyDescent="0.25">
      <c r="B490" s="34">
        <v>1744</v>
      </c>
      <c r="C490" s="46" t="s">
        <v>374</v>
      </c>
      <c r="D490" s="46" t="s">
        <v>424</v>
      </c>
      <c r="E490" s="46" t="s">
        <v>655</v>
      </c>
      <c r="F490" s="35"/>
      <c r="H490" s="96" t="str">
        <f t="shared" si="21"/>
        <v>Ema – Mihaljević – OK Sova</v>
      </c>
      <c r="J490" s="96" t="str">
        <f t="shared" si="22"/>
        <v>Ema – Mihaljević – OK Sova</v>
      </c>
      <c r="L490" s="96" t="str">
        <f t="shared" si="23"/>
        <v>Ema – Mihaljević</v>
      </c>
      <c r="N490" s="34"/>
      <c r="O490" s="46"/>
      <c r="P490" s="35"/>
    </row>
    <row r="491" spans="2:16" x14ac:dyDescent="0.25">
      <c r="B491" s="34">
        <v>1733</v>
      </c>
      <c r="C491" s="46" t="s">
        <v>134</v>
      </c>
      <c r="D491" s="46" t="s">
        <v>701</v>
      </c>
      <c r="E491" s="46" t="s">
        <v>655</v>
      </c>
      <c r="F491" s="35"/>
      <c r="H491" s="96" t="str">
        <f t="shared" si="21"/>
        <v>Marko – Mirković – OK Sova</v>
      </c>
      <c r="J491" s="96" t="str">
        <f t="shared" si="22"/>
        <v>Marko – Mirković – OK Sova</v>
      </c>
      <c r="L491" s="96" t="str">
        <f t="shared" si="23"/>
        <v>Marko – Mirković</v>
      </c>
      <c r="N491" s="34"/>
      <c r="O491" s="46"/>
      <c r="P491" s="35"/>
    </row>
    <row r="492" spans="2:16" x14ac:dyDescent="0.25">
      <c r="B492" s="34">
        <v>1612</v>
      </c>
      <c r="C492" s="46" t="s">
        <v>702</v>
      </c>
      <c r="D492" s="46" t="s">
        <v>35</v>
      </c>
      <c r="E492" s="46" t="s">
        <v>655</v>
      </c>
      <c r="F492" s="35" t="s">
        <v>92</v>
      </c>
      <c r="H492" s="96" t="str">
        <f t="shared" si="21"/>
        <v>Eni – Nikolić – OK Sova – M21B</v>
      </c>
      <c r="J492" s="96" t="str">
        <f t="shared" si="22"/>
        <v>Eni – Nikolić – OK Sova</v>
      </c>
      <c r="L492" s="96" t="str">
        <f t="shared" si="23"/>
        <v>Eni – Nikolić</v>
      </c>
      <c r="N492" s="34"/>
      <c r="O492" s="46"/>
      <c r="P492" s="35"/>
    </row>
    <row r="493" spans="2:16" x14ac:dyDescent="0.25">
      <c r="B493" s="34">
        <v>1622</v>
      </c>
      <c r="C493" s="46" t="s">
        <v>703</v>
      </c>
      <c r="D493" s="46" t="s">
        <v>704</v>
      </c>
      <c r="E493" s="46" t="s">
        <v>655</v>
      </c>
      <c r="F493" s="35" t="s">
        <v>270</v>
      </c>
      <c r="H493" s="96" t="str">
        <f t="shared" si="21"/>
        <v>Dolores – Pajčin – OK Sova – Ž35</v>
      </c>
      <c r="J493" s="96" t="str">
        <f t="shared" si="22"/>
        <v>Dolores – Pajčin – OK Sova</v>
      </c>
      <c r="L493" s="96" t="str">
        <f t="shared" si="23"/>
        <v>Dolores – Pajčin</v>
      </c>
      <c r="N493" s="34"/>
      <c r="O493" s="46"/>
      <c r="P493" s="35"/>
    </row>
    <row r="494" spans="2:16" x14ac:dyDescent="0.25">
      <c r="B494" s="34">
        <v>1606</v>
      </c>
      <c r="C494" s="46" t="s">
        <v>257</v>
      </c>
      <c r="D494" s="46" t="s">
        <v>704</v>
      </c>
      <c r="E494" s="46" t="s">
        <v>655</v>
      </c>
      <c r="F494" s="35" t="s">
        <v>229</v>
      </c>
      <c r="H494" s="96" t="str">
        <f t="shared" si="21"/>
        <v>Lana – Pajčin – OK Sova – Ž20</v>
      </c>
      <c r="J494" s="96" t="str">
        <f t="shared" si="22"/>
        <v>Lana – Pajčin – OK Sova</v>
      </c>
      <c r="L494" s="96" t="str">
        <f t="shared" si="23"/>
        <v>Lana – Pajčin</v>
      </c>
      <c r="N494" s="34"/>
      <c r="O494" s="46"/>
      <c r="P494" s="35"/>
    </row>
    <row r="495" spans="2:16" x14ac:dyDescent="0.25">
      <c r="B495" s="34">
        <v>1642</v>
      </c>
      <c r="C495" s="46" t="s">
        <v>447</v>
      </c>
      <c r="D495" s="46" t="s">
        <v>704</v>
      </c>
      <c r="E495" s="46" t="s">
        <v>655</v>
      </c>
      <c r="F495" s="35" t="s">
        <v>92</v>
      </c>
      <c r="H495" s="96" t="str">
        <f t="shared" si="21"/>
        <v>Nikola – Pajčin – OK Sova – M21B</v>
      </c>
      <c r="J495" s="96" t="str">
        <f t="shared" si="22"/>
        <v>Nikola – Pajčin – OK Sova</v>
      </c>
      <c r="L495" s="96" t="str">
        <f t="shared" si="23"/>
        <v>Nikola – Pajčin</v>
      </c>
      <c r="N495" s="34"/>
      <c r="O495" s="46"/>
      <c r="P495" s="35"/>
    </row>
    <row r="496" spans="2:16" x14ac:dyDescent="0.25">
      <c r="B496" s="34">
        <v>1734</v>
      </c>
      <c r="C496" s="46" t="s">
        <v>58</v>
      </c>
      <c r="D496" s="46" t="s">
        <v>705</v>
      </c>
      <c r="E496" s="46" t="s">
        <v>655</v>
      </c>
      <c r="F496" s="35"/>
      <c r="H496" s="96" t="str">
        <f t="shared" si="21"/>
        <v>Ivan – Pavlović – OK Sova</v>
      </c>
      <c r="J496" s="96" t="str">
        <f t="shared" si="22"/>
        <v>Ivan – Pavlović – OK Sova</v>
      </c>
      <c r="L496" s="96" t="str">
        <f t="shared" si="23"/>
        <v>Ivan – Pavlović</v>
      </c>
      <c r="N496" s="34"/>
      <c r="O496" s="46"/>
      <c r="P496" s="35"/>
    </row>
    <row r="497" spans="2:16" x14ac:dyDescent="0.25">
      <c r="B497" s="34">
        <v>1737</v>
      </c>
      <c r="C497" s="46" t="s">
        <v>500</v>
      </c>
      <c r="D497" s="46" t="s">
        <v>479</v>
      </c>
      <c r="E497" s="46" t="s">
        <v>655</v>
      </c>
      <c r="F497" s="35"/>
      <c r="H497" s="96" t="str">
        <f t="shared" si="21"/>
        <v>Ante – Perić – OK Sova</v>
      </c>
      <c r="J497" s="96" t="str">
        <f t="shared" si="22"/>
        <v>Ante – Perić – OK Sova</v>
      </c>
      <c r="L497" s="96" t="str">
        <f t="shared" si="23"/>
        <v>Ante – Perić</v>
      </c>
      <c r="N497" s="34"/>
      <c r="O497" s="46"/>
      <c r="P497" s="35"/>
    </row>
    <row r="498" spans="2:16" x14ac:dyDescent="0.25">
      <c r="B498" s="34">
        <v>1600</v>
      </c>
      <c r="C498" s="46" t="s">
        <v>200</v>
      </c>
      <c r="D498" s="46" t="s">
        <v>706</v>
      </c>
      <c r="E498" s="46" t="s">
        <v>655</v>
      </c>
      <c r="F498" s="35" t="s">
        <v>229</v>
      </c>
      <c r="H498" s="96" t="str">
        <f t="shared" si="21"/>
        <v>Sara – Peter – OK Sova – Ž20</v>
      </c>
      <c r="J498" s="96" t="str">
        <f t="shared" si="22"/>
        <v>Sara – Peter – OK Sova</v>
      </c>
      <c r="L498" s="96" t="str">
        <f t="shared" si="23"/>
        <v>Sara – Peter</v>
      </c>
      <c r="N498" s="34"/>
      <c r="O498" s="46"/>
      <c r="P498" s="35"/>
    </row>
    <row r="499" spans="2:16" x14ac:dyDescent="0.25">
      <c r="B499" s="34">
        <v>1653</v>
      </c>
      <c r="C499" s="46" t="s">
        <v>707</v>
      </c>
      <c r="D499" s="46" t="s">
        <v>706</v>
      </c>
      <c r="E499" s="46" t="s">
        <v>655</v>
      </c>
      <c r="F499" s="35" t="s">
        <v>229</v>
      </c>
      <c r="H499" s="96" t="str">
        <f t="shared" si="21"/>
        <v>Stela – Peter – OK Sova – Ž20</v>
      </c>
      <c r="J499" s="96" t="str">
        <f t="shared" si="22"/>
        <v>Stela – Peter – OK Sova</v>
      </c>
      <c r="L499" s="96" t="str">
        <f t="shared" si="23"/>
        <v>Stela – Peter</v>
      </c>
      <c r="N499" s="34"/>
      <c r="O499" s="46"/>
      <c r="P499" s="35"/>
    </row>
    <row r="500" spans="2:16" x14ac:dyDescent="0.25">
      <c r="B500" s="34">
        <v>1579</v>
      </c>
      <c r="C500" s="46" t="s">
        <v>340</v>
      </c>
      <c r="D500" s="46" t="s">
        <v>708</v>
      </c>
      <c r="E500" s="46" t="s">
        <v>655</v>
      </c>
      <c r="F500" s="35" t="s">
        <v>92</v>
      </c>
      <c r="H500" s="96" t="str">
        <f t="shared" si="21"/>
        <v>Željko – Plentaj – OK Sova – M21B</v>
      </c>
      <c r="J500" s="96" t="str">
        <f t="shared" si="22"/>
        <v>Željko – Plentaj – OK Sova</v>
      </c>
      <c r="L500" s="96" t="str">
        <f t="shared" si="23"/>
        <v>Željko – Plentaj</v>
      </c>
      <c r="N500" s="34"/>
      <c r="O500" s="46"/>
      <c r="P500" s="35"/>
    </row>
    <row r="501" spans="2:16" x14ac:dyDescent="0.25">
      <c r="B501" s="34">
        <v>1582</v>
      </c>
      <c r="C501" s="46" t="s">
        <v>709</v>
      </c>
      <c r="D501" s="46" t="s">
        <v>710</v>
      </c>
      <c r="E501" s="46" t="s">
        <v>655</v>
      </c>
      <c r="F501" s="35" t="s">
        <v>92</v>
      </c>
      <c r="H501" s="96" t="str">
        <f t="shared" si="21"/>
        <v>Šime – Šarić – OK Sova – M21B</v>
      </c>
      <c r="J501" s="96" t="str">
        <f t="shared" si="22"/>
        <v>Šime – Šarić – OK Sova</v>
      </c>
      <c r="L501" s="96" t="str">
        <f t="shared" si="23"/>
        <v>Šime – Šarić</v>
      </c>
      <c r="N501" s="34"/>
      <c r="O501" s="46"/>
      <c r="P501" s="35"/>
    </row>
    <row r="502" spans="2:16" x14ac:dyDescent="0.25">
      <c r="B502" s="34">
        <v>1590</v>
      </c>
      <c r="C502" s="46" t="s">
        <v>488</v>
      </c>
      <c r="D502" s="46" t="s">
        <v>711</v>
      </c>
      <c r="E502" s="46" t="s">
        <v>655</v>
      </c>
      <c r="F502" s="35" t="s">
        <v>142</v>
      </c>
      <c r="H502" s="96" t="str">
        <f t="shared" si="21"/>
        <v>Dalibor – Sovilj – OK Sova – M45</v>
      </c>
      <c r="J502" s="96" t="str">
        <f t="shared" si="22"/>
        <v>Dalibor – Sovilj – OK Sova</v>
      </c>
      <c r="L502" s="96" t="str">
        <f t="shared" si="23"/>
        <v>Dalibor – Sovilj</v>
      </c>
      <c r="N502" s="34"/>
      <c r="O502" s="46"/>
      <c r="P502" s="35"/>
    </row>
    <row r="503" spans="2:16" x14ac:dyDescent="0.25">
      <c r="B503" s="34">
        <v>1629</v>
      </c>
      <c r="C503" s="46" t="s">
        <v>712</v>
      </c>
      <c r="D503" s="46" t="s">
        <v>713</v>
      </c>
      <c r="E503" s="46" t="s">
        <v>655</v>
      </c>
      <c r="F503" s="35" t="s">
        <v>62</v>
      </c>
      <c r="H503" s="96" t="str">
        <f t="shared" si="21"/>
        <v>Matjaž – Štanfel – OK Sova – M21A</v>
      </c>
      <c r="J503" s="96" t="str">
        <f t="shared" si="22"/>
        <v>Matjaž – Štanfel – OK Sova</v>
      </c>
      <c r="L503" s="96" t="str">
        <f t="shared" si="23"/>
        <v>Matjaž – Štanfel</v>
      </c>
      <c r="N503" s="34"/>
      <c r="O503" s="46"/>
      <c r="P503" s="35"/>
    </row>
    <row r="504" spans="2:16" x14ac:dyDescent="0.25">
      <c r="B504" s="34">
        <v>1730</v>
      </c>
      <c r="C504" s="46" t="s">
        <v>500</v>
      </c>
      <c r="D504" s="46" t="s">
        <v>714</v>
      </c>
      <c r="E504" s="46" t="s">
        <v>655</v>
      </c>
      <c r="F504" s="35"/>
      <c r="H504" s="96" t="str">
        <f t="shared" si="21"/>
        <v>Ante – Tipurić – OK Sova</v>
      </c>
      <c r="J504" s="96" t="str">
        <f t="shared" si="22"/>
        <v>Ante – Tipurić – OK Sova</v>
      </c>
      <c r="L504" s="96" t="str">
        <f t="shared" si="23"/>
        <v>Ante – Tipurić</v>
      </c>
      <c r="N504" s="34"/>
      <c r="O504" s="46"/>
      <c r="P504" s="35"/>
    </row>
    <row r="505" spans="2:16" x14ac:dyDescent="0.25">
      <c r="B505" s="34">
        <v>1654</v>
      </c>
      <c r="C505" s="46" t="s">
        <v>121</v>
      </c>
      <c r="D505" s="46" t="s">
        <v>715</v>
      </c>
      <c r="E505" s="46" t="s">
        <v>655</v>
      </c>
      <c r="F505" s="35" t="s">
        <v>92</v>
      </c>
      <c r="H505" s="96" t="str">
        <f t="shared" si="21"/>
        <v>Tihomir – Topalović – OK Sova – M21B</v>
      </c>
      <c r="J505" s="96" t="str">
        <f t="shared" si="22"/>
        <v>Tihomir – Topalović – OK Sova</v>
      </c>
      <c r="L505" s="96" t="str">
        <f t="shared" si="23"/>
        <v>Tihomir – Topalović</v>
      </c>
      <c r="N505" s="34"/>
      <c r="O505" s="46"/>
      <c r="P505" s="35"/>
    </row>
    <row r="506" spans="2:16" x14ac:dyDescent="0.25">
      <c r="B506" s="34">
        <v>1829</v>
      </c>
      <c r="C506" s="46" t="s">
        <v>307</v>
      </c>
      <c r="D506" s="46" t="s">
        <v>716</v>
      </c>
      <c r="E506" s="46" t="s">
        <v>655</v>
      </c>
      <c r="F506" s="35" t="s">
        <v>232</v>
      </c>
      <c r="H506" s="96" t="str">
        <f t="shared" si="21"/>
        <v>Marija – Vida – OK Sova – Ž21A</v>
      </c>
      <c r="J506" s="96" t="str">
        <f t="shared" si="22"/>
        <v>Marija – Vida – OK Sova</v>
      </c>
      <c r="L506" s="96" t="str">
        <f t="shared" si="23"/>
        <v>Marija – Vida</v>
      </c>
      <c r="N506" s="34"/>
      <c r="O506" s="46"/>
      <c r="P506" s="35"/>
    </row>
    <row r="507" spans="2:16" x14ac:dyDescent="0.25">
      <c r="B507" s="34">
        <v>1598</v>
      </c>
      <c r="C507" s="46" t="s">
        <v>134</v>
      </c>
      <c r="D507" s="46" t="s">
        <v>717</v>
      </c>
      <c r="E507" s="46" t="s">
        <v>655</v>
      </c>
      <c r="F507" s="35"/>
      <c r="H507" s="96" t="str">
        <f t="shared" si="21"/>
        <v>Marko – Vrabec – OK Sova</v>
      </c>
      <c r="J507" s="96" t="str">
        <f t="shared" si="22"/>
        <v>Marko – Vrabec – OK Sova</v>
      </c>
      <c r="L507" s="96" t="str">
        <f t="shared" si="23"/>
        <v>Marko – Vrabec</v>
      </c>
      <c r="N507" s="34"/>
      <c r="O507" s="46"/>
      <c r="P507" s="35"/>
    </row>
    <row r="508" spans="2:16" x14ac:dyDescent="0.25">
      <c r="B508" s="34">
        <v>1727</v>
      </c>
      <c r="C508" s="46" t="s">
        <v>718</v>
      </c>
      <c r="D508" s="46" t="s">
        <v>719</v>
      </c>
      <c r="E508" s="46" t="s">
        <v>655</v>
      </c>
      <c r="F508" s="35"/>
      <c r="H508" s="96" t="str">
        <f t="shared" si="21"/>
        <v>Doris – Vunić – OK Sova</v>
      </c>
      <c r="J508" s="96" t="str">
        <f t="shared" si="22"/>
        <v>Doris – Vunić – OK Sova</v>
      </c>
      <c r="L508" s="96" t="str">
        <f t="shared" si="23"/>
        <v>Doris – Vunić</v>
      </c>
      <c r="N508" s="34"/>
      <c r="O508" s="46"/>
      <c r="P508" s="35"/>
    </row>
    <row r="509" spans="2:16" x14ac:dyDescent="0.25">
      <c r="B509" s="34">
        <v>1572</v>
      </c>
      <c r="C509" s="46" t="s">
        <v>17</v>
      </c>
      <c r="D509" s="46" t="s">
        <v>720</v>
      </c>
      <c r="E509" s="46" t="s">
        <v>655</v>
      </c>
      <c r="F509" s="35" t="s">
        <v>92</v>
      </c>
      <c r="H509" s="96" t="str">
        <f t="shared" si="21"/>
        <v>Filip – Zadrović – OK Sova – M21B</v>
      </c>
      <c r="J509" s="96" t="str">
        <f t="shared" si="22"/>
        <v>Filip – Zadrović – OK Sova</v>
      </c>
      <c r="L509" s="96" t="str">
        <f t="shared" si="23"/>
        <v>Filip – Zadrović</v>
      </c>
      <c r="N509" s="34"/>
      <c r="O509" s="46"/>
      <c r="P509" s="35"/>
    </row>
    <row r="510" spans="2:16" x14ac:dyDescent="0.25">
      <c r="B510" s="34">
        <v>1739</v>
      </c>
      <c r="C510" s="46" t="s">
        <v>721</v>
      </c>
      <c r="D510" s="46" t="s">
        <v>722</v>
      </c>
      <c r="E510" s="46" t="s">
        <v>655</v>
      </c>
      <c r="F510" s="35"/>
      <c r="H510" s="96" t="str">
        <f t="shared" si="21"/>
        <v>Antonela – Žderić – OK Sova</v>
      </c>
      <c r="J510" s="96" t="str">
        <f t="shared" si="22"/>
        <v>Antonela – Žderić – OK Sova</v>
      </c>
      <c r="L510" s="96" t="str">
        <f t="shared" si="23"/>
        <v>Antonela – Žderić</v>
      </c>
      <c r="N510" s="34"/>
      <c r="O510" s="46"/>
      <c r="P510" s="35"/>
    </row>
    <row r="511" spans="2:16" x14ac:dyDescent="0.25">
      <c r="B511" s="34">
        <v>1611</v>
      </c>
      <c r="C511" s="46" t="s">
        <v>417</v>
      </c>
      <c r="D511" s="46" t="s">
        <v>723</v>
      </c>
      <c r="E511" s="46" t="s">
        <v>655</v>
      </c>
      <c r="F511" s="35" t="s">
        <v>92</v>
      </c>
      <c r="H511" s="96" t="str">
        <f t="shared" si="21"/>
        <v>Josip – Župarić – OK Sova – M21B</v>
      </c>
      <c r="J511" s="96" t="str">
        <f t="shared" si="22"/>
        <v>Josip – Župarić – OK Sova</v>
      </c>
      <c r="L511" s="96" t="str">
        <f t="shared" si="23"/>
        <v>Josip – Župarić</v>
      </c>
      <c r="N511" s="34"/>
      <c r="O511" s="46"/>
      <c r="P511" s="35"/>
    </row>
    <row r="512" spans="2:16" x14ac:dyDescent="0.25">
      <c r="B512" s="34">
        <v>1657</v>
      </c>
      <c r="C512" s="46" t="s">
        <v>724</v>
      </c>
      <c r="D512" s="46" t="s">
        <v>725</v>
      </c>
      <c r="E512" s="46" t="s">
        <v>8</v>
      </c>
      <c r="F512" s="35"/>
      <c r="H512" s="96" t="str">
        <f t="shared" si="21"/>
        <v>Hiba – Amaneh – OK Varaždin</v>
      </c>
      <c r="J512" s="96" t="str">
        <f t="shared" si="22"/>
        <v>Hiba – Amaneh – OK Varaždin</v>
      </c>
      <c r="L512" s="96" t="str">
        <f t="shared" si="23"/>
        <v>Hiba – Amaneh</v>
      </c>
      <c r="N512" s="34"/>
      <c r="O512" s="46"/>
      <c r="P512" s="35"/>
    </row>
    <row r="513" spans="2:16" x14ac:dyDescent="0.25">
      <c r="B513" s="34">
        <v>1050</v>
      </c>
      <c r="C513" s="46" t="s">
        <v>7</v>
      </c>
      <c r="D513" s="46" t="s">
        <v>6</v>
      </c>
      <c r="E513" s="46" t="s">
        <v>8</v>
      </c>
      <c r="F513" s="35" t="s">
        <v>28</v>
      </c>
      <c r="H513" s="96" t="str">
        <f t="shared" si="21"/>
        <v>Adam – Anadolac – OK Varaždin – M14</v>
      </c>
      <c r="J513" s="96" t="str">
        <f t="shared" si="22"/>
        <v>Adam – Anadolac – OK Varaždin</v>
      </c>
      <c r="L513" s="96" t="str">
        <f t="shared" si="23"/>
        <v>Adam – Anadolac</v>
      </c>
      <c r="N513" s="34"/>
      <c r="O513" s="46"/>
      <c r="P513" s="35"/>
    </row>
    <row r="514" spans="2:16" x14ac:dyDescent="0.25">
      <c r="B514" s="34">
        <v>1179</v>
      </c>
      <c r="C514" s="46" t="s">
        <v>726</v>
      </c>
      <c r="D514" s="46" t="s">
        <v>6</v>
      </c>
      <c r="E514" s="46" t="s">
        <v>8</v>
      </c>
      <c r="F514" s="35" t="s">
        <v>92</v>
      </c>
      <c r="H514" s="96" t="str">
        <f t="shared" si="21"/>
        <v>Emil – Anadolac – OK Varaždin – M21B</v>
      </c>
      <c r="J514" s="96" t="str">
        <f t="shared" si="22"/>
        <v>Emil – Anadolac – OK Varaždin</v>
      </c>
      <c r="L514" s="96" t="str">
        <f t="shared" si="23"/>
        <v>Emil – Anadolac</v>
      </c>
      <c r="N514" s="34"/>
      <c r="O514" s="46"/>
      <c r="P514" s="35"/>
    </row>
    <row r="515" spans="2:16" x14ac:dyDescent="0.25">
      <c r="B515" s="34">
        <v>1106</v>
      </c>
      <c r="C515" s="46" t="s">
        <v>17</v>
      </c>
      <c r="D515" s="46" t="s">
        <v>6</v>
      </c>
      <c r="E515" s="46" t="s">
        <v>8</v>
      </c>
      <c r="F515" s="35" t="s">
        <v>5</v>
      </c>
      <c r="H515" s="96" t="str">
        <f t="shared" si="21"/>
        <v>Filip – Anadolac – OK Varaždin – M12</v>
      </c>
      <c r="J515" s="96" t="str">
        <f t="shared" si="22"/>
        <v>Filip – Anadolac – OK Varaždin</v>
      </c>
      <c r="L515" s="96" t="str">
        <f t="shared" si="23"/>
        <v>Filip – Anadolac</v>
      </c>
      <c r="N515" s="34"/>
      <c r="O515" s="46"/>
      <c r="P515" s="35"/>
    </row>
    <row r="516" spans="2:16" x14ac:dyDescent="0.25">
      <c r="B516" s="34">
        <v>1633</v>
      </c>
      <c r="C516" s="46" t="s">
        <v>22</v>
      </c>
      <c r="D516" s="46" t="s">
        <v>727</v>
      </c>
      <c r="E516" s="46" t="s">
        <v>8</v>
      </c>
      <c r="F516" s="35"/>
      <c r="H516" s="96" t="str">
        <f t="shared" si="21"/>
        <v>Karlo – Bartolić – OK Varaždin</v>
      </c>
      <c r="J516" s="96" t="str">
        <f t="shared" si="22"/>
        <v>Karlo – Bartolić – OK Varaždin</v>
      </c>
      <c r="L516" s="96" t="str">
        <f t="shared" si="23"/>
        <v>Karlo – Bartolić</v>
      </c>
      <c r="N516" s="34"/>
      <c r="O516" s="46"/>
      <c r="P516" s="35"/>
    </row>
    <row r="517" spans="2:16" x14ac:dyDescent="0.25">
      <c r="B517" s="34">
        <v>1379</v>
      </c>
      <c r="C517" s="46" t="s">
        <v>115</v>
      </c>
      <c r="D517" s="46" t="s">
        <v>728</v>
      </c>
      <c r="E517" s="46" t="s">
        <v>8</v>
      </c>
      <c r="F517" s="35"/>
      <c r="H517" s="96" t="str">
        <f t="shared" si="21"/>
        <v>Petar – Barulek – OK Varaždin</v>
      </c>
      <c r="J517" s="96" t="str">
        <f t="shared" si="22"/>
        <v>Petar – Barulek – OK Varaždin</v>
      </c>
      <c r="L517" s="96" t="str">
        <f t="shared" si="23"/>
        <v>Petar – Barulek</v>
      </c>
      <c r="N517" s="34"/>
      <c r="O517" s="46"/>
      <c r="P517" s="35"/>
    </row>
    <row r="518" spans="2:16" x14ac:dyDescent="0.25">
      <c r="B518" s="34">
        <v>1096</v>
      </c>
      <c r="C518" s="46" t="s">
        <v>729</v>
      </c>
      <c r="D518" s="46" t="s">
        <v>730</v>
      </c>
      <c r="E518" s="46" t="s">
        <v>8</v>
      </c>
      <c r="F518" s="35"/>
      <c r="H518" s="96" t="str">
        <f t="shared" si="21"/>
        <v>Miro – Borček – OK Varaždin</v>
      </c>
      <c r="J518" s="96" t="str">
        <f t="shared" si="22"/>
        <v>Miro – Borček – OK Varaždin</v>
      </c>
      <c r="L518" s="96" t="str">
        <f t="shared" si="23"/>
        <v>Miro – Borček</v>
      </c>
      <c r="N518" s="34"/>
      <c r="O518" s="192"/>
      <c r="P518" s="35"/>
    </row>
    <row r="519" spans="2:16" x14ac:dyDescent="0.25">
      <c r="B519" s="34">
        <v>1099</v>
      </c>
      <c r="C519" s="46" t="s">
        <v>72</v>
      </c>
      <c r="D519" s="46" t="s">
        <v>731</v>
      </c>
      <c r="E519" s="46" t="s">
        <v>8</v>
      </c>
      <c r="F519" s="35" t="s">
        <v>116</v>
      </c>
      <c r="H519" s="96" t="str">
        <f t="shared" si="21"/>
        <v>Krunoslav – Canjuga – OK Varaždin – M35</v>
      </c>
      <c r="J519" s="96" t="str">
        <f t="shared" si="22"/>
        <v>Krunoslav – Canjuga – OK Varaždin</v>
      </c>
      <c r="L519" s="96" t="str">
        <f t="shared" si="23"/>
        <v>Krunoslav – Canjuga</v>
      </c>
      <c r="N519" s="34"/>
      <c r="O519" s="46"/>
      <c r="P519" s="35"/>
    </row>
    <row r="520" spans="2:16" x14ac:dyDescent="0.25">
      <c r="B520" s="34">
        <v>1335</v>
      </c>
      <c r="C520" s="46" t="s">
        <v>732</v>
      </c>
      <c r="D520" s="46" t="s">
        <v>731</v>
      </c>
      <c r="E520" s="46" t="s">
        <v>8</v>
      </c>
      <c r="F520" s="35"/>
      <c r="H520" s="96" t="str">
        <f t="shared" si="21"/>
        <v>Stjepan – Canjuga – OK Varaždin</v>
      </c>
      <c r="J520" s="96" t="str">
        <f t="shared" si="22"/>
        <v>Stjepan – Canjuga – OK Varaždin</v>
      </c>
      <c r="L520" s="96" t="str">
        <f t="shared" si="23"/>
        <v>Stjepan – Canjuga</v>
      </c>
      <c r="N520" s="34"/>
      <c r="O520" s="46"/>
      <c r="P520" s="35"/>
    </row>
    <row r="521" spans="2:16" x14ac:dyDescent="0.25">
      <c r="B521" s="34">
        <v>1458</v>
      </c>
      <c r="C521" s="46" t="s">
        <v>234</v>
      </c>
      <c r="D521" s="46" t="s">
        <v>366</v>
      </c>
      <c r="E521" s="46" t="s">
        <v>8</v>
      </c>
      <c r="F521" s="35"/>
      <c r="H521" s="96" t="str">
        <f t="shared" si="21"/>
        <v>Iva – Detić – OK Varaždin</v>
      </c>
      <c r="J521" s="96" t="str">
        <f t="shared" si="22"/>
        <v>Iva – Detić – OK Varaždin</v>
      </c>
      <c r="L521" s="96" t="str">
        <f t="shared" si="23"/>
        <v>Iva – Detić</v>
      </c>
      <c r="N521" s="34"/>
      <c r="O521" s="46"/>
      <c r="P521" s="35"/>
    </row>
    <row r="522" spans="2:16" x14ac:dyDescent="0.25">
      <c r="B522" s="34">
        <v>1194</v>
      </c>
      <c r="C522" s="46" t="s">
        <v>449</v>
      </c>
      <c r="D522" s="46" t="s">
        <v>366</v>
      </c>
      <c r="E522" s="46" t="s">
        <v>8</v>
      </c>
      <c r="F522" s="35" t="s">
        <v>270</v>
      </c>
      <c r="H522" s="96" t="str">
        <f t="shared" si="21"/>
        <v>Lidija – Detić – OK Varaždin – Ž35</v>
      </c>
      <c r="J522" s="96" t="str">
        <f t="shared" si="22"/>
        <v>Lidija – Detić – OK Varaždin</v>
      </c>
      <c r="L522" s="96" t="str">
        <f t="shared" si="23"/>
        <v>Lidija – Detić</v>
      </c>
      <c r="N522" s="34"/>
      <c r="O522" s="46"/>
      <c r="P522" s="35"/>
    </row>
    <row r="523" spans="2:16" x14ac:dyDescent="0.25">
      <c r="B523" s="34">
        <v>1425</v>
      </c>
      <c r="C523" s="46" t="s">
        <v>198</v>
      </c>
      <c r="D523" s="46" t="s">
        <v>366</v>
      </c>
      <c r="E523" s="46" t="s">
        <v>8</v>
      </c>
      <c r="F523" s="35" t="s">
        <v>197</v>
      </c>
      <c r="H523" s="96" t="str">
        <f t="shared" ref="H523:H586" si="24">IF(C523="","",C523) &amp; IF(D523="",""," – " &amp; D523) &amp; IF(E523="",""," – " &amp; E523) &amp; IF(F523="",""," – " &amp; F523)</f>
        <v>Lucija – Detić – OK Varaždin – Ž12</v>
      </c>
      <c r="J523" s="96" t="str">
        <f t="shared" ref="J523:J586" si="25">IF(C523="","",C523) &amp; IF(D523="",""," – " &amp; D523) &amp; IF(E523="",""," – " &amp; E523)</f>
        <v>Lucija – Detić – OK Varaždin</v>
      </c>
      <c r="L523" s="96" t="str">
        <f t="shared" ref="L523:L586" si="26">IF(C523="","",C523) &amp; IF(D523="",""," – " &amp; D523)</f>
        <v>Lucija – Detić</v>
      </c>
      <c r="N523" s="34"/>
      <c r="O523" s="46"/>
      <c r="P523" s="35"/>
    </row>
    <row r="524" spans="2:16" x14ac:dyDescent="0.25">
      <c r="B524" s="34">
        <v>1571</v>
      </c>
      <c r="C524" s="46" t="s">
        <v>664</v>
      </c>
      <c r="D524" s="46" t="s">
        <v>733</v>
      </c>
      <c r="E524" s="46" t="s">
        <v>8</v>
      </c>
      <c r="F524" s="35"/>
      <c r="H524" s="96" t="str">
        <f t="shared" si="24"/>
        <v>Sven – Divjak – OK Varaždin</v>
      </c>
      <c r="J524" s="96" t="str">
        <f t="shared" si="25"/>
        <v>Sven – Divjak – OK Varaždin</v>
      </c>
      <c r="L524" s="96" t="str">
        <f t="shared" si="26"/>
        <v>Sven – Divjak</v>
      </c>
      <c r="N524" s="34"/>
      <c r="O524" s="46"/>
      <c r="P524" s="35"/>
    </row>
    <row r="525" spans="2:16" x14ac:dyDescent="0.25">
      <c r="B525" s="34">
        <v>1235</v>
      </c>
      <c r="C525" s="46" t="s">
        <v>734</v>
      </c>
      <c r="D525" s="46" t="s">
        <v>735</v>
      </c>
      <c r="E525" s="46" t="s">
        <v>8</v>
      </c>
      <c r="F525" s="35" t="s">
        <v>220</v>
      </c>
      <c r="H525" s="96" t="str">
        <f t="shared" si="24"/>
        <v>Julijana – Dolenc – OK Varaždin – Ž16</v>
      </c>
      <c r="J525" s="96" t="str">
        <f t="shared" si="25"/>
        <v>Julijana – Dolenc – OK Varaždin</v>
      </c>
      <c r="L525" s="96" t="str">
        <f t="shared" si="26"/>
        <v>Julijana – Dolenc</v>
      </c>
      <c r="N525" s="34"/>
      <c r="O525" s="46"/>
      <c r="P525" s="35"/>
    </row>
    <row r="526" spans="2:16" x14ac:dyDescent="0.25">
      <c r="B526" s="34">
        <v>1085</v>
      </c>
      <c r="C526" s="46" t="s">
        <v>40</v>
      </c>
      <c r="D526" s="46" t="s">
        <v>736</v>
      </c>
      <c r="E526" s="46" t="s">
        <v>8</v>
      </c>
      <c r="F526" s="35"/>
      <c r="H526" s="96" t="str">
        <f t="shared" si="24"/>
        <v>Teo – Friščić – OK Varaždin</v>
      </c>
      <c r="J526" s="96" t="str">
        <f t="shared" si="25"/>
        <v>Teo – Friščić – OK Varaždin</v>
      </c>
      <c r="L526" s="96" t="str">
        <f t="shared" si="26"/>
        <v>Teo – Friščić</v>
      </c>
      <c r="N526" s="34"/>
      <c r="O526" s="46"/>
      <c r="P526" s="35"/>
    </row>
    <row r="527" spans="2:16" x14ac:dyDescent="0.25">
      <c r="B527" s="34">
        <v>1511</v>
      </c>
      <c r="C527" s="46" t="s">
        <v>41</v>
      </c>
      <c r="D527" s="46" t="s">
        <v>737</v>
      </c>
      <c r="E527" s="46" t="s">
        <v>8</v>
      </c>
      <c r="F527" s="35"/>
      <c r="H527" s="96" t="str">
        <f t="shared" si="24"/>
        <v>Jakov – Grabar – OK Varaždin</v>
      </c>
      <c r="J527" s="96" t="str">
        <f t="shared" si="25"/>
        <v>Jakov – Grabar – OK Varaždin</v>
      </c>
      <c r="L527" s="96" t="str">
        <f t="shared" si="26"/>
        <v>Jakov – Grabar</v>
      </c>
      <c r="N527" s="34"/>
      <c r="O527" s="46"/>
      <c r="P527" s="35"/>
    </row>
    <row r="528" spans="2:16" x14ac:dyDescent="0.25">
      <c r="B528" s="34">
        <v>1630</v>
      </c>
      <c r="C528" s="46" t="s">
        <v>96</v>
      </c>
      <c r="D528" s="46" t="s">
        <v>738</v>
      </c>
      <c r="E528" s="46" t="s">
        <v>8</v>
      </c>
      <c r="F528" s="35"/>
      <c r="H528" s="96" t="str">
        <f t="shared" si="24"/>
        <v>Kristijan – Grivić – OK Varaždin</v>
      </c>
      <c r="J528" s="96" t="str">
        <f t="shared" si="25"/>
        <v>Kristijan – Grivić – OK Varaždin</v>
      </c>
      <c r="L528" s="96" t="str">
        <f t="shared" si="26"/>
        <v>Kristijan – Grivić</v>
      </c>
      <c r="N528" s="34"/>
      <c r="O528" s="46"/>
      <c r="P528" s="35"/>
    </row>
    <row r="529" spans="2:16" x14ac:dyDescent="0.25">
      <c r="B529" s="34">
        <v>1624</v>
      </c>
      <c r="C529" s="46" t="s">
        <v>3</v>
      </c>
      <c r="D529" s="46" t="s">
        <v>738</v>
      </c>
      <c r="E529" s="46" t="s">
        <v>8</v>
      </c>
      <c r="F529" s="35"/>
      <c r="H529" s="96" t="str">
        <f t="shared" si="24"/>
        <v>Martin – Grivić – OK Varaždin</v>
      </c>
      <c r="J529" s="96" t="str">
        <f t="shared" si="25"/>
        <v>Martin – Grivić – OK Varaždin</v>
      </c>
      <c r="L529" s="96" t="str">
        <f t="shared" si="26"/>
        <v>Martin – Grivić</v>
      </c>
      <c r="N529" s="34"/>
      <c r="O529" s="46"/>
      <c r="P529" s="35"/>
    </row>
    <row r="530" spans="2:16" x14ac:dyDescent="0.25">
      <c r="B530" s="34">
        <v>1362</v>
      </c>
      <c r="C530" s="46" t="s">
        <v>491</v>
      </c>
      <c r="D530" s="46" t="s">
        <v>739</v>
      </c>
      <c r="E530" s="46" t="s">
        <v>8</v>
      </c>
      <c r="F530" s="35"/>
      <c r="H530" s="96" t="str">
        <f t="shared" si="24"/>
        <v>Dorijan – Habek – OK Varaždin</v>
      </c>
      <c r="J530" s="96" t="str">
        <f t="shared" si="25"/>
        <v>Dorijan – Habek – OK Varaždin</v>
      </c>
      <c r="L530" s="96" t="str">
        <f t="shared" si="26"/>
        <v>Dorijan – Habek</v>
      </c>
      <c r="N530" s="34"/>
      <c r="O530" s="46"/>
      <c r="P530" s="35"/>
    </row>
    <row r="531" spans="2:16" x14ac:dyDescent="0.25">
      <c r="B531" s="34">
        <v>1151</v>
      </c>
      <c r="C531" s="46" t="s">
        <v>179</v>
      </c>
      <c r="D531" s="46" t="s">
        <v>740</v>
      </c>
      <c r="E531" s="46" t="s">
        <v>8</v>
      </c>
      <c r="F531" s="35" t="s">
        <v>116</v>
      </c>
      <c r="H531" s="96" t="str">
        <f t="shared" si="24"/>
        <v>Miroslav – Hainž – OK Varaždin – M35</v>
      </c>
      <c r="J531" s="96" t="str">
        <f t="shared" si="25"/>
        <v>Miroslav – Hainž – OK Varaždin</v>
      </c>
      <c r="L531" s="96" t="str">
        <f t="shared" si="26"/>
        <v>Miroslav – Hainž</v>
      </c>
      <c r="N531" s="34"/>
      <c r="O531" s="46"/>
      <c r="P531" s="35"/>
    </row>
    <row r="532" spans="2:16" x14ac:dyDescent="0.25">
      <c r="B532" s="34">
        <v>1464</v>
      </c>
      <c r="C532" s="46" t="s">
        <v>24</v>
      </c>
      <c r="D532" s="46" t="s">
        <v>741</v>
      </c>
      <c r="E532" s="46" t="s">
        <v>8</v>
      </c>
      <c r="F532" s="35"/>
      <c r="H532" s="96" t="str">
        <f t="shared" si="24"/>
        <v>Luka – Hofman – OK Varaždin</v>
      </c>
      <c r="J532" s="96" t="str">
        <f t="shared" si="25"/>
        <v>Luka – Hofman – OK Varaždin</v>
      </c>
      <c r="L532" s="96" t="str">
        <f t="shared" si="26"/>
        <v>Luka – Hofman</v>
      </c>
      <c r="N532" s="34"/>
      <c r="O532" s="46"/>
      <c r="P532" s="35"/>
    </row>
    <row r="533" spans="2:16" x14ac:dyDescent="0.25">
      <c r="B533" s="34">
        <v>1403</v>
      </c>
      <c r="C533" s="46" t="s">
        <v>742</v>
      </c>
      <c r="D533" s="46" t="s">
        <v>743</v>
      </c>
      <c r="E533" s="46" t="s">
        <v>8</v>
      </c>
      <c r="F533" s="35" t="s">
        <v>322</v>
      </c>
      <c r="H533" s="96" t="str">
        <f t="shared" si="24"/>
        <v>Karmen – Holenda – OK Varaždin – Ž55</v>
      </c>
      <c r="J533" s="96" t="str">
        <f t="shared" si="25"/>
        <v>Karmen – Holenda – OK Varaždin</v>
      </c>
      <c r="L533" s="96" t="str">
        <f t="shared" si="26"/>
        <v>Karmen – Holenda</v>
      </c>
      <c r="N533" s="34"/>
      <c r="O533" s="46"/>
      <c r="P533" s="35"/>
    </row>
    <row r="534" spans="2:16" x14ac:dyDescent="0.25">
      <c r="B534" s="34">
        <v>1658</v>
      </c>
      <c r="C534" s="46" t="s">
        <v>198</v>
      </c>
      <c r="D534" s="46" t="s">
        <v>744</v>
      </c>
      <c r="E534" s="46" t="s">
        <v>8</v>
      </c>
      <c r="F534" s="35"/>
      <c r="H534" s="96" t="str">
        <f t="shared" si="24"/>
        <v>Lucija – Jertec – OK Varaždin</v>
      </c>
      <c r="J534" s="96" t="str">
        <f t="shared" si="25"/>
        <v>Lucija – Jertec – OK Varaždin</v>
      </c>
      <c r="L534" s="96" t="str">
        <f t="shared" si="26"/>
        <v>Lucija – Jertec</v>
      </c>
      <c r="N534" s="34"/>
      <c r="O534" s="46"/>
      <c r="P534" s="35"/>
    </row>
    <row r="535" spans="2:16" x14ac:dyDescent="0.25">
      <c r="B535" s="34">
        <v>1601</v>
      </c>
      <c r="C535" s="46" t="s">
        <v>17</v>
      </c>
      <c r="D535" s="46" t="s">
        <v>745</v>
      </c>
      <c r="E535" s="46" t="s">
        <v>8</v>
      </c>
      <c r="F535" s="35"/>
      <c r="H535" s="96" t="str">
        <f t="shared" si="24"/>
        <v>Filip – Juraga – OK Varaždin</v>
      </c>
      <c r="J535" s="96" t="str">
        <f t="shared" si="25"/>
        <v>Filip – Juraga – OK Varaždin</v>
      </c>
      <c r="L535" s="96" t="str">
        <f t="shared" si="26"/>
        <v>Filip – Juraga</v>
      </c>
      <c r="N535" s="34"/>
      <c r="O535" s="46"/>
      <c r="P535" s="35"/>
    </row>
    <row r="536" spans="2:16" x14ac:dyDescent="0.25">
      <c r="B536" s="34">
        <v>1186</v>
      </c>
      <c r="C536" s="46" t="s">
        <v>374</v>
      </c>
      <c r="D536" s="46" t="s">
        <v>746</v>
      </c>
      <c r="E536" s="46" t="s">
        <v>8</v>
      </c>
      <c r="F536" s="35" t="s">
        <v>197</v>
      </c>
      <c r="H536" s="96" t="str">
        <f t="shared" si="24"/>
        <v>Ema – Juričan – OK Varaždin – Ž12</v>
      </c>
      <c r="J536" s="96" t="str">
        <f t="shared" si="25"/>
        <v>Ema – Juričan – OK Varaždin</v>
      </c>
      <c r="L536" s="96" t="str">
        <f t="shared" si="26"/>
        <v>Ema – Juričan</v>
      </c>
      <c r="N536" s="34"/>
      <c r="O536" s="46"/>
      <c r="P536" s="35"/>
    </row>
    <row r="537" spans="2:16" x14ac:dyDescent="0.25">
      <c r="B537" s="34">
        <v>1401</v>
      </c>
      <c r="C537" s="46" t="s">
        <v>225</v>
      </c>
      <c r="D537" s="46" t="s">
        <v>746</v>
      </c>
      <c r="E537" s="46" t="s">
        <v>8</v>
      </c>
      <c r="F537" s="35"/>
      <c r="H537" s="96" t="str">
        <f t="shared" si="24"/>
        <v>Nika – Juričan – OK Varaždin</v>
      </c>
      <c r="J537" s="96" t="str">
        <f t="shared" si="25"/>
        <v>Nika – Juričan – OK Varaždin</v>
      </c>
      <c r="L537" s="96" t="str">
        <f t="shared" si="26"/>
        <v>Nika – Juričan</v>
      </c>
      <c r="N537" s="34"/>
      <c r="O537" s="46"/>
      <c r="P537" s="35"/>
    </row>
    <row r="538" spans="2:16" x14ac:dyDescent="0.25">
      <c r="B538" s="34">
        <v>1573</v>
      </c>
      <c r="C538" s="46" t="s">
        <v>22</v>
      </c>
      <c r="D538" s="46" t="s">
        <v>747</v>
      </c>
      <c r="E538" s="46" t="s">
        <v>8</v>
      </c>
      <c r="F538" s="35"/>
      <c r="H538" s="96" t="str">
        <f t="shared" si="24"/>
        <v>Karlo – Kadović – OK Varaždin</v>
      </c>
      <c r="J538" s="96" t="str">
        <f t="shared" si="25"/>
        <v>Karlo – Kadović – OK Varaždin</v>
      </c>
      <c r="L538" s="96" t="str">
        <f t="shared" si="26"/>
        <v>Karlo – Kadović</v>
      </c>
      <c r="N538" s="34"/>
      <c r="O538" s="46"/>
      <c r="P538" s="35"/>
    </row>
    <row r="539" spans="2:16" x14ac:dyDescent="0.25">
      <c r="B539" s="34">
        <v>1659</v>
      </c>
      <c r="C539" s="46" t="s">
        <v>307</v>
      </c>
      <c r="D539" s="46" t="s">
        <v>748</v>
      </c>
      <c r="E539" s="46" t="s">
        <v>8</v>
      </c>
      <c r="F539" s="35"/>
      <c r="H539" s="96" t="str">
        <f t="shared" si="24"/>
        <v>Marija – Kirić – OK Varaždin</v>
      </c>
      <c r="J539" s="96" t="str">
        <f t="shared" si="25"/>
        <v>Marija – Kirić – OK Varaždin</v>
      </c>
      <c r="L539" s="96" t="str">
        <f t="shared" si="26"/>
        <v>Marija – Kirić</v>
      </c>
      <c r="N539" s="34"/>
      <c r="O539" s="46"/>
      <c r="P539" s="35"/>
    </row>
    <row r="540" spans="2:16" x14ac:dyDescent="0.25">
      <c r="B540" s="34">
        <v>1419</v>
      </c>
      <c r="C540" s="46" t="s">
        <v>24</v>
      </c>
      <c r="D540" s="46" t="s">
        <v>56</v>
      </c>
      <c r="E540" s="46" t="s">
        <v>8</v>
      </c>
      <c r="F540" s="35" t="s">
        <v>51</v>
      </c>
      <c r="H540" s="96" t="str">
        <f t="shared" si="24"/>
        <v>Luka – Kocijan – OK Varaždin – M20</v>
      </c>
      <c r="J540" s="96" t="str">
        <f t="shared" si="25"/>
        <v>Luka – Kocijan – OK Varaždin</v>
      </c>
      <c r="L540" s="96" t="str">
        <f t="shared" si="26"/>
        <v>Luka – Kocijan</v>
      </c>
      <c r="N540" s="34"/>
      <c r="O540" s="46"/>
      <c r="P540" s="35"/>
    </row>
    <row r="541" spans="2:16" x14ac:dyDescent="0.25">
      <c r="B541" s="34">
        <v>1132</v>
      </c>
      <c r="C541" s="46" t="s">
        <v>413</v>
      </c>
      <c r="D541" s="46" t="s">
        <v>749</v>
      </c>
      <c r="E541" s="46" t="s">
        <v>8</v>
      </c>
      <c r="F541" s="35"/>
      <c r="H541" s="96" t="str">
        <f t="shared" si="24"/>
        <v>Borna – Košćak – OK Varaždin</v>
      </c>
      <c r="J541" s="96" t="str">
        <f t="shared" si="25"/>
        <v>Borna – Košćak – OK Varaždin</v>
      </c>
      <c r="L541" s="96" t="str">
        <f t="shared" si="26"/>
        <v>Borna – Košćak</v>
      </c>
      <c r="N541" s="34"/>
      <c r="O541" s="46"/>
      <c r="P541" s="35"/>
    </row>
    <row r="542" spans="2:16" x14ac:dyDescent="0.25">
      <c r="B542" s="34">
        <v>1093</v>
      </c>
      <c r="C542" s="46" t="s">
        <v>750</v>
      </c>
      <c r="D542" s="46" t="s">
        <v>749</v>
      </c>
      <c r="E542" s="46" t="s">
        <v>8</v>
      </c>
      <c r="F542" s="35"/>
      <c r="H542" s="96" t="str">
        <f t="shared" si="24"/>
        <v>Elena – Košćak – OK Varaždin</v>
      </c>
      <c r="J542" s="96" t="str">
        <f t="shared" si="25"/>
        <v>Elena – Košćak – OK Varaždin</v>
      </c>
      <c r="L542" s="96" t="str">
        <f t="shared" si="26"/>
        <v>Elena – Košćak</v>
      </c>
      <c r="N542" s="34"/>
      <c r="O542" s="46"/>
      <c r="P542" s="35"/>
    </row>
    <row r="543" spans="2:16" x14ac:dyDescent="0.25">
      <c r="B543" s="34">
        <v>1649</v>
      </c>
      <c r="C543" s="46" t="s">
        <v>398</v>
      </c>
      <c r="D543" s="46" t="s">
        <v>375</v>
      </c>
      <c r="E543" s="46" t="s">
        <v>8</v>
      </c>
      <c r="F543" s="35"/>
      <c r="H543" s="96" t="str">
        <f t="shared" si="24"/>
        <v>Jana – Kovačić – OK Varaždin</v>
      </c>
      <c r="J543" s="96" t="str">
        <f t="shared" si="25"/>
        <v>Jana – Kovačić – OK Varaždin</v>
      </c>
      <c r="L543" s="96" t="str">
        <f t="shared" si="26"/>
        <v>Jana – Kovačić</v>
      </c>
      <c r="N543" s="34"/>
      <c r="O543" s="46"/>
      <c r="P543" s="35"/>
    </row>
    <row r="544" spans="2:16" x14ac:dyDescent="0.25">
      <c r="B544" s="34">
        <v>1272</v>
      </c>
      <c r="C544" s="46" t="s">
        <v>751</v>
      </c>
      <c r="D544" s="46" t="s">
        <v>752</v>
      </c>
      <c r="E544" s="46" t="s">
        <v>8</v>
      </c>
      <c r="F544" s="35"/>
      <c r="H544" s="96" t="str">
        <f t="shared" si="24"/>
        <v>Nera – Krečak – OK Varaždin</v>
      </c>
      <c r="J544" s="96" t="str">
        <f t="shared" si="25"/>
        <v>Nera – Krečak – OK Varaždin</v>
      </c>
      <c r="L544" s="96" t="str">
        <f t="shared" si="26"/>
        <v>Nera – Krečak</v>
      </c>
      <c r="N544" s="34"/>
      <c r="O544" s="46"/>
      <c r="P544" s="35"/>
    </row>
    <row r="545" spans="2:16" x14ac:dyDescent="0.25">
      <c r="B545" s="34">
        <v>1538</v>
      </c>
      <c r="C545" s="46" t="s">
        <v>225</v>
      </c>
      <c r="D545" s="46" t="s">
        <v>414</v>
      </c>
      <c r="E545" s="46" t="s">
        <v>8</v>
      </c>
      <c r="F545" s="35" t="s">
        <v>197</v>
      </c>
      <c r="H545" s="96" t="str">
        <f t="shared" si="24"/>
        <v>Nika – Kuzmanić – OK Varaždin – Ž12</v>
      </c>
      <c r="J545" s="96" t="str">
        <f t="shared" si="25"/>
        <v>Nika – Kuzmanić – OK Varaždin</v>
      </c>
      <c r="L545" s="96" t="str">
        <f t="shared" si="26"/>
        <v>Nika – Kuzmanić</v>
      </c>
      <c r="N545" s="34"/>
      <c r="O545" s="46"/>
      <c r="P545" s="35"/>
    </row>
    <row r="546" spans="2:16" x14ac:dyDescent="0.25">
      <c r="B546" s="34">
        <v>1274</v>
      </c>
      <c r="C546" s="46" t="s">
        <v>144</v>
      </c>
      <c r="D546" s="46" t="s">
        <v>753</v>
      </c>
      <c r="E546" s="46" t="s">
        <v>8</v>
      </c>
      <c r="F546" s="35" t="s">
        <v>168</v>
      </c>
      <c r="H546" s="96" t="str">
        <f t="shared" si="24"/>
        <v>Predrag – Labaš – OK Varaždin – M55</v>
      </c>
      <c r="J546" s="96" t="str">
        <f t="shared" si="25"/>
        <v>Predrag – Labaš – OK Varaždin</v>
      </c>
      <c r="L546" s="96" t="str">
        <f t="shared" si="26"/>
        <v>Predrag – Labaš</v>
      </c>
      <c r="N546" s="34"/>
      <c r="O546" s="46"/>
      <c r="P546" s="35"/>
    </row>
    <row r="547" spans="2:16" x14ac:dyDescent="0.25">
      <c r="B547" s="34">
        <v>1174</v>
      </c>
      <c r="C547" s="46" t="s">
        <v>148</v>
      </c>
      <c r="D547" s="46" t="s">
        <v>754</v>
      </c>
      <c r="E547" s="46" t="s">
        <v>8</v>
      </c>
      <c r="F547" s="35" t="s">
        <v>5</v>
      </c>
      <c r="H547" s="96" t="str">
        <f t="shared" si="24"/>
        <v>Mario – Lah – OK Varaždin – M12</v>
      </c>
      <c r="J547" s="96" t="str">
        <f t="shared" si="25"/>
        <v>Mario – Lah – OK Varaždin</v>
      </c>
      <c r="L547" s="96" t="str">
        <f t="shared" si="26"/>
        <v>Mario – Lah</v>
      </c>
      <c r="N547" s="34"/>
      <c r="O547" s="46"/>
      <c r="P547" s="35"/>
    </row>
    <row r="548" spans="2:16" x14ac:dyDescent="0.25">
      <c r="B548" s="34">
        <v>1310</v>
      </c>
      <c r="C548" s="46" t="s">
        <v>353</v>
      </c>
      <c r="D548" s="46" t="s">
        <v>754</v>
      </c>
      <c r="E548" s="46" t="s">
        <v>8</v>
      </c>
      <c r="F548" s="35" t="s">
        <v>92</v>
      </c>
      <c r="H548" s="96" t="str">
        <f t="shared" si="24"/>
        <v>Siniša – Lah – OK Varaždin – M21B</v>
      </c>
      <c r="J548" s="96" t="str">
        <f t="shared" si="25"/>
        <v>Siniša – Lah – OK Varaždin</v>
      </c>
      <c r="L548" s="96" t="str">
        <f t="shared" si="26"/>
        <v>Siniša – Lah</v>
      </c>
      <c r="N548" s="34"/>
      <c r="O548" s="46"/>
      <c r="P548" s="35"/>
    </row>
    <row r="549" spans="2:16" x14ac:dyDescent="0.25">
      <c r="B549" s="34">
        <v>1660</v>
      </c>
      <c r="C549" s="46" t="s">
        <v>755</v>
      </c>
      <c r="D549" s="46" t="s">
        <v>756</v>
      </c>
      <c r="E549" s="46" t="s">
        <v>8</v>
      </c>
      <c r="F549" s="35"/>
      <c r="H549" s="96" t="str">
        <f t="shared" si="24"/>
        <v>Sven Ivor – Lebinac – OK Varaždin</v>
      </c>
      <c r="J549" s="96" t="str">
        <f t="shared" si="25"/>
        <v>Sven Ivor – Lebinac – OK Varaždin</v>
      </c>
      <c r="L549" s="96" t="str">
        <f t="shared" si="26"/>
        <v>Sven Ivor – Lebinac</v>
      </c>
      <c r="N549" s="34"/>
      <c r="O549" s="46"/>
      <c r="P549" s="35"/>
    </row>
    <row r="550" spans="2:16" x14ac:dyDescent="0.25">
      <c r="B550" s="34">
        <v>1931</v>
      </c>
      <c r="C550" s="46" t="s">
        <v>196</v>
      </c>
      <c r="D550" s="46" t="s">
        <v>757</v>
      </c>
      <c r="E550" s="46" t="s">
        <v>8</v>
      </c>
      <c r="F550" s="35"/>
      <c r="H550" s="96" t="str">
        <f t="shared" si="24"/>
        <v>Dora – Lešnjak – OK Varaždin</v>
      </c>
      <c r="J550" s="96" t="str">
        <f t="shared" si="25"/>
        <v>Dora – Lešnjak – OK Varaždin</v>
      </c>
      <c r="L550" s="96" t="str">
        <f t="shared" si="26"/>
        <v>Dora – Lešnjak</v>
      </c>
      <c r="N550" s="34"/>
      <c r="O550" s="46"/>
      <c r="P550" s="35"/>
    </row>
    <row r="551" spans="2:16" x14ac:dyDescent="0.25">
      <c r="B551" s="34">
        <v>1131</v>
      </c>
      <c r="C551" s="46" t="s">
        <v>758</v>
      </c>
      <c r="D551" s="46" t="s">
        <v>757</v>
      </c>
      <c r="E551" s="46" t="s">
        <v>8</v>
      </c>
      <c r="F551" s="35"/>
      <c r="H551" s="96" t="str">
        <f t="shared" si="24"/>
        <v>Tadej – Lešnjak – OK Varaždin</v>
      </c>
      <c r="J551" s="96" t="str">
        <f t="shared" si="25"/>
        <v>Tadej – Lešnjak – OK Varaždin</v>
      </c>
      <c r="L551" s="96" t="str">
        <f t="shared" si="26"/>
        <v>Tadej – Lešnjak</v>
      </c>
      <c r="N551" s="34"/>
      <c r="O551" s="46"/>
      <c r="P551" s="35"/>
    </row>
    <row r="552" spans="2:16" x14ac:dyDescent="0.25">
      <c r="B552" s="34">
        <v>1935</v>
      </c>
      <c r="C552" s="46" t="s">
        <v>234</v>
      </c>
      <c r="D552" s="46" t="s">
        <v>759</v>
      </c>
      <c r="E552" s="46" t="s">
        <v>8</v>
      </c>
      <c r="F552" s="35"/>
      <c r="H552" s="96" t="str">
        <f t="shared" si="24"/>
        <v>Iva – Mađarić – OK Varaždin</v>
      </c>
      <c r="J552" s="96" t="str">
        <f t="shared" si="25"/>
        <v>Iva – Mađarić – OK Varaždin</v>
      </c>
      <c r="L552" s="96" t="str">
        <f t="shared" si="26"/>
        <v>Iva – Mađarić</v>
      </c>
      <c r="N552" s="34"/>
      <c r="O552" s="46"/>
      <c r="P552" s="35"/>
    </row>
    <row r="553" spans="2:16" x14ac:dyDescent="0.25">
      <c r="B553" s="34">
        <v>1936</v>
      </c>
      <c r="C553" s="46" t="s">
        <v>144</v>
      </c>
      <c r="D553" s="46" t="s">
        <v>759</v>
      </c>
      <c r="E553" s="46" t="s">
        <v>8</v>
      </c>
      <c r="F553" s="35" t="s">
        <v>92</v>
      </c>
      <c r="H553" s="96" t="str">
        <f t="shared" si="24"/>
        <v>Predrag – Mađarić – OK Varaždin – M21B</v>
      </c>
      <c r="J553" s="96" t="str">
        <f t="shared" si="25"/>
        <v>Predrag – Mađarić – OK Varaždin</v>
      </c>
      <c r="L553" s="96" t="str">
        <f t="shared" si="26"/>
        <v>Predrag – Mađarić</v>
      </c>
      <c r="N553" s="34"/>
      <c r="O553" s="46"/>
      <c r="P553" s="35"/>
    </row>
    <row r="554" spans="2:16" x14ac:dyDescent="0.25">
      <c r="B554" s="34">
        <v>1463</v>
      </c>
      <c r="C554" s="46" t="s">
        <v>760</v>
      </c>
      <c r="D554" s="46" t="s">
        <v>761</v>
      </c>
      <c r="E554" s="46" t="s">
        <v>8</v>
      </c>
      <c r="F554" s="35"/>
      <c r="H554" s="96" t="str">
        <f t="shared" si="24"/>
        <v>Melanija – Majer – OK Varaždin</v>
      </c>
      <c r="J554" s="96" t="str">
        <f t="shared" si="25"/>
        <v>Melanija – Majer – OK Varaždin</v>
      </c>
      <c r="L554" s="96" t="str">
        <f t="shared" si="26"/>
        <v>Melanija – Majer</v>
      </c>
      <c r="N554" s="34"/>
      <c r="O554" s="46"/>
      <c r="P554" s="35"/>
    </row>
    <row r="555" spans="2:16" x14ac:dyDescent="0.25">
      <c r="B555" s="34">
        <v>1518</v>
      </c>
      <c r="C555" s="46" t="s">
        <v>762</v>
      </c>
      <c r="D555" s="46" t="s">
        <v>763</v>
      </c>
      <c r="E555" s="46" t="s">
        <v>8</v>
      </c>
      <c r="F555" s="35"/>
      <c r="H555" s="96" t="str">
        <f t="shared" si="24"/>
        <v>Marinka – Mak – OK Varaždin</v>
      </c>
      <c r="J555" s="96" t="str">
        <f t="shared" si="25"/>
        <v>Marinka – Mak – OK Varaždin</v>
      </c>
      <c r="L555" s="96" t="str">
        <f t="shared" si="26"/>
        <v>Marinka – Mak</v>
      </c>
      <c r="N555" s="34"/>
      <c r="O555" s="46"/>
      <c r="P555" s="35"/>
    </row>
    <row r="556" spans="2:16" x14ac:dyDescent="0.25">
      <c r="B556" s="34">
        <v>1241</v>
      </c>
      <c r="C556" s="46" t="s">
        <v>219</v>
      </c>
      <c r="D556" s="46" t="s">
        <v>764</v>
      </c>
      <c r="E556" s="46" t="s">
        <v>8</v>
      </c>
      <c r="F556" s="35"/>
      <c r="H556" s="96" t="str">
        <f t="shared" si="24"/>
        <v>Petra – Martak – OK Varaždin</v>
      </c>
      <c r="J556" s="96" t="str">
        <f t="shared" si="25"/>
        <v>Petra – Martak – OK Varaždin</v>
      </c>
      <c r="L556" s="96" t="str">
        <f t="shared" si="26"/>
        <v>Petra – Martak</v>
      </c>
      <c r="N556" s="34"/>
      <c r="O556" s="46"/>
      <c r="P556" s="35"/>
    </row>
    <row r="557" spans="2:16" x14ac:dyDescent="0.25">
      <c r="B557" s="34">
        <v>1597</v>
      </c>
      <c r="C557" s="46" t="s">
        <v>765</v>
      </c>
      <c r="D557" s="46" t="s">
        <v>693</v>
      </c>
      <c r="E557" s="46" t="s">
        <v>8</v>
      </c>
      <c r="F557" s="35"/>
      <c r="H557" s="96" t="str">
        <f t="shared" si="24"/>
        <v>Janik – Martinčević – OK Varaždin</v>
      </c>
      <c r="J557" s="96" t="str">
        <f t="shared" si="25"/>
        <v>Janik – Martinčević – OK Varaždin</v>
      </c>
      <c r="L557" s="96" t="str">
        <f t="shared" si="26"/>
        <v>Janik – Martinčević</v>
      </c>
      <c r="N557" s="34"/>
      <c r="O557" s="46"/>
      <c r="P557" s="35"/>
    </row>
    <row r="558" spans="2:16" x14ac:dyDescent="0.25">
      <c r="B558" s="34">
        <v>1628</v>
      </c>
      <c r="C558" s="46" t="s">
        <v>144</v>
      </c>
      <c r="D558" s="46" t="s">
        <v>693</v>
      </c>
      <c r="E558" s="46" t="s">
        <v>8</v>
      </c>
      <c r="F558" s="35"/>
      <c r="H558" s="96" t="str">
        <f t="shared" si="24"/>
        <v>Predrag – Martinčević – OK Varaždin</v>
      </c>
      <c r="J558" s="96" t="str">
        <f t="shared" si="25"/>
        <v>Predrag – Martinčević – OK Varaždin</v>
      </c>
      <c r="L558" s="96" t="str">
        <f t="shared" si="26"/>
        <v>Predrag – Martinčević</v>
      </c>
      <c r="N558" s="34"/>
      <c r="O558" s="46"/>
      <c r="P558" s="35"/>
    </row>
    <row r="559" spans="2:16" x14ac:dyDescent="0.25">
      <c r="B559" s="34">
        <v>1758</v>
      </c>
      <c r="C559" s="46" t="s">
        <v>608</v>
      </c>
      <c r="D559" s="46" t="s">
        <v>766</v>
      </c>
      <c r="E559" s="46" t="s">
        <v>8</v>
      </c>
      <c r="F559" s="35"/>
      <c r="H559" s="96" t="str">
        <f t="shared" si="24"/>
        <v>Andrej – Martinez – OK Varaždin</v>
      </c>
      <c r="J559" s="96" t="str">
        <f t="shared" si="25"/>
        <v>Andrej – Martinez – OK Varaždin</v>
      </c>
      <c r="L559" s="96" t="str">
        <f t="shared" si="26"/>
        <v>Andrej – Martinez</v>
      </c>
      <c r="N559" s="34"/>
      <c r="O559" s="46"/>
      <c r="P559" s="35"/>
    </row>
    <row r="560" spans="2:16" x14ac:dyDescent="0.25">
      <c r="B560" s="34">
        <v>1646</v>
      </c>
      <c r="C560" s="46" t="s">
        <v>401</v>
      </c>
      <c r="D560" s="46" t="s">
        <v>766</v>
      </c>
      <c r="E560" s="46" t="s">
        <v>8</v>
      </c>
      <c r="F560" s="35"/>
      <c r="H560" s="96" t="str">
        <f t="shared" si="24"/>
        <v>Anja – Martinez – OK Varaždin</v>
      </c>
      <c r="J560" s="96" t="str">
        <f t="shared" si="25"/>
        <v>Anja – Martinez – OK Varaždin</v>
      </c>
      <c r="L560" s="96" t="str">
        <f t="shared" si="26"/>
        <v>Anja – Martinez</v>
      </c>
      <c r="N560" s="34"/>
      <c r="O560" s="46"/>
      <c r="P560" s="35"/>
    </row>
    <row r="561" spans="2:16" x14ac:dyDescent="0.25">
      <c r="B561" s="34">
        <v>1432</v>
      </c>
      <c r="C561" s="46" t="s">
        <v>19</v>
      </c>
      <c r="D561" s="46" t="s">
        <v>767</v>
      </c>
      <c r="E561" s="46" t="s">
        <v>8</v>
      </c>
      <c r="F561" s="35"/>
      <c r="H561" s="96" t="str">
        <f t="shared" si="24"/>
        <v>Marin – Mihinjač – OK Varaždin</v>
      </c>
      <c r="J561" s="96" t="str">
        <f t="shared" si="25"/>
        <v>Marin – Mihinjač – OK Varaždin</v>
      </c>
      <c r="L561" s="96" t="str">
        <f t="shared" si="26"/>
        <v>Marin – Mihinjač</v>
      </c>
      <c r="N561" s="34"/>
      <c r="O561" s="46"/>
      <c r="P561" s="35"/>
    </row>
    <row r="562" spans="2:16" x14ac:dyDescent="0.25">
      <c r="B562" s="34">
        <v>1578</v>
      </c>
      <c r="C562" s="46" t="s">
        <v>400</v>
      </c>
      <c r="D562" s="46" t="s">
        <v>768</v>
      </c>
      <c r="E562" s="46" t="s">
        <v>8</v>
      </c>
      <c r="F562" s="35"/>
      <c r="H562" s="96" t="str">
        <f t="shared" si="24"/>
        <v>Lara – Možanić – OK Varaždin</v>
      </c>
      <c r="J562" s="96" t="str">
        <f t="shared" si="25"/>
        <v>Lara – Možanić – OK Varaždin</v>
      </c>
      <c r="L562" s="96" t="str">
        <f t="shared" si="26"/>
        <v>Lara – Možanić</v>
      </c>
      <c r="N562" s="34"/>
      <c r="O562" s="46"/>
      <c r="P562" s="35"/>
    </row>
    <row r="563" spans="2:16" x14ac:dyDescent="0.25">
      <c r="B563" s="34">
        <v>1097</v>
      </c>
      <c r="C563" s="46" t="s">
        <v>315</v>
      </c>
      <c r="D563" s="46" t="s">
        <v>769</v>
      </c>
      <c r="E563" s="46" t="s">
        <v>8</v>
      </c>
      <c r="F563" s="35" t="s">
        <v>304</v>
      </c>
      <c r="H563" s="96" t="str">
        <f t="shared" si="24"/>
        <v>Sanja – Ostroški – OK Varaždin – Ž45</v>
      </c>
      <c r="J563" s="96" t="str">
        <f t="shared" si="25"/>
        <v>Sanja – Ostroški – OK Varaždin</v>
      </c>
      <c r="L563" s="96" t="str">
        <f t="shared" si="26"/>
        <v>Sanja – Ostroški</v>
      </c>
      <c r="N563" s="34"/>
      <c r="O563" s="46"/>
      <c r="P563" s="35"/>
    </row>
    <row r="564" spans="2:16" x14ac:dyDescent="0.25">
      <c r="B564" s="34">
        <v>1044</v>
      </c>
      <c r="C564" s="46" t="s">
        <v>770</v>
      </c>
      <c r="D564" s="46" t="s">
        <v>771</v>
      </c>
      <c r="E564" s="46" t="s">
        <v>8</v>
      </c>
      <c r="F564" s="35"/>
      <c r="H564" s="96" t="str">
        <f t="shared" si="24"/>
        <v>Zlatko – Pap – OK Varaždin</v>
      </c>
      <c r="J564" s="96" t="str">
        <f t="shared" si="25"/>
        <v>Zlatko – Pap – OK Varaždin</v>
      </c>
      <c r="L564" s="96" t="str">
        <f t="shared" si="26"/>
        <v>Zlatko – Pap</v>
      </c>
      <c r="N564" s="34"/>
      <c r="O564" s="46"/>
      <c r="P564" s="35"/>
    </row>
    <row r="565" spans="2:16" x14ac:dyDescent="0.25">
      <c r="B565" s="34">
        <v>1661</v>
      </c>
      <c r="C565" s="46" t="s">
        <v>772</v>
      </c>
      <c r="D565" s="46" t="s">
        <v>773</v>
      </c>
      <c r="E565" s="46" t="s">
        <v>8</v>
      </c>
      <c r="F565" s="35"/>
      <c r="H565" s="96" t="str">
        <f t="shared" si="24"/>
        <v>Vesna – Pascuttini-Juraga – OK Varaždin</v>
      </c>
      <c r="J565" s="96" t="str">
        <f t="shared" si="25"/>
        <v>Vesna – Pascuttini-Juraga – OK Varaždin</v>
      </c>
      <c r="L565" s="96" t="str">
        <f t="shared" si="26"/>
        <v>Vesna – Pascuttini-Juraga</v>
      </c>
      <c r="N565" s="34"/>
      <c r="O565" s="46"/>
      <c r="P565" s="35"/>
    </row>
    <row r="566" spans="2:16" x14ac:dyDescent="0.25">
      <c r="B566" s="34">
        <v>1079</v>
      </c>
      <c r="C566" s="46" t="s">
        <v>58</v>
      </c>
      <c r="D566" s="46" t="s">
        <v>57</v>
      </c>
      <c r="E566" s="46" t="s">
        <v>8</v>
      </c>
      <c r="F566" s="35" t="s">
        <v>51</v>
      </c>
      <c r="H566" s="96" t="str">
        <f t="shared" si="24"/>
        <v>Ivan – Pasquino – OK Varaždin – M20</v>
      </c>
      <c r="J566" s="96" t="str">
        <f t="shared" si="25"/>
        <v>Ivan – Pasquino – OK Varaždin</v>
      </c>
      <c r="L566" s="96" t="str">
        <f t="shared" si="26"/>
        <v>Ivan – Pasquino</v>
      </c>
      <c r="N566" s="34"/>
      <c r="O566" s="46"/>
      <c r="P566" s="35"/>
    </row>
    <row r="567" spans="2:16" x14ac:dyDescent="0.25">
      <c r="B567" s="34">
        <v>1933</v>
      </c>
      <c r="C567" s="46" t="s">
        <v>447</v>
      </c>
      <c r="D567" s="46" t="s">
        <v>182</v>
      </c>
      <c r="E567" s="46" t="s">
        <v>8</v>
      </c>
      <c r="F567" s="35"/>
      <c r="H567" s="96" t="str">
        <f t="shared" si="24"/>
        <v>Nikola – Pavić – OK Varaždin</v>
      </c>
      <c r="J567" s="96" t="str">
        <f t="shared" si="25"/>
        <v>Nikola – Pavić – OK Varaždin</v>
      </c>
      <c r="L567" s="96" t="str">
        <f t="shared" si="26"/>
        <v>Nikola – Pavić</v>
      </c>
      <c r="N567" s="34"/>
      <c r="O567" s="46"/>
      <c r="P567" s="35"/>
    </row>
    <row r="568" spans="2:16" x14ac:dyDescent="0.25">
      <c r="B568" s="34">
        <v>1625</v>
      </c>
      <c r="C568" s="46" t="s">
        <v>774</v>
      </c>
      <c r="D568" s="46" t="s">
        <v>384</v>
      </c>
      <c r="E568" s="46" t="s">
        <v>8</v>
      </c>
      <c r="F568" s="35"/>
      <c r="H568" s="96" t="str">
        <f t="shared" si="24"/>
        <v>Roman – Petak – OK Varaždin</v>
      </c>
      <c r="J568" s="96" t="str">
        <f t="shared" si="25"/>
        <v>Roman – Petak – OK Varaždin</v>
      </c>
      <c r="L568" s="96" t="str">
        <f t="shared" si="26"/>
        <v>Roman – Petak</v>
      </c>
      <c r="N568" s="34"/>
      <c r="O568" s="46"/>
      <c r="P568" s="35"/>
    </row>
    <row r="569" spans="2:16" x14ac:dyDescent="0.25">
      <c r="B569" s="34">
        <v>1116</v>
      </c>
      <c r="C569" s="46" t="s">
        <v>775</v>
      </c>
      <c r="D569" s="46" t="s">
        <v>776</v>
      </c>
      <c r="E569" s="46" t="s">
        <v>8</v>
      </c>
      <c r="F569" s="35" t="s">
        <v>51</v>
      </c>
      <c r="H569" s="96" t="str">
        <f t="shared" si="24"/>
        <v>Ozren – Pevec – OK Varaždin – M20</v>
      </c>
      <c r="J569" s="96" t="str">
        <f t="shared" si="25"/>
        <v>Ozren – Pevec – OK Varaždin</v>
      </c>
      <c r="L569" s="96" t="str">
        <f t="shared" si="26"/>
        <v>Ozren – Pevec</v>
      </c>
      <c r="N569" s="34"/>
      <c r="O569" s="46"/>
      <c r="P569" s="35"/>
    </row>
    <row r="570" spans="2:16" x14ac:dyDescent="0.25">
      <c r="B570" s="34">
        <v>1513</v>
      </c>
      <c r="C570" s="46" t="s">
        <v>777</v>
      </c>
      <c r="D570" s="46" t="s">
        <v>776</v>
      </c>
      <c r="E570" s="46" t="s">
        <v>8</v>
      </c>
      <c r="F570" s="35"/>
      <c r="H570" s="96" t="str">
        <f t="shared" si="24"/>
        <v>Una Beata – Pevec – OK Varaždin</v>
      </c>
      <c r="J570" s="96" t="str">
        <f t="shared" si="25"/>
        <v>Una Beata – Pevec – OK Varaždin</v>
      </c>
      <c r="L570" s="96" t="str">
        <f t="shared" si="26"/>
        <v>Una Beata – Pevec</v>
      </c>
      <c r="N570" s="34"/>
      <c r="O570" s="46"/>
      <c r="P570" s="35"/>
    </row>
    <row r="571" spans="2:16" x14ac:dyDescent="0.25">
      <c r="B571" s="34">
        <v>1073</v>
      </c>
      <c r="C571" s="46" t="s">
        <v>778</v>
      </c>
      <c r="D571" s="46" t="s">
        <v>779</v>
      </c>
      <c r="E571" s="46" t="s">
        <v>8</v>
      </c>
      <c r="F571" s="35"/>
      <c r="H571" s="96" t="str">
        <f t="shared" si="24"/>
        <v>Nino – Piskač – OK Varaždin</v>
      </c>
      <c r="J571" s="96" t="str">
        <f t="shared" si="25"/>
        <v>Nino – Piskač – OK Varaždin</v>
      </c>
      <c r="L571" s="96" t="str">
        <f t="shared" si="26"/>
        <v>Nino – Piskač</v>
      </c>
      <c r="N571" s="34"/>
      <c r="O571" s="46"/>
      <c r="P571" s="35"/>
    </row>
    <row r="572" spans="2:16" x14ac:dyDescent="0.25">
      <c r="B572" s="34">
        <v>1934</v>
      </c>
      <c r="C572" s="46" t="s">
        <v>40</v>
      </c>
      <c r="D572" s="46" t="s">
        <v>779</v>
      </c>
      <c r="E572" s="46" t="s">
        <v>8</v>
      </c>
      <c r="F572" s="35"/>
      <c r="H572" s="96" t="str">
        <f t="shared" si="24"/>
        <v>Teo – Piskač – OK Varaždin</v>
      </c>
      <c r="J572" s="96" t="str">
        <f t="shared" si="25"/>
        <v>Teo – Piskač – OK Varaždin</v>
      </c>
      <c r="L572" s="96" t="str">
        <f t="shared" si="26"/>
        <v>Teo – Piskač</v>
      </c>
      <c r="N572" s="34"/>
      <c r="O572" s="46"/>
      <c r="P572" s="35"/>
    </row>
    <row r="573" spans="2:16" x14ac:dyDescent="0.25">
      <c r="B573" s="34">
        <v>1441</v>
      </c>
      <c r="C573" s="46" t="s">
        <v>374</v>
      </c>
      <c r="D573" s="46" t="s">
        <v>780</v>
      </c>
      <c r="E573" s="46" t="s">
        <v>8</v>
      </c>
      <c r="F573" s="35" t="s">
        <v>220</v>
      </c>
      <c r="H573" s="96" t="str">
        <f t="shared" si="24"/>
        <v>Ema – Potrebica – OK Varaždin – Ž16</v>
      </c>
      <c r="J573" s="96" t="str">
        <f t="shared" si="25"/>
        <v>Ema – Potrebica – OK Varaždin</v>
      </c>
      <c r="L573" s="96" t="str">
        <f t="shared" si="26"/>
        <v>Ema – Potrebica</v>
      </c>
      <c r="N573" s="34"/>
      <c r="O573" s="46"/>
      <c r="P573" s="35"/>
    </row>
    <row r="574" spans="2:16" x14ac:dyDescent="0.25">
      <c r="B574" s="34">
        <v>1220</v>
      </c>
      <c r="C574" s="46" t="s">
        <v>781</v>
      </c>
      <c r="D574" s="46" t="s">
        <v>780</v>
      </c>
      <c r="E574" s="46" t="s">
        <v>8</v>
      </c>
      <c r="F574" s="35" t="s">
        <v>270</v>
      </c>
      <c r="H574" s="96" t="str">
        <f t="shared" si="24"/>
        <v>Tanja – Potrebica – OK Varaždin – Ž35</v>
      </c>
      <c r="J574" s="96" t="str">
        <f t="shared" si="25"/>
        <v>Tanja – Potrebica – OK Varaždin</v>
      </c>
      <c r="L574" s="96" t="str">
        <f t="shared" si="26"/>
        <v>Tanja – Potrebica</v>
      </c>
      <c r="N574" s="34"/>
      <c r="O574" s="46"/>
      <c r="P574" s="35"/>
    </row>
    <row r="575" spans="2:16" x14ac:dyDescent="0.25">
      <c r="B575" s="34">
        <v>1637</v>
      </c>
      <c r="C575" s="46" t="s">
        <v>41</v>
      </c>
      <c r="D575" s="46" t="s">
        <v>782</v>
      </c>
      <c r="E575" s="46" t="s">
        <v>8</v>
      </c>
      <c r="F575" s="35"/>
      <c r="H575" s="96" t="str">
        <f t="shared" si="24"/>
        <v>Jakov – Pravica – OK Varaždin</v>
      </c>
      <c r="J575" s="96" t="str">
        <f t="shared" si="25"/>
        <v>Jakov – Pravica – OK Varaždin</v>
      </c>
      <c r="L575" s="96" t="str">
        <f t="shared" si="26"/>
        <v>Jakov – Pravica</v>
      </c>
      <c r="N575" s="34"/>
      <c r="O575" s="46"/>
      <c r="P575" s="35"/>
    </row>
    <row r="576" spans="2:16" x14ac:dyDescent="0.25">
      <c r="B576" s="34">
        <v>1644</v>
      </c>
      <c r="C576" s="46" t="s">
        <v>387</v>
      </c>
      <c r="D576" s="46" t="s">
        <v>783</v>
      </c>
      <c r="E576" s="46" t="s">
        <v>8</v>
      </c>
      <c r="F576" s="35"/>
      <c r="H576" s="96" t="str">
        <f t="shared" si="24"/>
        <v>Mislav – Putarek – OK Varaždin</v>
      </c>
      <c r="J576" s="96" t="str">
        <f t="shared" si="25"/>
        <v>Mislav – Putarek – OK Varaždin</v>
      </c>
      <c r="L576" s="96" t="str">
        <f t="shared" si="26"/>
        <v>Mislav – Putarek</v>
      </c>
      <c r="N576" s="34"/>
      <c r="O576" s="46"/>
      <c r="P576" s="35"/>
    </row>
    <row r="577" spans="2:16" x14ac:dyDescent="0.25">
      <c r="B577" s="34">
        <v>1621</v>
      </c>
      <c r="C577" s="46" t="s">
        <v>784</v>
      </c>
      <c r="D577" s="46" t="s">
        <v>783</v>
      </c>
      <c r="E577" s="46" t="s">
        <v>8</v>
      </c>
      <c r="F577" s="35"/>
      <c r="H577" s="96" t="str">
        <f t="shared" si="24"/>
        <v>Vita – Putarek – OK Varaždin</v>
      </c>
      <c r="J577" s="96" t="str">
        <f t="shared" si="25"/>
        <v>Vita – Putarek – OK Varaždin</v>
      </c>
      <c r="L577" s="96" t="str">
        <f t="shared" si="26"/>
        <v>Vita – Putarek</v>
      </c>
      <c r="N577" s="34"/>
      <c r="O577" s="46"/>
      <c r="P577" s="35"/>
    </row>
    <row r="578" spans="2:16" x14ac:dyDescent="0.25">
      <c r="B578" s="34">
        <v>1531</v>
      </c>
      <c r="C578" s="46" t="s">
        <v>785</v>
      </c>
      <c r="D578" s="46" t="s">
        <v>786</v>
      </c>
      <c r="E578" s="46" t="s">
        <v>8</v>
      </c>
      <c r="F578" s="35"/>
      <c r="H578" s="96" t="str">
        <f t="shared" si="24"/>
        <v>Srećko – Radulović – OK Varaždin</v>
      </c>
      <c r="J578" s="96" t="str">
        <f t="shared" si="25"/>
        <v>Srećko – Radulović – OK Varaždin</v>
      </c>
      <c r="L578" s="96" t="str">
        <f t="shared" si="26"/>
        <v>Srećko – Radulović</v>
      </c>
      <c r="N578" s="34"/>
      <c r="O578" s="46"/>
      <c r="P578" s="35"/>
    </row>
    <row r="579" spans="2:16" x14ac:dyDescent="0.25">
      <c r="B579" s="34">
        <v>1281</v>
      </c>
      <c r="C579" s="46" t="s">
        <v>716</v>
      </c>
      <c r="D579" s="46" t="s">
        <v>787</v>
      </c>
      <c r="E579" s="46" t="s">
        <v>8</v>
      </c>
      <c r="F579" s="35"/>
      <c r="H579" s="96" t="str">
        <f t="shared" si="24"/>
        <v>Vida – Rak – OK Varaždin</v>
      </c>
      <c r="J579" s="96" t="str">
        <f t="shared" si="25"/>
        <v>Vida – Rak – OK Varaždin</v>
      </c>
      <c r="L579" s="96" t="str">
        <f t="shared" si="26"/>
        <v>Vida – Rak</v>
      </c>
      <c r="N579" s="34"/>
      <c r="O579" s="46"/>
      <c r="P579" s="35"/>
    </row>
    <row r="580" spans="2:16" x14ac:dyDescent="0.25">
      <c r="B580" s="34">
        <v>1652</v>
      </c>
      <c r="C580" s="46" t="s">
        <v>196</v>
      </c>
      <c r="D580" s="46" t="s">
        <v>788</v>
      </c>
      <c r="E580" s="46" t="s">
        <v>8</v>
      </c>
      <c r="F580" s="35"/>
      <c r="H580" s="96" t="str">
        <f t="shared" si="24"/>
        <v>Dora – Rodeš – OK Varaždin</v>
      </c>
      <c r="J580" s="96" t="str">
        <f t="shared" si="25"/>
        <v>Dora – Rodeš – OK Varaždin</v>
      </c>
      <c r="L580" s="96" t="str">
        <f t="shared" si="26"/>
        <v>Dora – Rodeš</v>
      </c>
      <c r="N580" s="34"/>
      <c r="O580" s="46"/>
      <c r="P580" s="35"/>
    </row>
    <row r="581" spans="2:16" x14ac:dyDescent="0.25">
      <c r="B581" s="34">
        <v>1147</v>
      </c>
      <c r="C581" s="46" t="s">
        <v>789</v>
      </c>
      <c r="D581" s="46" t="s">
        <v>790</v>
      </c>
      <c r="E581" s="46" t="s">
        <v>8</v>
      </c>
      <c r="F581" s="35"/>
      <c r="H581" s="96" t="str">
        <f t="shared" si="24"/>
        <v>Emanuel – Rožić – OK Varaždin</v>
      </c>
      <c r="J581" s="96" t="str">
        <f t="shared" si="25"/>
        <v>Emanuel – Rožić – OK Varaždin</v>
      </c>
      <c r="L581" s="96" t="str">
        <f t="shared" si="26"/>
        <v>Emanuel – Rožić</v>
      </c>
      <c r="N581" s="34"/>
      <c r="O581" s="46"/>
      <c r="P581" s="35"/>
    </row>
    <row r="582" spans="2:16" x14ac:dyDescent="0.25">
      <c r="B582" s="34">
        <v>1402</v>
      </c>
      <c r="C582" s="46" t="s">
        <v>419</v>
      </c>
      <c r="D582" s="46" t="s">
        <v>791</v>
      </c>
      <c r="E582" s="46" t="s">
        <v>8</v>
      </c>
      <c r="F582" s="35" t="s">
        <v>197</v>
      </c>
      <c r="H582" s="96" t="str">
        <f t="shared" si="24"/>
        <v>Eva – Šantek – OK Varaždin – Ž12</v>
      </c>
      <c r="J582" s="96" t="str">
        <f t="shared" si="25"/>
        <v>Eva – Šantek – OK Varaždin</v>
      </c>
      <c r="L582" s="96" t="str">
        <f t="shared" si="26"/>
        <v>Eva – Šantek</v>
      </c>
      <c r="N582" s="34"/>
      <c r="O582" s="46"/>
      <c r="P582" s="35"/>
    </row>
    <row r="583" spans="2:16" x14ac:dyDescent="0.25">
      <c r="B583" s="34">
        <v>1149</v>
      </c>
      <c r="C583" s="46" t="s">
        <v>58</v>
      </c>
      <c r="D583" s="46" t="s">
        <v>791</v>
      </c>
      <c r="E583" s="46" t="s">
        <v>8</v>
      </c>
      <c r="F583" s="35" t="s">
        <v>92</v>
      </c>
      <c r="H583" s="96" t="str">
        <f t="shared" si="24"/>
        <v>Ivan – Šantek – OK Varaždin – M21B</v>
      </c>
      <c r="J583" s="96" t="str">
        <f t="shared" si="25"/>
        <v>Ivan – Šantek – OK Varaždin</v>
      </c>
      <c r="L583" s="96" t="str">
        <f t="shared" si="26"/>
        <v>Ivan – Šantek</v>
      </c>
      <c r="N583" s="34"/>
      <c r="O583" s="46"/>
      <c r="P583" s="35"/>
    </row>
    <row r="584" spans="2:16" x14ac:dyDescent="0.25">
      <c r="B584" s="34">
        <v>1932</v>
      </c>
      <c r="C584" s="46" t="s">
        <v>198</v>
      </c>
      <c r="D584" s="46" t="s">
        <v>791</v>
      </c>
      <c r="E584" s="46" t="s">
        <v>8</v>
      </c>
      <c r="F584" s="35"/>
      <c r="H584" s="96" t="str">
        <f t="shared" si="24"/>
        <v>Lucija – Šantek – OK Varaždin</v>
      </c>
      <c r="J584" s="96" t="str">
        <f t="shared" si="25"/>
        <v>Lucija – Šantek – OK Varaždin</v>
      </c>
      <c r="L584" s="96" t="str">
        <f t="shared" si="26"/>
        <v>Lucija – Šantek</v>
      </c>
      <c r="N584" s="34"/>
      <c r="O584" s="46"/>
      <c r="P584" s="35"/>
    </row>
    <row r="585" spans="2:16" x14ac:dyDescent="0.25">
      <c r="B585" s="34">
        <v>1270</v>
      </c>
      <c r="C585" s="46" t="s">
        <v>307</v>
      </c>
      <c r="D585" s="46" t="s">
        <v>309</v>
      </c>
      <c r="E585" s="46" t="s">
        <v>8</v>
      </c>
      <c r="F585" s="35" t="s">
        <v>304</v>
      </c>
      <c r="H585" s="96" t="str">
        <f t="shared" si="24"/>
        <v>Marija – Schubert – OK Varaždin – Ž45</v>
      </c>
      <c r="J585" s="96" t="str">
        <f t="shared" si="25"/>
        <v>Marija – Schubert – OK Varaždin</v>
      </c>
      <c r="L585" s="96" t="str">
        <f t="shared" si="26"/>
        <v>Marija – Schubert</v>
      </c>
      <c r="N585" s="34"/>
      <c r="O585" s="46"/>
      <c r="P585" s="35"/>
    </row>
    <row r="586" spans="2:16" x14ac:dyDescent="0.25">
      <c r="B586" s="34">
        <v>1046</v>
      </c>
      <c r="C586" s="46" t="s">
        <v>193</v>
      </c>
      <c r="D586" s="46" t="s">
        <v>792</v>
      </c>
      <c r="E586" s="46" t="s">
        <v>8</v>
      </c>
      <c r="F586" s="35"/>
      <c r="H586" s="96" t="str">
        <f t="shared" si="24"/>
        <v>Ana – Smuđ – OK Varaždin</v>
      </c>
      <c r="J586" s="96" t="str">
        <f t="shared" si="25"/>
        <v>Ana – Smuđ – OK Varaždin</v>
      </c>
      <c r="L586" s="96" t="str">
        <f t="shared" si="26"/>
        <v>Ana – Smuđ</v>
      </c>
      <c r="N586" s="34"/>
      <c r="O586" s="46"/>
      <c r="P586" s="35"/>
    </row>
    <row r="587" spans="2:16" x14ac:dyDescent="0.25">
      <c r="B587" s="34">
        <v>1609</v>
      </c>
      <c r="C587" s="46" t="s">
        <v>179</v>
      </c>
      <c r="D587" s="46" t="s">
        <v>792</v>
      </c>
      <c r="E587" s="46" t="s">
        <v>8</v>
      </c>
      <c r="F587" s="35"/>
      <c r="H587" s="96" t="str">
        <f t="shared" ref="H587:H650" si="27">IF(C587="","",C587) &amp; IF(D587="",""," – " &amp; D587) &amp; IF(E587="",""," – " &amp; E587) &amp; IF(F587="",""," – " &amp; F587)</f>
        <v>Miroslav – Smuđ – OK Varaždin</v>
      </c>
      <c r="J587" s="96" t="str">
        <f t="shared" ref="J587:J650" si="28">IF(C587="","",C587) &amp; IF(D587="",""," – " &amp; D587) &amp; IF(E587="",""," – " &amp; E587)</f>
        <v>Miroslav – Smuđ – OK Varaždin</v>
      </c>
      <c r="L587" s="96" t="str">
        <f t="shared" ref="L587:L650" si="29">IF(C587="","",C587) &amp; IF(D587="",""," – " &amp; D587)</f>
        <v>Miroslav – Smuđ</v>
      </c>
      <c r="N587" s="34"/>
      <c r="O587" s="46"/>
      <c r="P587" s="35"/>
    </row>
    <row r="588" spans="2:16" x14ac:dyDescent="0.25">
      <c r="B588" s="34">
        <v>1840</v>
      </c>
      <c r="C588" s="46" t="s">
        <v>193</v>
      </c>
      <c r="D588" s="46" t="s">
        <v>187</v>
      </c>
      <c r="E588" s="46" t="s">
        <v>8</v>
      </c>
      <c r="F588" s="35" t="s">
        <v>229</v>
      </c>
      <c r="H588" s="96" t="str">
        <f t="shared" si="27"/>
        <v>Ana – Srebačić – OK Varaždin – Ž20</v>
      </c>
      <c r="J588" s="96" t="str">
        <f t="shared" si="28"/>
        <v>Ana – Srebačić – OK Varaždin</v>
      </c>
      <c r="L588" s="96" t="str">
        <f t="shared" si="29"/>
        <v>Ana – Srebačić</v>
      </c>
      <c r="N588" s="34"/>
      <c r="O588" s="46"/>
      <c r="P588" s="35"/>
    </row>
    <row r="589" spans="2:16" x14ac:dyDescent="0.25">
      <c r="B589" s="34">
        <v>1067</v>
      </c>
      <c r="C589" s="46" t="s">
        <v>188</v>
      </c>
      <c r="D589" s="46" t="s">
        <v>187</v>
      </c>
      <c r="E589" s="46" t="s">
        <v>8</v>
      </c>
      <c r="F589" s="35" t="s">
        <v>304</v>
      </c>
      <c r="H589" s="96" t="str">
        <f t="shared" si="27"/>
        <v>Davorka – Srebačić – OK Varaždin – Ž45</v>
      </c>
      <c r="J589" s="96" t="str">
        <f t="shared" si="28"/>
        <v>Davorka – Srebačić – OK Varaždin</v>
      </c>
      <c r="L589" s="96" t="str">
        <f t="shared" si="29"/>
        <v>Davorka – Srebačić</v>
      </c>
      <c r="N589" s="34"/>
      <c r="O589" s="46"/>
      <c r="P589" s="35"/>
    </row>
    <row r="590" spans="2:16" x14ac:dyDescent="0.25">
      <c r="B590" s="34">
        <v>1756</v>
      </c>
      <c r="C590" s="46" t="s">
        <v>32</v>
      </c>
      <c r="D590" s="46" t="s">
        <v>793</v>
      </c>
      <c r="E590" s="46" t="s">
        <v>8</v>
      </c>
      <c r="F590" s="35"/>
      <c r="H590" s="96" t="str">
        <f t="shared" si="27"/>
        <v>Noa – Stančić – OK Varaždin</v>
      </c>
      <c r="J590" s="96" t="str">
        <f t="shared" si="28"/>
        <v>Noa – Stančić – OK Varaždin</v>
      </c>
      <c r="L590" s="96" t="str">
        <f t="shared" si="29"/>
        <v>Noa – Stančić</v>
      </c>
      <c r="N590" s="34"/>
      <c r="O590" s="46"/>
      <c r="P590" s="35"/>
    </row>
    <row r="591" spans="2:16" x14ac:dyDescent="0.25">
      <c r="B591" s="34">
        <v>1568</v>
      </c>
      <c r="C591" s="46" t="s">
        <v>185</v>
      </c>
      <c r="D591" s="46" t="s">
        <v>80</v>
      </c>
      <c r="E591" s="46" t="s">
        <v>8</v>
      </c>
      <c r="F591" s="35" t="s">
        <v>574</v>
      </c>
      <c r="H591" s="96" t="str">
        <f t="shared" si="27"/>
        <v>Milan – Turkalj – OK Varaždin – M70</v>
      </c>
      <c r="J591" s="96" t="str">
        <f t="shared" si="28"/>
        <v>Milan – Turkalj – OK Varaždin</v>
      </c>
      <c r="L591" s="96" t="str">
        <f t="shared" si="29"/>
        <v>Milan – Turkalj</v>
      </c>
      <c r="N591" s="34"/>
      <c r="O591" s="46"/>
      <c r="P591" s="35"/>
    </row>
    <row r="592" spans="2:16" x14ac:dyDescent="0.25">
      <c r="B592" s="34">
        <v>1180</v>
      </c>
      <c r="C592" s="46" t="s">
        <v>59</v>
      </c>
      <c r="D592" s="46" t="s">
        <v>794</v>
      </c>
      <c r="E592" s="46" t="s">
        <v>8</v>
      </c>
      <c r="F592" s="35"/>
      <c r="H592" s="96" t="str">
        <f t="shared" si="27"/>
        <v>Jan – Turković – OK Varaždin</v>
      </c>
      <c r="J592" s="96" t="str">
        <f t="shared" si="28"/>
        <v>Jan – Turković – OK Varaždin</v>
      </c>
      <c r="L592" s="96" t="str">
        <f t="shared" si="29"/>
        <v>Jan – Turković</v>
      </c>
      <c r="N592" s="34"/>
      <c r="O592" s="46"/>
      <c r="P592" s="35"/>
    </row>
    <row r="593" spans="2:16" x14ac:dyDescent="0.25">
      <c r="B593" s="34">
        <v>1035</v>
      </c>
      <c r="C593" s="46" t="s">
        <v>795</v>
      </c>
      <c r="D593" s="46" t="s">
        <v>796</v>
      </c>
      <c r="E593" s="46" t="s">
        <v>8</v>
      </c>
      <c r="F593" s="35"/>
      <c r="H593" s="96" t="str">
        <f t="shared" si="27"/>
        <v>Tony – Udris – OK Varaždin</v>
      </c>
      <c r="J593" s="96" t="str">
        <f t="shared" si="28"/>
        <v>Tony – Udris – OK Varaždin</v>
      </c>
      <c r="L593" s="96" t="str">
        <f t="shared" si="29"/>
        <v>Tony – Udris</v>
      </c>
      <c r="N593" s="34"/>
      <c r="O593" s="46"/>
      <c r="P593" s="35"/>
    </row>
    <row r="594" spans="2:16" x14ac:dyDescent="0.25">
      <c r="B594" s="34">
        <v>1591</v>
      </c>
      <c r="C594" s="46" t="s">
        <v>359</v>
      </c>
      <c r="D594" s="46" t="s">
        <v>797</v>
      </c>
      <c r="E594" s="46" t="s">
        <v>8</v>
      </c>
      <c r="F594" s="35"/>
      <c r="H594" s="96" t="str">
        <f t="shared" si="27"/>
        <v>Hana – Uranić – OK Varaždin</v>
      </c>
      <c r="J594" s="96" t="str">
        <f t="shared" si="28"/>
        <v>Hana – Uranić – OK Varaždin</v>
      </c>
      <c r="L594" s="96" t="str">
        <f t="shared" si="29"/>
        <v>Hana – Uranić</v>
      </c>
      <c r="N594" s="34"/>
      <c r="O594" s="46"/>
      <c r="P594" s="35"/>
    </row>
    <row r="595" spans="2:16" x14ac:dyDescent="0.25">
      <c r="B595" s="34">
        <v>1759</v>
      </c>
      <c r="C595" s="46" t="s">
        <v>217</v>
      </c>
      <c r="D595" s="46" t="s">
        <v>798</v>
      </c>
      <c r="E595" s="46" t="s">
        <v>8</v>
      </c>
      <c r="F595" s="35"/>
      <c r="H595" s="96" t="str">
        <f t="shared" si="27"/>
        <v>Nina – Veseljak – OK Varaždin</v>
      </c>
      <c r="J595" s="96" t="str">
        <f t="shared" si="28"/>
        <v>Nina – Veseljak – OK Varaždin</v>
      </c>
      <c r="L595" s="96" t="str">
        <f t="shared" si="29"/>
        <v>Nina – Veseljak</v>
      </c>
      <c r="N595" s="34"/>
      <c r="O595" s="46"/>
      <c r="P595" s="35"/>
    </row>
    <row r="596" spans="2:16" x14ac:dyDescent="0.25">
      <c r="B596" s="34">
        <v>1051</v>
      </c>
      <c r="C596" s="46" t="s">
        <v>721</v>
      </c>
      <c r="D596" s="46" t="s">
        <v>799</v>
      </c>
      <c r="E596" s="46" t="s">
        <v>8</v>
      </c>
      <c r="F596" s="35"/>
      <c r="H596" s="96" t="str">
        <f t="shared" si="27"/>
        <v>Antonela – Vidović – OK Varaždin</v>
      </c>
      <c r="J596" s="96" t="str">
        <f t="shared" si="28"/>
        <v>Antonela – Vidović – OK Varaždin</v>
      </c>
      <c r="L596" s="96" t="str">
        <f t="shared" si="29"/>
        <v>Antonela – Vidović</v>
      </c>
      <c r="N596" s="34"/>
      <c r="O596" s="46"/>
      <c r="P596" s="35"/>
    </row>
    <row r="597" spans="2:16" x14ac:dyDescent="0.25">
      <c r="B597" s="34">
        <v>1551</v>
      </c>
      <c r="C597" s="46" t="s">
        <v>333</v>
      </c>
      <c r="D597" s="46" t="s">
        <v>102</v>
      </c>
      <c r="E597" s="46" t="s">
        <v>8</v>
      </c>
      <c r="F597" s="35"/>
      <c r="H597" s="96" t="str">
        <f t="shared" si="27"/>
        <v>Biserka – Vodopija – OK Varaždin</v>
      </c>
      <c r="J597" s="96" t="str">
        <f t="shared" si="28"/>
        <v>Biserka – Vodopija – OK Varaždin</v>
      </c>
      <c r="L597" s="96" t="str">
        <f t="shared" si="29"/>
        <v>Biserka – Vodopija</v>
      </c>
      <c r="N597" s="34"/>
      <c r="O597" s="46"/>
      <c r="P597" s="35"/>
    </row>
    <row r="598" spans="2:16" x14ac:dyDescent="0.25">
      <c r="B598" s="34">
        <v>1210</v>
      </c>
      <c r="C598" s="46" t="s">
        <v>379</v>
      </c>
      <c r="D598" s="46" t="s">
        <v>102</v>
      </c>
      <c r="E598" s="46" t="s">
        <v>8</v>
      </c>
      <c r="F598" s="35"/>
      <c r="H598" s="96" t="str">
        <f t="shared" si="27"/>
        <v>Bruno – Vodopija – OK Varaždin</v>
      </c>
      <c r="J598" s="96" t="str">
        <f t="shared" si="28"/>
        <v>Bruno – Vodopija – OK Varaždin</v>
      </c>
      <c r="L598" s="96" t="str">
        <f t="shared" si="29"/>
        <v>Bruno – Vodopija</v>
      </c>
      <c r="N598" s="34"/>
      <c r="O598" s="46"/>
      <c r="P598" s="35"/>
    </row>
    <row r="599" spans="2:16" x14ac:dyDescent="0.25">
      <c r="B599" s="34">
        <v>1662</v>
      </c>
      <c r="C599" s="46" t="s">
        <v>800</v>
      </c>
      <c r="D599" s="46" t="s">
        <v>102</v>
      </c>
      <c r="E599" s="46" t="s">
        <v>8</v>
      </c>
      <c r="F599" s="35"/>
      <c r="H599" s="96" t="str">
        <f t="shared" si="27"/>
        <v>Neven – Vodopija – OK Varaždin</v>
      </c>
      <c r="J599" s="96" t="str">
        <f t="shared" si="28"/>
        <v>Neven – Vodopija – OK Varaždin</v>
      </c>
      <c r="L599" s="96" t="str">
        <f t="shared" si="29"/>
        <v>Neven – Vodopija</v>
      </c>
      <c r="N599" s="34"/>
      <c r="O599" s="46"/>
      <c r="P599" s="35"/>
    </row>
    <row r="600" spans="2:16" x14ac:dyDescent="0.25">
      <c r="B600" s="34">
        <v>1245</v>
      </c>
      <c r="C600" s="46" t="s">
        <v>365</v>
      </c>
      <c r="D600" s="46" t="s">
        <v>102</v>
      </c>
      <c r="E600" s="46" t="s">
        <v>8</v>
      </c>
      <c r="F600" s="35"/>
      <c r="H600" s="96" t="str">
        <f t="shared" si="27"/>
        <v>Rea – Vodopija – OK Varaždin</v>
      </c>
      <c r="J600" s="96" t="str">
        <f t="shared" si="28"/>
        <v>Rea – Vodopija – OK Varaždin</v>
      </c>
      <c r="L600" s="96" t="str">
        <f t="shared" si="29"/>
        <v>Rea – Vodopija</v>
      </c>
      <c r="N600" s="34"/>
      <c r="O600" s="46"/>
      <c r="P600" s="35"/>
    </row>
    <row r="601" spans="2:16" x14ac:dyDescent="0.25">
      <c r="B601" s="34">
        <v>1299</v>
      </c>
      <c r="C601" s="46" t="s">
        <v>109</v>
      </c>
      <c r="D601" s="46" t="s">
        <v>102</v>
      </c>
      <c r="E601" s="46" t="s">
        <v>8</v>
      </c>
      <c r="F601" s="35"/>
      <c r="H601" s="96" t="str">
        <f t="shared" si="27"/>
        <v>Zvonko – Vodopija – OK Varaždin</v>
      </c>
      <c r="J601" s="96" t="str">
        <f t="shared" si="28"/>
        <v>Zvonko – Vodopija – OK Varaždin</v>
      </c>
      <c r="L601" s="96" t="str">
        <f t="shared" si="29"/>
        <v>Zvonko – Vodopija</v>
      </c>
      <c r="N601" s="34"/>
      <c r="O601" s="46"/>
      <c r="P601" s="35"/>
    </row>
    <row r="602" spans="2:16" x14ac:dyDescent="0.25">
      <c r="B602" s="34">
        <v>1619</v>
      </c>
      <c r="C602" s="46" t="s">
        <v>200</v>
      </c>
      <c r="D602" s="46" t="s">
        <v>801</v>
      </c>
      <c r="E602" s="46" t="s">
        <v>8</v>
      </c>
      <c r="F602" s="35"/>
      <c r="H602" s="96" t="str">
        <f t="shared" si="27"/>
        <v>Sara – Vugrek – OK Varaždin</v>
      </c>
      <c r="J602" s="96" t="str">
        <f t="shared" si="28"/>
        <v>Sara – Vugrek – OK Varaždin</v>
      </c>
      <c r="L602" s="96" t="str">
        <f t="shared" si="29"/>
        <v>Sara – Vugrek</v>
      </c>
      <c r="N602" s="34"/>
      <c r="O602" s="46"/>
      <c r="P602" s="35"/>
    </row>
    <row r="603" spans="2:16" x14ac:dyDescent="0.25">
      <c r="B603" s="34">
        <v>1757</v>
      </c>
      <c r="C603" s="46" t="s">
        <v>789</v>
      </c>
      <c r="D603" s="46" t="s">
        <v>802</v>
      </c>
      <c r="E603" s="46" t="s">
        <v>8</v>
      </c>
      <c r="F603" s="35"/>
      <c r="H603" s="96" t="str">
        <f t="shared" si="27"/>
        <v>Emanuel – Vukovac – OK Varaždin</v>
      </c>
      <c r="J603" s="96" t="str">
        <f t="shared" si="28"/>
        <v>Emanuel – Vukovac – OK Varaždin</v>
      </c>
      <c r="L603" s="96" t="str">
        <f t="shared" si="29"/>
        <v>Emanuel – Vukovac</v>
      </c>
      <c r="N603" s="34"/>
      <c r="O603" s="46"/>
      <c r="P603" s="35"/>
    </row>
    <row r="604" spans="2:16" x14ac:dyDescent="0.25">
      <c r="B604" s="34">
        <v>1539</v>
      </c>
      <c r="C604" s="46" t="s">
        <v>16</v>
      </c>
      <c r="D604" s="46" t="s">
        <v>803</v>
      </c>
      <c r="E604" s="46" t="s">
        <v>8</v>
      </c>
      <c r="F604" s="35"/>
      <c r="H604" s="96" t="str">
        <f t="shared" si="27"/>
        <v>Fran – Zagrajski – OK Varaždin</v>
      </c>
      <c r="J604" s="96" t="str">
        <f t="shared" si="28"/>
        <v>Fran – Zagrajski – OK Varaždin</v>
      </c>
      <c r="L604" s="96" t="str">
        <f t="shared" si="29"/>
        <v>Fran – Zagrajski</v>
      </c>
      <c r="N604" s="34"/>
      <c r="O604" s="46"/>
      <c r="P604" s="35"/>
    </row>
    <row r="605" spans="2:16" x14ac:dyDescent="0.25">
      <c r="B605" s="34">
        <v>1197</v>
      </c>
      <c r="C605" s="46" t="s">
        <v>294</v>
      </c>
      <c r="D605" s="46" t="s">
        <v>803</v>
      </c>
      <c r="E605" s="46" t="s">
        <v>8</v>
      </c>
      <c r="F605" s="35"/>
      <c r="H605" s="96" t="str">
        <f t="shared" si="27"/>
        <v>Ivana – Zagrajski – OK Varaždin</v>
      </c>
      <c r="J605" s="96" t="str">
        <f t="shared" si="28"/>
        <v>Ivana – Zagrajski – OK Varaždin</v>
      </c>
      <c r="L605" s="96" t="str">
        <f t="shared" si="29"/>
        <v>Ivana – Zagrajski</v>
      </c>
      <c r="N605" s="34"/>
      <c r="O605" s="46"/>
      <c r="P605" s="35"/>
    </row>
    <row r="606" spans="2:16" x14ac:dyDescent="0.25">
      <c r="B606" s="34">
        <v>1255</v>
      </c>
      <c r="C606" s="46" t="s">
        <v>219</v>
      </c>
      <c r="D606" s="46" t="s">
        <v>804</v>
      </c>
      <c r="E606" s="46" t="s">
        <v>14</v>
      </c>
      <c r="F606" s="35" t="s">
        <v>248</v>
      </c>
      <c r="H606" s="96" t="str">
        <f t="shared" si="27"/>
        <v>Petra – Abramović – OK Vihor – Ž21B</v>
      </c>
      <c r="J606" s="96" t="str">
        <f t="shared" si="28"/>
        <v>Petra – Abramović – OK Vihor</v>
      </c>
      <c r="L606" s="96" t="str">
        <f t="shared" si="29"/>
        <v>Petra – Abramović</v>
      </c>
      <c r="N606" s="34"/>
      <c r="O606" s="46"/>
      <c r="P606" s="35"/>
    </row>
    <row r="607" spans="2:16" x14ac:dyDescent="0.25">
      <c r="B607" s="34">
        <v>1113</v>
      </c>
      <c r="C607" s="46" t="s">
        <v>805</v>
      </c>
      <c r="D607" s="46" t="s">
        <v>806</v>
      </c>
      <c r="E607" s="46" t="s">
        <v>14</v>
      </c>
      <c r="F607" s="35" t="s">
        <v>248</v>
      </c>
      <c r="H607" s="96" t="str">
        <f t="shared" si="27"/>
        <v>Barbara – Arbanas – OK Vihor – Ž21B</v>
      </c>
      <c r="J607" s="96" t="str">
        <f t="shared" si="28"/>
        <v>Barbara – Arbanas – OK Vihor</v>
      </c>
      <c r="L607" s="96" t="str">
        <f t="shared" si="29"/>
        <v>Barbara – Arbanas</v>
      </c>
      <c r="N607" s="34"/>
      <c r="O607" s="46"/>
      <c r="P607" s="35"/>
    </row>
    <row r="608" spans="2:16" x14ac:dyDescent="0.25">
      <c r="B608" s="34">
        <v>1006</v>
      </c>
      <c r="C608" s="46" t="s">
        <v>807</v>
      </c>
      <c r="D608" s="46" t="s">
        <v>808</v>
      </c>
      <c r="E608" s="46" t="s">
        <v>14</v>
      </c>
      <c r="F608" s="35"/>
      <c r="H608" s="96" t="str">
        <f t="shared" si="27"/>
        <v>Anamarija – Artić – OK Vihor</v>
      </c>
      <c r="J608" s="96" t="str">
        <f t="shared" si="28"/>
        <v>Anamarija – Artić – OK Vihor</v>
      </c>
      <c r="L608" s="96" t="str">
        <f t="shared" si="29"/>
        <v>Anamarija – Artić</v>
      </c>
      <c r="N608" s="34"/>
      <c r="O608" s="46"/>
      <c r="P608" s="35"/>
    </row>
    <row r="609" spans="2:16" x14ac:dyDescent="0.25">
      <c r="B609" s="34">
        <v>1796</v>
      </c>
      <c r="C609" s="46" t="s">
        <v>809</v>
      </c>
      <c r="D609" s="46" t="s">
        <v>810</v>
      </c>
      <c r="E609" s="46" t="s">
        <v>14</v>
      </c>
      <c r="F609" s="35"/>
      <c r="H609" s="96" t="str">
        <f t="shared" si="27"/>
        <v>Anna – Artyushenko – OK Vihor</v>
      </c>
      <c r="J609" s="96" t="str">
        <f t="shared" si="28"/>
        <v>Anna – Artyushenko – OK Vihor</v>
      </c>
      <c r="L609" s="96" t="str">
        <f t="shared" si="29"/>
        <v>Anna – Artyushenko</v>
      </c>
      <c r="N609" s="34"/>
      <c r="O609" s="46"/>
      <c r="P609" s="35"/>
    </row>
    <row r="610" spans="2:16" x14ac:dyDescent="0.25">
      <c r="B610" s="34">
        <v>1797</v>
      </c>
      <c r="C610" s="46" t="s">
        <v>811</v>
      </c>
      <c r="D610" s="46" t="s">
        <v>810</v>
      </c>
      <c r="E610" s="46" t="s">
        <v>14</v>
      </c>
      <c r="F610" s="35"/>
      <c r="H610" s="96" t="str">
        <f t="shared" si="27"/>
        <v>Irina – Artyushenko – OK Vihor</v>
      </c>
      <c r="J610" s="96" t="str">
        <f t="shared" si="28"/>
        <v>Irina – Artyushenko – OK Vihor</v>
      </c>
      <c r="L610" s="96" t="str">
        <f t="shared" si="29"/>
        <v>Irina – Artyushenko</v>
      </c>
      <c r="N610" s="34"/>
      <c r="O610" s="46"/>
      <c r="P610" s="35"/>
    </row>
    <row r="611" spans="2:16" x14ac:dyDescent="0.25">
      <c r="B611" s="34">
        <v>1795</v>
      </c>
      <c r="C611" s="46" t="s">
        <v>812</v>
      </c>
      <c r="D611" s="46" t="s">
        <v>810</v>
      </c>
      <c r="E611" s="46" t="s">
        <v>14</v>
      </c>
      <c r="F611" s="35"/>
      <c r="H611" s="96" t="str">
        <f t="shared" si="27"/>
        <v>Julia – Artyushenko – OK Vihor</v>
      </c>
      <c r="J611" s="96" t="str">
        <f t="shared" si="28"/>
        <v>Julia – Artyushenko – OK Vihor</v>
      </c>
      <c r="L611" s="96" t="str">
        <f t="shared" si="29"/>
        <v>Julia – Artyushenko</v>
      </c>
      <c r="N611" s="34"/>
      <c r="O611" s="46"/>
      <c r="P611" s="35"/>
    </row>
    <row r="612" spans="2:16" x14ac:dyDescent="0.25">
      <c r="B612" s="34">
        <v>1691</v>
      </c>
      <c r="C612" s="46" t="s">
        <v>132</v>
      </c>
      <c r="D612" s="46" t="s">
        <v>813</v>
      </c>
      <c r="E612" s="46" t="s">
        <v>14</v>
      </c>
      <c r="F612" s="35"/>
      <c r="H612" s="96" t="str">
        <f t="shared" si="27"/>
        <v>Goran – Babić – OK Vihor</v>
      </c>
      <c r="J612" s="96" t="str">
        <f t="shared" si="28"/>
        <v>Goran – Babić – OK Vihor</v>
      </c>
      <c r="L612" s="96" t="str">
        <f t="shared" si="29"/>
        <v>Goran – Babić</v>
      </c>
      <c r="N612" s="34"/>
      <c r="O612" s="46"/>
      <c r="P612" s="35"/>
    </row>
    <row r="613" spans="2:16" x14ac:dyDescent="0.25">
      <c r="B613" s="34">
        <v>1690</v>
      </c>
      <c r="C613" s="46" t="s">
        <v>692</v>
      </c>
      <c r="D613" s="46" t="s">
        <v>813</v>
      </c>
      <c r="E613" s="46" t="s">
        <v>14</v>
      </c>
      <c r="F613" s="35"/>
      <c r="H613" s="96" t="str">
        <f t="shared" si="27"/>
        <v>Kristina – Babić – OK Vihor</v>
      </c>
      <c r="J613" s="96" t="str">
        <f t="shared" si="28"/>
        <v>Kristina – Babić – OK Vihor</v>
      </c>
      <c r="L613" s="96" t="str">
        <f t="shared" si="29"/>
        <v>Kristina – Babić</v>
      </c>
      <c r="N613" s="34"/>
      <c r="O613" s="46"/>
      <c r="P613" s="35"/>
    </row>
    <row r="614" spans="2:16" x14ac:dyDescent="0.25">
      <c r="B614" s="34">
        <v>1692</v>
      </c>
      <c r="C614" s="46" t="s">
        <v>732</v>
      </c>
      <c r="D614" s="46" t="s">
        <v>813</v>
      </c>
      <c r="E614" s="46" t="s">
        <v>14</v>
      </c>
      <c r="F614" s="35"/>
      <c r="H614" s="96" t="str">
        <f t="shared" si="27"/>
        <v>Stjepan – Babić – OK Vihor</v>
      </c>
      <c r="J614" s="96" t="str">
        <f t="shared" si="28"/>
        <v>Stjepan – Babić – OK Vihor</v>
      </c>
      <c r="L614" s="96" t="str">
        <f t="shared" si="29"/>
        <v>Stjepan – Babić</v>
      </c>
      <c r="N614" s="34"/>
      <c r="O614" s="46"/>
      <c r="P614" s="35"/>
    </row>
    <row r="615" spans="2:16" x14ac:dyDescent="0.25">
      <c r="B615" s="34">
        <v>1693</v>
      </c>
      <c r="C615" s="46" t="s">
        <v>422</v>
      </c>
      <c r="D615" s="46" t="s">
        <v>814</v>
      </c>
      <c r="E615" s="46" t="s">
        <v>14</v>
      </c>
      <c r="F615" s="35"/>
      <c r="H615" s="96" t="str">
        <f t="shared" si="27"/>
        <v>Frane – Baće – OK Vihor</v>
      </c>
      <c r="J615" s="96" t="str">
        <f t="shared" si="28"/>
        <v>Frane – Baće – OK Vihor</v>
      </c>
      <c r="L615" s="96" t="str">
        <f t="shared" si="29"/>
        <v>Frane – Baće</v>
      </c>
      <c r="N615" s="34"/>
      <c r="O615" s="46"/>
      <c r="P615" s="35"/>
    </row>
    <row r="616" spans="2:16" x14ac:dyDescent="0.25">
      <c r="B616" s="34">
        <v>1055</v>
      </c>
      <c r="C616" s="46" t="s">
        <v>203</v>
      </c>
      <c r="D616" s="46" t="s">
        <v>202</v>
      </c>
      <c r="E616" s="46" t="s">
        <v>14</v>
      </c>
      <c r="F616" s="35" t="s">
        <v>197</v>
      </c>
      <c r="H616" s="96" t="str">
        <f t="shared" si="27"/>
        <v>Luna – Bajrektarević – OK Vihor – Ž12</v>
      </c>
      <c r="J616" s="96" t="str">
        <f t="shared" si="28"/>
        <v>Luna – Bajrektarević – OK Vihor</v>
      </c>
      <c r="L616" s="96" t="str">
        <f t="shared" si="29"/>
        <v>Luna – Bajrektarević</v>
      </c>
      <c r="N616" s="34"/>
      <c r="O616" s="46"/>
      <c r="P616" s="35"/>
    </row>
    <row r="617" spans="2:16" x14ac:dyDescent="0.25">
      <c r="B617" s="34">
        <v>1881</v>
      </c>
      <c r="C617" s="46" t="s">
        <v>234</v>
      </c>
      <c r="D617" s="46" t="s">
        <v>815</v>
      </c>
      <c r="E617" s="46" t="s">
        <v>14</v>
      </c>
      <c r="F617" s="35" t="s">
        <v>248</v>
      </c>
      <c r="H617" s="96" t="str">
        <f t="shared" si="27"/>
        <v>Iva – Balaž – OK Vihor – Ž21B</v>
      </c>
      <c r="J617" s="96" t="str">
        <f t="shared" si="28"/>
        <v>Iva – Balaž – OK Vihor</v>
      </c>
      <c r="L617" s="96" t="str">
        <f t="shared" si="29"/>
        <v>Iva – Balaž</v>
      </c>
      <c r="N617" s="34"/>
      <c r="O617" s="46"/>
      <c r="P617" s="35"/>
    </row>
    <row r="618" spans="2:16" x14ac:dyDescent="0.25">
      <c r="B618" s="34">
        <v>1811</v>
      </c>
      <c r="C618" s="46" t="s">
        <v>355</v>
      </c>
      <c r="D618" s="46" t="s">
        <v>816</v>
      </c>
      <c r="E618" s="46" t="s">
        <v>14</v>
      </c>
      <c r="F618" s="35"/>
      <c r="H618" s="96" t="str">
        <f t="shared" si="27"/>
        <v>Antonija – Banovic – OK Vihor</v>
      </c>
      <c r="J618" s="96" t="str">
        <f t="shared" si="28"/>
        <v>Antonija – Banovic – OK Vihor</v>
      </c>
      <c r="L618" s="96" t="str">
        <f t="shared" si="29"/>
        <v>Antonija – Banovic</v>
      </c>
      <c r="N618" s="34"/>
      <c r="O618" s="192"/>
      <c r="P618" s="35"/>
    </row>
    <row r="619" spans="2:16" x14ac:dyDescent="0.25">
      <c r="B619" s="34">
        <v>1882</v>
      </c>
      <c r="C619" s="46" t="s">
        <v>96</v>
      </c>
      <c r="D619" s="46" t="s">
        <v>817</v>
      </c>
      <c r="E619" s="46" t="s">
        <v>14</v>
      </c>
      <c r="F619" s="35" t="s">
        <v>92</v>
      </c>
      <c r="H619" s="96" t="str">
        <f t="shared" si="27"/>
        <v>Kristijan – Barišić – OK Vihor – M21B</v>
      </c>
      <c r="J619" s="96" t="str">
        <f t="shared" si="28"/>
        <v>Kristijan – Barišić – OK Vihor</v>
      </c>
      <c r="L619" s="96" t="str">
        <f t="shared" si="29"/>
        <v>Kristijan – Barišić</v>
      </c>
      <c r="N619" s="34"/>
      <c r="O619" s="46"/>
      <c r="P619" s="35"/>
    </row>
    <row r="620" spans="2:16" x14ac:dyDescent="0.25">
      <c r="B620" s="34">
        <v>1380</v>
      </c>
      <c r="C620" s="46" t="s">
        <v>193</v>
      </c>
      <c r="D620" s="46" t="s">
        <v>818</v>
      </c>
      <c r="E620" s="46" t="s">
        <v>14</v>
      </c>
      <c r="F620" s="35"/>
      <c r="H620" s="96" t="str">
        <f t="shared" si="27"/>
        <v>Ana – Batinović – OK Vihor</v>
      </c>
      <c r="J620" s="96" t="str">
        <f t="shared" si="28"/>
        <v>Ana – Batinović – OK Vihor</v>
      </c>
      <c r="L620" s="96" t="str">
        <f t="shared" si="29"/>
        <v>Ana – Batinović</v>
      </c>
      <c r="N620" s="34"/>
      <c r="O620" s="46"/>
      <c r="P620" s="35"/>
    </row>
    <row r="621" spans="2:16" x14ac:dyDescent="0.25">
      <c r="B621" s="34">
        <v>1048</v>
      </c>
      <c r="C621" s="46" t="s">
        <v>692</v>
      </c>
      <c r="D621" s="46" t="s">
        <v>819</v>
      </c>
      <c r="E621" s="46" t="s">
        <v>14</v>
      </c>
      <c r="F621" s="35"/>
      <c r="H621" s="96" t="str">
        <f t="shared" si="27"/>
        <v>Kristina – Beljan – OK Vihor</v>
      </c>
      <c r="J621" s="96" t="str">
        <f t="shared" si="28"/>
        <v>Kristina – Beljan – OK Vihor</v>
      </c>
      <c r="L621" s="96" t="str">
        <f t="shared" si="29"/>
        <v>Kristina – Beljan</v>
      </c>
      <c r="N621" s="34"/>
      <c r="O621" s="46"/>
      <c r="P621" s="35"/>
    </row>
    <row r="622" spans="2:16" x14ac:dyDescent="0.25">
      <c r="B622" s="34">
        <v>1748</v>
      </c>
      <c r="C622" s="46" t="s">
        <v>820</v>
      </c>
      <c r="D622" s="46" t="s">
        <v>821</v>
      </c>
      <c r="E622" s="46" t="s">
        <v>14</v>
      </c>
      <c r="F622" s="35"/>
      <c r="H622" s="96" t="str">
        <f t="shared" si="27"/>
        <v>Filipa – Beroš – OK Vihor</v>
      </c>
      <c r="J622" s="96" t="str">
        <f t="shared" si="28"/>
        <v>Filipa – Beroš – OK Vihor</v>
      </c>
      <c r="L622" s="96" t="str">
        <f t="shared" si="29"/>
        <v>Filipa – Beroš</v>
      </c>
      <c r="N622" s="34"/>
      <c r="O622" s="46"/>
      <c r="P622" s="35"/>
    </row>
    <row r="623" spans="2:16" x14ac:dyDescent="0.25">
      <c r="B623" s="34">
        <v>1333</v>
      </c>
      <c r="C623" s="46" t="s">
        <v>173</v>
      </c>
      <c r="D623" s="46" t="s">
        <v>822</v>
      </c>
      <c r="E623" s="46" t="s">
        <v>14</v>
      </c>
      <c r="F623" s="35" t="s">
        <v>92</v>
      </c>
      <c r="H623" s="96" t="str">
        <f t="shared" si="27"/>
        <v>Ivica – Bertol – OK Vihor – M21B</v>
      </c>
      <c r="J623" s="96" t="str">
        <f t="shared" si="28"/>
        <v>Ivica – Bertol – OK Vihor</v>
      </c>
      <c r="L623" s="96" t="str">
        <f t="shared" si="29"/>
        <v>Ivica – Bertol</v>
      </c>
      <c r="N623" s="34"/>
      <c r="O623" s="46"/>
      <c r="P623" s="35"/>
    </row>
    <row r="624" spans="2:16" x14ac:dyDescent="0.25">
      <c r="B624" s="34">
        <v>1009</v>
      </c>
      <c r="C624" s="46" t="s">
        <v>823</v>
      </c>
      <c r="D624" s="46" t="s">
        <v>824</v>
      </c>
      <c r="E624" s="46" t="s">
        <v>14</v>
      </c>
      <c r="F624" s="35"/>
      <c r="H624" s="96" t="str">
        <f t="shared" si="27"/>
        <v>Anita – Bilandžić – OK Vihor</v>
      </c>
      <c r="J624" s="96" t="str">
        <f t="shared" si="28"/>
        <v>Anita – Bilandžić – OK Vihor</v>
      </c>
      <c r="L624" s="96" t="str">
        <f t="shared" si="29"/>
        <v>Anita – Bilandžić</v>
      </c>
      <c r="N624" s="34"/>
      <c r="O624" s="46"/>
      <c r="P624" s="35"/>
    </row>
    <row r="625" spans="2:16" x14ac:dyDescent="0.25">
      <c r="B625" s="34">
        <v>1373</v>
      </c>
      <c r="C625" s="46" t="s">
        <v>825</v>
      </c>
      <c r="D625" s="46" t="s">
        <v>826</v>
      </c>
      <c r="E625" s="46" t="s">
        <v>14</v>
      </c>
      <c r="F625" s="35" t="s">
        <v>5</v>
      </c>
      <c r="H625" s="96" t="str">
        <f t="shared" si="27"/>
        <v>Maks – Bjelajac – OK Vihor – M12</v>
      </c>
      <c r="J625" s="96" t="str">
        <f t="shared" si="28"/>
        <v>Maks – Bjelajac – OK Vihor</v>
      </c>
      <c r="L625" s="96" t="str">
        <f t="shared" si="29"/>
        <v>Maks – Bjelajac</v>
      </c>
      <c r="N625" s="34"/>
      <c r="O625" s="46"/>
      <c r="P625" s="35"/>
    </row>
    <row r="626" spans="2:16" x14ac:dyDescent="0.25">
      <c r="B626" s="34">
        <v>1883</v>
      </c>
      <c r="C626" s="46" t="s">
        <v>805</v>
      </c>
      <c r="D626" s="46" t="s">
        <v>827</v>
      </c>
      <c r="E626" s="46" t="s">
        <v>14</v>
      </c>
      <c r="F626" s="35" t="s">
        <v>248</v>
      </c>
      <c r="H626" s="96" t="str">
        <f t="shared" si="27"/>
        <v>Barbara – Bjeliš – OK Vihor – Ž21B</v>
      </c>
      <c r="J626" s="96" t="str">
        <f t="shared" si="28"/>
        <v>Barbara – Bjeliš – OK Vihor</v>
      </c>
      <c r="L626" s="96" t="str">
        <f t="shared" si="29"/>
        <v>Barbara – Bjeliš</v>
      </c>
      <c r="N626" s="34"/>
      <c r="O626" s="46"/>
      <c r="P626" s="35"/>
    </row>
    <row r="627" spans="2:16" x14ac:dyDescent="0.25">
      <c r="B627" s="34">
        <v>1352</v>
      </c>
      <c r="C627" s="46" t="s">
        <v>379</v>
      </c>
      <c r="D627" s="46" t="s">
        <v>828</v>
      </c>
      <c r="E627" s="46" t="s">
        <v>14</v>
      </c>
      <c r="F627" s="35" t="s">
        <v>116</v>
      </c>
      <c r="H627" s="96" t="str">
        <f t="shared" si="27"/>
        <v>Bruno – Blažinč – OK Vihor – M35</v>
      </c>
      <c r="J627" s="96" t="str">
        <f t="shared" si="28"/>
        <v>Bruno – Blažinč – OK Vihor</v>
      </c>
      <c r="L627" s="96" t="str">
        <f t="shared" si="29"/>
        <v>Bruno – Blažinč</v>
      </c>
      <c r="N627" s="34"/>
      <c r="O627" s="46"/>
      <c r="P627" s="35"/>
    </row>
    <row r="628" spans="2:16" x14ac:dyDescent="0.25">
      <c r="B628" s="34">
        <v>1474</v>
      </c>
      <c r="C628" s="46" t="s">
        <v>22</v>
      </c>
      <c r="D628" s="46" t="s">
        <v>829</v>
      </c>
      <c r="E628" s="46" t="s">
        <v>14</v>
      </c>
      <c r="F628" s="35" t="s">
        <v>92</v>
      </c>
      <c r="H628" s="96" t="str">
        <f t="shared" si="27"/>
        <v>Karlo – Borisavljević – OK Vihor – M21B</v>
      </c>
      <c r="J628" s="96" t="str">
        <f t="shared" si="28"/>
        <v>Karlo – Borisavljević – OK Vihor</v>
      </c>
      <c r="L628" s="96" t="str">
        <f t="shared" si="29"/>
        <v>Karlo – Borisavljević</v>
      </c>
      <c r="N628" s="34"/>
      <c r="O628" s="46"/>
      <c r="P628" s="35"/>
    </row>
    <row r="629" spans="2:16" x14ac:dyDescent="0.25">
      <c r="B629" s="34">
        <v>1880</v>
      </c>
      <c r="C629" s="46" t="s">
        <v>830</v>
      </c>
      <c r="D629" s="46" t="s">
        <v>831</v>
      </c>
      <c r="E629" s="46" t="s">
        <v>14</v>
      </c>
      <c r="F629" s="35" t="s">
        <v>42</v>
      </c>
      <c r="H629" s="96" t="str">
        <f t="shared" si="27"/>
        <v>Bako – Botond – OK Vihor – M16</v>
      </c>
      <c r="J629" s="96" t="str">
        <f t="shared" si="28"/>
        <v>Bako – Botond – OK Vihor</v>
      </c>
      <c r="L629" s="96" t="str">
        <f t="shared" si="29"/>
        <v>Bako – Botond</v>
      </c>
      <c r="N629" s="34"/>
      <c r="O629" s="46"/>
      <c r="P629" s="35"/>
    </row>
    <row r="630" spans="2:16" x14ac:dyDescent="0.25">
      <c r="B630" s="34">
        <v>1003</v>
      </c>
      <c r="C630" s="46" t="s">
        <v>832</v>
      </c>
      <c r="D630" s="46" t="s">
        <v>833</v>
      </c>
      <c r="E630" s="46" t="s">
        <v>14</v>
      </c>
      <c r="F630" s="35"/>
      <c r="H630" s="96" t="str">
        <f t="shared" si="27"/>
        <v>Aleksandar – Brborović – OK Vihor</v>
      </c>
      <c r="J630" s="96" t="str">
        <f t="shared" si="28"/>
        <v>Aleksandar – Brborović – OK Vihor</v>
      </c>
      <c r="L630" s="96" t="str">
        <f t="shared" si="29"/>
        <v>Aleksandar – Brborović</v>
      </c>
      <c r="N630" s="34"/>
      <c r="O630" s="46"/>
      <c r="P630" s="35"/>
    </row>
    <row r="631" spans="2:16" x14ac:dyDescent="0.25">
      <c r="B631" s="34">
        <v>1199</v>
      </c>
      <c r="C631" s="46" t="s">
        <v>267</v>
      </c>
      <c r="D631" s="46" t="s">
        <v>834</v>
      </c>
      <c r="E631" s="46" t="s">
        <v>14</v>
      </c>
      <c r="F631" s="35" t="s">
        <v>248</v>
      </c>
      <c r="H631" s="96" t="str">
        <f t="shared" si="27"/>
        <v>Aleksandra – Brezovečki Biđin – OK Vihor – Ž21B</v>
      </c>
      <c r="J631" s="96" t="str">
        <f t="shared" si="28"/>
        <v>Aleksandra – Brezovečki Biđin – OK Vihor</v>
      </c>
      <c r="L631" s="96" t="str">
        <f t="shared" si="29"/>
        <v>Aleksandra – Brezovečki Biđin</v>
      </c>
      <c r="N631" s="34"/>
      <c r="O631" s="46"/>
      <c r="P631" s="35"/>
    </row>
    <row r="632" spans="2:16" x14ac:dyDescent="0.25">
      <c r="B632" s="34">
        <v>1884</v>
      </c>
      <c r="C632" s="46" t="s">
        <v>77</v>
      </c>
      <c r="D632" s="46" t="s">
        <v>835</v>
      </c>
      <c r="E632" s="46" t="s">
        <v>14</v>
      </c>
      <c r="F632" s="35" t="s">
        <v>92</v>
      </c>
      <c r="H632" s="96" t="str">
        <f t="shared" si="27"/>
        <v>Tomislav – Burgund – OK Vihor – M21B</v>
      </c>
      <c r="J632" s="96" t="str">
        <f t="shared" si="28"/>
        <v>Tomislav – Burgund – OK Vihor</v>
      </c>
      <c r="L632" s="96" t="str">
        <f t="shared" si="29"/>
        <v>Tomislav – Burgund</v>
      </c>
      <c r="N632" s="34"/>
      <c r="O632" s="46"/>
      <c r="P632" s="35"/>
    </row>
    <row r="633" spans="2:16" x14ac:dyDescent="0.25">
      <c r="B633" s="34">
        <v>1444</v>
      </c>
      <c r="C633" s="46" t="s">
        <v>38</v>
      </c>
      <c r="D633" s="46" t="s">
        <v>836</v>
      </c>
      <c r="E633" s="46" t="s">
        <v>14</v>
      </c>
      <c r="F633" s="35" t="s">
        <v>168</v>
      </c>
      <c r="H633" s="96" t="str">
        <f t="shared" si="27"/>
        <v>Patrick – Burton – OK Vihor – M55</v>
      </c>
      <c r="J633" s="96" t="str">
        <f t="shared" si="28"/>
        <v>Patrick – Burton – OK Vihor</v>
      </c>
      <c r="L633" s="96" t="str">
        <f t="shared" si="29"/>
        <v>Patrick – Burton</v>
      </c>
      <c r="N633" s="34"/>
      <c r="O633" s="46"/>
      <c r="P633" s="35"/>
    </row>
    <row r="634" spans="2:16" x14ac:dyDescent="0.25">
      <c r="B634" s="34">
        <v>1005</v>
      </c>
      <c r="C634" s="46" t="s">
        <v>837</v>
      </c>
      <c r="D634" s="46" t="s">
        <v>838</v>
      </c>
      <c r="E634" s="46" t="s">
        <v>14</v>
      </c>
      <c r="F634" s="35" t="s">
        <v>248</v>
      </c>
      <c r="H634" s="96" t="str">
        <f t="shared" si="27"/>
        <v>Alma – Cacan – OK Vihor – Ž21B</v>
      </c>
      <c r="J634" s="96" t="str">
        <f t="shared" si="28"/>
        <v>Alma – Cacan – OK Vihor</v>
      </c>
      <c r="L634" s="96" t="str">
        <f t="shared" si="29"/>
        <v>Alma – Cacan</v>
      </c>
      <c r="N634" s="34"/>
      <c r="O634" s="46"/>
      <c r="P634" s="35"/>
    </row>
    <row r="635" spans="2:16" x14ac:dyDescent="0.25">
      <c r="B635" s="34">
        <v>1063</v>
      </c>
      <c r="C635" s="46" t="s">
        <v>839</v>
      </c>
      <c r="D635" s="46" t="s">
        <v>840</v>
      </c>
      <c r="E635" s="46" t="s">
        <v>14</v>
      </c>
      <c r="F635" s="35" t="s">
        <v>248</v>
      </c>
      <c r="H635" s="96" t="str">
        <f t="shared" si="27"/>
        <v>Lovorka – Čaja – OK Vihor – Ž21B</v>
      </c>
      <c r="J635" s="96" t="str">
        <f t="shared" si="28"/>
        <v>Lovorka – Čaja – OK Vihor</v>
      </c>
      <c r="L635" s="96" t="str">
        <f t="shared" si="29"/>
        <v>Lovorka – Čaja</v>
      </c>
      <c r="N635" s="34"/>
      <c r="O635" s="46"/>
      <c r="P635" s="35"/>
    </row>
    <row r="636" spans="2:16" x14ac:dyDescent="0.25">
      <c r="B636" s="34">
        <v>1330</v>
      </c>
      <c r="C636" s="46" t="s">
        <v>284</v>
      </c>
      <c r="D636" s="46" t="s">
        <v>283</v>
      </c>
      <c r="E636" s="46" t="s">
        <v>14</v>
      </c>
      <c r="F636" s="35" t="s">
        <v>270</v>
      </c>
      <c r="H636" s="96" t="str">
        <f t="shared" si="27"/>
        <v>Violeta – Čalić – OK Vihor – Ž35</v>
      </c>
      <c r="J636" s="96" t="str">
        <f t="shared" si="28"/>
        <v>Violeta – Čalić – OK Vihor</v>
      </c>
      <c r="L636" s="96" t="str">
        <f t="shared" si="29"/>
        <v>Violeta – Čalić</v>
      </c>
      <c r="N636" s="34"/>
      <c r="O636" s="46"/>
      <c r="P636" s="35"/>
    </row>
    <row r="637" spans="2:16" x14ac:dyDescent="0.25">
      <c r="B637" s="34">
        <v>1023</v>
      </c>
      <c r="C637" s="46" t="s">
        <v>250</v>
      </c>
      <c r="D637" s="46" t="s">
        <v>841</v>
      </c>
      <c r="E637" s="46" t="s">
        <v>14</v>
      </c>
      <c r="F637" s="35"/>
      <c r="H637" s="96" t="str">
        <f t="shared" si="27"/>
        <v>Mirjana – Čavlina – OK Vihor</v>
      </c>
      <c r="J637" s="96" t="str">
        <f t="shared" si="28"/>
        <v>Mirjana – Čavlina – OK Vihor</v>
      </c>
      <c r="L637" s="96" t="str">
        <f t="shared" si="29"/>
        <v>Mirjana – Čavlina</v>
      </c>
      <c r="N637" s="34"/>
      <c r="O637" s="46"/>
      <c r="P637" s="35"/>
    </row>
    <row r="638" spans="2:16" x14ac:dyDescent="0.25">
      <c r="B638" s="34">
        <v>1123</v>
      </c>
      <c r="C638" s="46" t="s">
        <v>842</v>
      </c>
      <c r="D638" s="46" t="s">
        <v>843</v>
      </c>
      <c r="E638" s="46" t="s">
        <v>14</v>
      </c>
      <c r="F638" s="35" t="s">
        <v>304</v>
      </c>
      <c r="H638" s="96" t="str">
        <f t="shared" si="27"/>
        <v>Magdalena – Čečura – OK Vihor – Ž45</v>
      </c>
      <c r="J638" s="96" t="str">
        <f t="shared" si="28"/>
        <v>Magdalena – Čečura – OK Vihor</v>
      </c>
      <c r="L638" s="96" t="str">
        <f t="shared" si="29"/>
        <v>Magdalena – Čečura</v>
      </c>
      <c r="N638" s="34"/>
      <c r="O638" s="46"/>
      <c r="P638" s="35"/>
    </row>
    <row r="639" spans="2:16" x14ac:dyDescent="0.25">
      <c r="B639" s="34">
        <v>1071</v>
      </c>
      <c r="C639" s="46" t="s">
        <v>79</v>
      </c>
      <c r="D639" s="46" t="s">
        <v>78</v>
      </c>
      <c r="E639" s="46" t="s">
        <v>14</v>
      </c>
      <c r="F639" s="35" t="s">
        <v>62</v>
      </c>
      <c r="H639" s="96" t="str">
        <f t="shared" si="27"/>
        <v>Oleg – Celić – OK Vihor – M21A</v>
      </c>
      <c r="J639" s="96" t="str">
        <f t="shared" si="28"/>
        <v>Oleg – Celić – OK Vihor</v>
      </c>
      <c r="L639" s="96" t="str">
        <f t="shared" si="29"/>
        <v>Oleg – Celić</v>
      </c>
      <c r="N639" s="34"/>
      <c r="O639" s="46"/>
      <c r="P639" s="35"/>
    </row>
    <row r="640" spans="2:16" x14ac:dyDescent="0.25">
      <c r="B640" s="34">
        <v>1914</v>
      </c>
      <c r="C640" s="46" t="s">
        <v>74</v>
      </c>
      <c r="D640" s="46" t="s">
        <v>844</v>
      </c>
      <c r="E640" s="46" t="s">
        <v>14</v>
      </c>
      <c r="F640" s="35"/>
      <c r="H640" s="96" t="str">
        <f t="shared" si="27"/>
        <v>Dražen – Cenčić – OK Vihor</v>
      </c>
      <c r="J640" s="96" t="str">
        <f t="shared" si="28"/>
        <v>Dražen – Cenčić – OK Vihor</v>
      </c>
      <c r="L640" s="96" t="str">
        <f t="shared" si="29"/>
        <v>Dražen – Cenčić</v>
      </c>
      <c r="N640" s="34"/>
      <c r="O640" s="46"/>
      <c r="P640" s="35"/>
    </row>
    <row r="641" spans="2:16" x14ac:dyDescent="0.25">
      <c r="B641" s="34">
        <v>1339</v>
      </c>
      <c r="C641" s="46" t="s">
        <v>17</v>
      </c>
      <c r="D641" s="46" t="s">
        <v>845</v>
      </c>
      <c r="E641" s="46" t="s">
        <v>14</v>
      </c>
      <c r="F641" s="35" t="s">
        <v>92</v>
      </c>
      <c r="H641" s="96" t="str">
        <f t="shared" si="27"/>
        <v>Filip – Cesar – OK Vihor – M21B</v>
      </c>
      <c r="J641" s="96" t="str">
        <f t="shared" si="28"/>
        <v>Filip – Cesar – OK Vihor</v>
      </c>
      <c r="L641" s="96" t="str">
        <f t="shared" si="29"/>
        <v>Filip – Cesar</v>
      </c>
      <c r="N641" s="34"/>
      <c r="O641" s="46"/>
      <c r="P641" s="35"/>
    </row>
    <row r="642" spans="2:16" x14ac:dyDescent="0.25">
      <c r="B642" s="34">
        <v>1916</v>
      </c>
      <c r="C642" s="46" t="s">
        <v>846</v>
      </c>
      <c r="D642" s="46" t="s">
        <v>847</v>
      </c>
      <c r="E642" s="46" t="s">
        <v>14</v>
      </c>
      <c r="F642" s="35" t="s">
        <v>142</v>
      </c>
      <c r="H642" s="96" t="str">
        <f t="shared" si="27"/>
        <v>Dinko – Ćetković – OK Vihor – M45</v>
      </c>
      <c r="J642" s="96" t="str">
        <f t="shared" si="28"/>
        <v>Dinko – Ćetković – OK Vihor</v>
      </c>
      <c r="L642" s="96" t="str">
        <f t="shared" si="29"/>
        <v>Dinko – Ćetković</v>
      </c>
      <c r="N642" s="34"/>
      <c r="O642" s="46"/>
      <c r="P642" s="35"/>
    </row>
    <row r="643" spans="2:16" x14ac:dyDescent="0.25">
      <c r="B643" s="34">
        <v>1814</v>
      </c>
      <c r="C643" s="46" t="s">
        <v>772</v>
      </c>
      <c r="D643" s="46" t="s">
        <v>848</v>
      </c>
      <c r="E643" s="46" t="s">
        <v>14</v>
      </c>
      <c r="F643" s="35"/>
      <c r="H643" s="96" t="str">
        <f t="shared" si="27"/>
        <v>Vesna – Ciglar Kovač – OK Vihor</v>
      </c>
      <c r="J643" s="96" t="str">
        <f t="shared" si="28"/>
        <v>Vesna – Ciglar Kovač – OK Vihor</v>
      </c>
      <c r="L643" s="96" t="str">
        <f t="shared" si="29"/>
        <v>Vesna – Ciglar Kovač</v>
      </c>
      <c r="N643" s="34"/>
      <c r="O643" s="46"/>
      <c r="P643" s="35"/>
    </row>
    <row r="644" spans="2:16" x14ac:dyDescent="0.25">
      <c r="B644" s="34">
        <v>1915</v>
      </c>
      <c r="C644" s="46" t="s">
        <v>849</v>
      </c>
      <c r="D644" s="46" t="s">
        <v>850</v>
      </c>
      <c r="E644" s="46" t="s">
        <v>14</v>
      </c>
      <c r="F644" s="35" t="s">
        <v>92</v>
      </c>
      <c r="H644" s="96" t="str">
        <f t="shared" si="27"/>
        <v>Jurica – Cimperšak Žigrović – OK Vihor – M21B</v>
      </c>
      <c r="J644" s="96" t="str">
        <f t="shared" si="28"/>
        <v>Jurica – Cimperšak Žigrović – OK Vihor</v>
      </c>
      <c r="L644" s="96" t="str">
        <f t="shared" si="29"/>
        <v>Jurica – Cimperšak Žigrović</v>
      </c>
      <c r="N644" s="34"/>
      <c r="O644" s="46"/>
      <c r="P644" s="35"/>
    </row>
    <row r="645" spans="2:16" x14ac:dyDescent="0.25">
      <c r="B645" s="34">
        <v>1885</v>
      </c>
      <c r="C645" s="46" t="s">
        <v>851</v>
      </c>
      <c r="D645" s="46" t="s">
        <v>852</v>
      </c>
      <c r="E645" s="46" t="s">
        <v>14</v>
      </c>
      <c r="F645" s="35" t="s">
        <v>92</v>
      </c>
      <c r="H645" s="96" t="str">
        <f t="shared" si="27"/>
        <v>Zoran – Ćorić – OK Vihor – M21B</v>
      </c>
      <c r="J645" s="96" t="str">
        <f t="shared" si="28"/>
        <v>Zoran – Ćorić – OK Vihor</v>
      </c>
      <c r="L645" s="96" t="str">
        <f t="shared" si="29"/>
        <v>Zoran – Ćorić</v>
      </c>
      <c r="N645" s="34"/>
      <c r="O645" s="46"/>
      <c r="P645" s="35"/>
    </row>
    <row r="646" spans="2:16" x14ac:dyDescent="0.25">
      <c r="B646" s="34">
        <v>1253</v>
      </c>
      <c r="C646" s="46" t="s">
        <v>164</v>
      </c>
      <c r="D646" s="46" t="s">
        <v>670</v>
      </c>
      <c r="E646" s="46" t="s">
        <v>14</v>
      </c>
      <c r="F646" s="35" t="s">
        <v>168</v>
      </c>
      <c r="H646" s="96" t="str">
        <f t="shared" si="27"/>
        <v>Zdravko – Crnković – OK Vihor – M55</v>
      </c>
      <c r="J646" s="96" t="str">
        <f t="shared" si="28"/>
        <v>Zdravko – Crnković – OK Vihor</v>
      </c>
      <c r="L646" s="96" t="str">
        <f t="shared" si="29"/>
        <v>Zdravko – Crnković</v>
      </c>
      <c r="N646" s="34"/>
      <c r="O646" s="46"/>
      <c r="P646" s="35"/>
    </row>
    <row r="647" spans="2:16" x14ac:dyDescent="0.25">
      <c r="B647" s="34">
        <v>1809</v>
      </c>
      <c r="C647" s="46" t="s">
        <v>622</v>
      </c>
      <c r="D647" s="46" t="s">
        <v>853</v>
      </c>
      <c r="E647" s="46" t="s">
        <v>14</v>
      </c>
      <c r="F647" s="35"/>
      <c r="H647" s="96" t="str">
        <f t="shared" si="27"/>
        <v>Smiljana – Čuka Husnjak – OK Vihor</v>
      </c>
      <c r="J647" s="96" t="str">
        <f t="shared" si="28"/>
        <v>Smiljana – Čuka Husnjak – OK Vihor</v>
      </c>
      <c r="L647" s="96" t="str">
        <f t="shared" si="29"/>
        <v>Smiljana – Čuka Husnjak</v>
      </c>
      <c r="N647" s="34"/>
      <c r="O647" s="46"/>
      <c r="P647" s="35"/>
    </row>
    <row r="648" spans="2:16" x14ac:dyDescent="0.25">
      <c r="B648" s="34">
        <v>1296</v>
      </c>
      <c r="C648" s="46" t="s">
        <v>292</v>
      </c>
      <c r="D648" s="46" t="s">
        <v>321</v>
      </c>
      <c r="E648" s="46" t="s">
        <v>14</v>
      </c>
      <c r="F648" s="35" t="s">
        <v>322</v>
      </c>
      <c r="H648" s="96" t="str">
        <f t="shared" si="27"/>
        <v>Maja – Cvitković – OK Vihor – Ž55</v>
      </c>
      <c r="J648" s="96" t="str">
        <f t="shared" si="28"/>
        <v>Maja – Cvitković – OK Vihor</v>
      </c>
      <c r="L648" s="96" t="str">
        <f t="shared" si="29"/>
        <v>Maja – Cvitković</v>
      </c>
      <c r="N648" s="34"/>
      <c r="O648" s="46"/>
      <c r="P648" s="35"/>
    </row>
    <row r="649" spans="2:16" x14ac:dyDescent="0.25">
      <c r="B649" s="34">
        <v>1343</v>
      </c>
      <c r="C649" s="46" t="s">
        <v>854</v>
      </c>
      <c r="D649" s="46" t="s">
        <v>855</v>
      </c>
      <c r="E649" s="46" t="s">
        <v>14</v>
      </c>
      <c r="F649" s="35" t="s">
        <v>142</v>
      </c>
      <c r="H649" s="96" t="str">
        <f t="shared" si="27"/>
        <v>Francisco – Delgado – OK Vihor – M45</v>
      </c>
      <c r="J649" s="96" t="str">
        <f t="shared" si="28"/>
        <v>Francisco – Delgado – OK Vihor</v>
      </c>
      <c r="L649" s="96" t="str">
        <f t="shared" si="29"/>
        <v>Francisco – Delgado</v>
      </c>
      <c r="N649" s="34"/>
      <c r="O649" s="46"/>
      <c r="P649" s="35"/>
    </row>
    <row r="650" spans="2:16" x14ac:dyDescent="0.25">
      <c r="B650" s="34">
        <v>1288</v>
      </c>
      <c r="C650" s="46" t="s">
        <v>74</v>
      </c>
      <c r="D650" s="46" t="s">
        <v>856</v>
      </c>
      <c r="E650" s="46" t="s">
        <v>14</v>
      </c>
      <c r="F650" s="35" t="s">
        <v>92</v>
      </c>
      <c r="H650" s="96" t="str">
        <f t="shared" si="27"/>
        <v>Dražen – Dervišević – OK Vihor – M21B</v>
      </c>
      <c r="J650" s="96" t="str">
        <f t="shared" si="28"/>
        <v>Dražen – Dervišević – OK Vihor</v>
      </c>
      <c r="L650" s="96" t="str">
        <f t="shared" si="29"/>
        <v>Dražen – Dervišević</v>
      </c>
      <c r="N650" s="34"/>
      <c r="O650" s="46"/>
      <c r="P650" s="35"/>
    </row>
    <row r="651" spans="2:16" x14ac:dyDescent="0.25">
      <c r="B651" s="34">
        <v>1816</v>
      </c>
      <c r="C651" s="46" t="s">
        <v>857</v>
      </c>
      <c r="D651" s="46" t="s">
        <v>858</v>
      </c>
      <c r="E651" s="46" t="s">
        <v>14</v>
      </c>
      <c r="F651" s="35"/>
      <c r="H651" s="96" t="str">
        <f t="shared" ref="H651:H714" si="30">IF(C651="","",C651) &amp; IF(D651="",""," – " &amp; D651) &amp; IF(E651="",""," – " &amp; E651) &amp; IF(F651="",""," – " &amp; F651)</f>
        <v>Alena – Detan Karlović – OK Vihor</v>
      </c>
      <c r="J651" s="96" t="str">
        <f t="shared" ref="J651:J714" si="31">IF(C651="","",C651) &amp; IF(D651="",""," – " &amp; D651) &amp; IF(E651="",""," – " &amp; E651)</f>
        <v>Alena – Detan Karlović – OK Vihor</v>
      </c>
      <c r="L651" s="96" t="str">
        <f t="shared" ref="L651:L714" si="32">IF(C651="","",C651) &amp; IF(D651="",""," – " &amp; D651)</f>
        <v>Alena – Detan Karlović</v>
      </c>
      <c r="N651" s="34"/>
      <c r="O651" s="46"/>
      <c r="P651" s="35"/>
    </row>
    <row r="652" spans="2:16" x14ac:dyDescent="0.25">
      <c r="B652" s="34">
        <v>1694</v>
      </c>
      <c r="C652" s="46" t="s">
        <v>203</v>
      </c>
      <c r="D652" s="46" t="s">
        <v>859</v>
      </c>
      <c r="E652" s="46" t="s">
        <v>14</v>
      </c>
      <c r="F652" s="35"/>
      <c r="H652" s="96" t="str">
        <f t="shared" si="30"/>
        <v>Luna – Đokić – OK Vihor</v>
      </c>
      <c r="J652" s="96" t="str">
        <f t="shared" si="31"/>
        <v>Luna – Đokić – OK Vihor</v>
      </c>
      <c r="L652" s="96" t="str">
        <f t="shared" si="32"/>
        <v>Luna – Đokić</v>
      </c>
      <c r="N652" s="34"/>
      <c r="O652" s="46"/>
      <c r="P652" s="35"/>
    </row>
    <row r="653" spans="2:16" x14ac:dyDescent="0.25">
      <c r="B653" s="34">
        <v>1346</v>
      </c>
      <c r="C653" s="46" t="s">
        <v>294</v>
      </c>
      <c r="D653" s="46" t="s">
        <v>860</v>
      </c>
      <c r="E653" s="46" t="s">
        <v>14</v>
      </c>
      <c r="F653" s="35" t="s">
        <v>304</v>
      </c>
      <c r="H653" s="96" t="str">
        <f t="shared" si="30"/>
        <v>Ivana – Dolenac – OK Vihor – Ž45</v>
      </c>
      <c r="J653" s="96" t="str">
        <f t="shared" si="31"/>
        <v>Ivana – Dolenac – OK Vihor</v>
      </c>
      <c r="L653" s="96" t="str">
        <f t="shared" si="32"/>
        <v>Ivana – Dolenac</v>
      </c>
      <c r="N653" s="34"/>
      <c r="O653" s="46"/>
      <c r="P653" s="35"/>
    </row>
    <row r="654" spans="2:16" x14ac:dyDescent="0.25">
      <c r="B654" s="34">
        <v>1163</v>
      </c>
      <c r="C654" s="46" t="s">
        <v>381</v>
      </c>
      <c r="D654" s="46" t="s">
        <v>861</v>
      </c>
      <c r="E654" s="46" t="s">
        <v>14</v>
      </c>
      <c r="F654" s="35" t="s">
        <v>142</v>
      </c>
      <c r="H654" s="96" t="str">
        <f t="shared" si="30"/>
        <v>Igor – Dorotić – OK Vihor – M45</v>
      </c>
      <c r="J654" s="96" t="str">
        <f t="shared" si="31"/>
        <v>Igor – Dorotić – OK Vihor</v>
      </c>
      <c r="L654" s="96" t="str">
        <f t="shared" si="32"/>
        <v>Igor – Dorotić</v>
      </c>
      <c r="N654" s="34"/>
      <c r="O654" s="46"/>
      <c r="P654" s="35"/>
    </row>
    <row r="655" spans="2:16" x14ac:dyDescent="0.25">
      <c r="B655" s="34">
        <v>1747</v>
      </c>
      <c r="C655" s="46" t="s">
        <v>234</v>
      </c>
      <c r="D655" s="46" t="s">
        <v>862</v>
      </c>
      <c r="E655" s="46" t="s">
        <v>14</v>
      </c>
      <c r="F655" s="35"/>
      <c r="H655" s="96" t="str">
        <f t="shared" si="30"/>
        <v>Iva – Drganc – OK Vihor</v>
      </c>
      <c r="J655" s="96" t="str">
        <f t="shared" si="31"/>
        <v>Iva – Drganc – OK Vihor</v>
      </c>
      <c r="L655" s="96" t="str">
        <f t="shared" si="32"/>
        <v>Iva – Drganc</v>
      </c>
      <c r="N655" s="34"/>
      <c r="O655" s="46"/>
      <c r="P655" s="35"/>
    </row>
    <row r="656" spans="2:16" x14ac:dyDescent="0.25">
      <c r="B656" s="34">
        <v>1344</v>
      </c>
      <c r="C656" s="46" t="s">
        <v>205</v>
      </c>
      <c r="D656" s="46" t="s">
        <v>258</v>
      </c>
      <c r="E656" s="46" t="s">
        <v>14</v>
      </c>
      <c r="F656" s="35" t="s">
        <v>248</v>
      </c>
      <c r="H656" s="96" t="str">
        <f t="shared" si="30"/>
        <v>Helena – Dukić – OK Vihor – Ž21B</v>
      </c>
      <c r="J656" s="96" t="str">
        <f t="shared" si="31"/>
        <v>Helena – Dukić – OK Vihor</v>
      </c>
      <c r="L656" s="96" t="str">
        <f t="shared" si="32"/>
        <v>Helena – Dukić</v>
      </c>
      <c r="N656" s="34"/>
      <c r="O656" s="46"/>
      <c r="P656" s="35"/>
    </row>
    <row r="657" spans="2:16" x14ac:dyDescent="0.25">
      <c r="B657" s="34">
        <v>1695</v>
      </c>
      <c r="C657" s="46" t="s">
        <v>353</v>
      </c>
      <c r="D657" s="46" t="s">
        <v>863</v>
      </c>
      <c r="E657" s="46" t="s">
        <v>14</v>
      </c>
      <c r="F657" s="35"/>
      <c r="H657" s="96" t="str">
        <f t="shared" si="30"/>
        <v>Siniša – Đukić – OK Vihor</v>
      </c>
      <c r="J657" s="96" t="str">
        <f t="shared" si="31"/>
        <v>Siniša – Đukić – OK Vihor</v>
      </c>
      <c r="L657" s="96" t="str">
        <f t="shared" si="32"/>
        <v>Siniša – Đukić</v>
      </c>
      <c r="N657" s="34"/>
      <c r="O657" s="46"/>
      <c r="P657" s="35"/>
    </row>
    <row r="658" spans="2:16" x14ac:dyDescent="0.25">
      <c r="B658" s="34">
        <v>1230</v>
      </c>
      <c r="C658" s="46" t="s">
        <v>448</v>
      </c>
      <c r="D658" s="46" t="s">
        <v>864</v>
      </c>
      <c r="E658" s="46" t="s">
        <v>14</v>
      </c>
      <c r="F658" s="35" t="s">
        <v>304</v>
      </c>
      <c r="H658" s="96" t="str">
        <f t="shared" si="30"/>
        <v>Tea – Đurek – OK Vihor – Ž45</v>
      </c>
      <c r="J658" s="96" t="str">
        <f t="shared" si="31"/>
        <v>Tea – Đurek – OK Vihor</v>
      </c>
      <c r="L658" s="96" t="str">
        <f t="shared" si="32"/>
        <v>Tea – Đurek</v>
      </c>
      <c r="N658" s="34"/>
      <c r="O658" s="46"/>
      <c r="P658" s="35"/>
    </row>
    <row r="659" spans="2:16" x14ac:dyDescent="0.25">
      <c r="B659" s="34">
        <v>1746</v>
      </c>
      <c r="C659" s="46" t="s">
        <v>292</v>
      </c>
      <c r="D659" s="46" t="s">
        <v>865</v>
      </c>
      <c r="E659" s="46" t="s">
        <v>14</v>
      </c>
      <c r="F659" s="35"/>
      <c r="H659" s="96" t="str">
        <f t="shared" si="30"/>
        <v>Maja – Duvnjak – OK Vihor</v>
      </c>
      <c r="J659" s="96" t="str">
        <f t="shared" si="31"/>
        <v>Maja – Duvnjak – OK Vihor</v>
      </c>
      <c r="L659" s="96" t="str">
        <f t="shared" si="32"/>
        <v>Maja – Duvnjak</v>
      </c>
      <c r="N659" s="34"/>
      <c r="O659" s="46"/>
      <c r="P659" s="35"/>
    </row>
    <row r="660" spans="2:16" x14ac:dyDescent="0.25">
      <c r="B660" s="34">
        <v>1015</v>
      </c>
      <c r="C660" s="46" t="s">
        <v>132</v>
      </c>
      <c r="D660" s="46" t="s">
        <v>866</v>
      </c>
      <c r="E660" s="46" t="s">
        <v>14</v>
      </c>
      <c r="F660" s="35"/>
      <c r="H660" s="96" t="str">
        <f t="shared" si="30"/>
        <v>Goran – Ferić – OK Vihor</v>
      </c>
      <c r="J660" s="96" t="str">
        <f t="shared" si="31"/>
        <v>Goran – Ferić – OK Vihor</v>
      </c>
      <c r="L660" s="96" t="str">
        <f t="shared" si="32"/>
        <v>Goran – Ferić</v>
      </c>
      <c r="N660" s="34"/>
      <c r="O660" s="46"/>
      <c r="P660" s="35"/>
    </row>
    <row r="661" spans="2:16" x14ac:dyDescent="0.25">
      <c r="B661" s="34">
        <v>1157</v>
      </c>
      <c r="C661" s="46" t="s">
        <v>22</v>
      </c>
      <c r="D661" s="46" t="s">
        <v>867</v>
      </c>
      <c r="E661" s="46" t="s">
        <v>14</v>
      </c>
      <c r="F661" s="35" t="s">
        <v>92</v>
      </c>
      <c r="H661" s="96" t="str">
        <f t="shared" si="30"/>
        <v>Karlo – Filek – OK Vihor – M21B</v>
      </c>
      <c r="J661" s="96" t="str">
        <f t="shared" si="31"/>
        <v>Karlo – Filek – OK Vihor</v>
      </c>
      <c r="L661" s="96" t="str">
        <f t="shared" si="32"/>
        <v>Karlo – Filek</v>
      </c>
      <c r="N661" s="34"/>
      <c r="O661" s="46"/>
      <c r="P661" s="35"/>
    </row>
    <row r="662" spans="2:16" x14ac:dyDescent="0.25">
      <c r="B662" s="34">
        <v>1021</v>
      </c>
      <c r="C662" s="46" t="s">
        <v>292</v>
      </c>
      <c r="D662" s="46" t="s">
        <v>868</v>
      </c>
      <c r="E662" s="46" t="s">
        <v>14</v>
      </c>
      <c r="F662" s="35"/>
      <c r="H662" s="96" t="str">
        <f t="shared" si="30"/>
        <v>Maja – Flajsig – OK Vihor</v>
      </c>
      <c r="J662" s="96" t="str">
        <f t="shared" si="31"/>
        <v>Maja – Flajsig – OK Vihor</v>
      </c>
      <c r="L662" s="96" t="str">
        <f t="shared" si="32"/>
        <v>Maja – Flajsig</v>
      </c>
      <c r="N662" s="34"/>
      <c r="O662" s="46"/>
      <c r="P662" s="35"/>
    </row>
    <row r="663" spans="2:16" x14ac:dyDescent="0.25">
      <c r="B663" s="34">
        <v>1810</v>
      </c>
      <c r="C663" s="46" t="s">
        <v>16</v>
      </c>
      <c r="D663" s="46" t="s">
        <v>869</v>
      </c>
      <c r="E663" s="46" t="s">
        <v>14</v>
      </c>
      <c r="F663" s="35"/>
      <c r="H663" s="96" t="str">
        <f t="shared" si="30"/>
        <v>Fran – Fran Husnjak – OK Vihor</v>
      </c>
      <c r="J663" s="96" t="str">
        <f t="shared" si="31"/>
        <v>Fran – Fran Husnjak – OK Vihor</v>
      </c>
      <c r="L663" s="96" t="str">
        <f t="shared" si="32"/>
        <v>Fran – Fran Husnjak</v>
      </c>
      <c r="N663" s="34"/>
      <c r="O663" s="46"/>
      <c r="P663" s="35"/>
    </row>
    <row r="664" spans="2:16" x14ac:dyDescent="0.25">
      <c r="B664" s="34">
        <v>1750</v>
      </c>
      <c r="C664" s="46" t="s">
        <v>805</v>
      </c>
      <c r="D664" s="46" t="s">
        <v>523</v>
      </c>
      <c r="E664" s="46" t="s">
        <v>14</v>
      </c>
      <c r="F664" s="35"/>
      <c r="H664" s="96" t="str">
        <f t="shared" si="30"/>
        <v>Barbara – Fumić – OK Vihor</v>
      </c>
      <c r="J664" s="96" t="str">
        <f t="shared" si="31"/>
        <v>Barbara – Fumić – OK Vihor</v>
      </c>
      <c r="L664" s="96" t="str">
        <f t="shared" si="32"/>
        <v>Barbara – Fumić</v>
      </c>
      <c r="N664" s="34"/>
      <c r="O664" s="46"/>
      <c r="P664" s="35"/>
    </row>
    <row r="665" spans="2:16" x14ac:dyDescent="0.25">
      <c r="B665" s="34">
        <v>1886</v>
      </c>
      <c r="C665" s="46" t="s">
        <v>870</v>
      </c>
      <c r="D665" s="46" t="s">
        <v>871</v>
      </c>
      <c r="E665" s="46" t="s">
        <v>14</v>
      </c>
      <c r="F665" s="35" t="s">
        <v>248</v>
      </c>
      <c r="H665" s="96" t="str">
        <f t="shared" si="30"/>
        <v>Andrea – Funarić – OK Vihor – Ž21B</v>
      </c>
      <c r="J665" s="96" t="str">
        <f t="shared" si="31"/>
        <v>Andrea – Funarić – OK Vihor</v>
      </c>
      <c r="L665" s="96" t="str">
        <f t="shared" si="32"/>
        <v>Andrea – Funarić</v>
      </c>
      <c r="N665" s="34"/>
      <c r="O665" s="46"/>
      <c r="P665" s="35"/>
    </row>
    <row r="666" spans="2:16" x14ac:dyDescent="0.25">
      <c r="B666" s="34">
        <v>1534</v>
      </c>
      <c r="C666" s="46" t="s">
        <v>134</v>
      </c>
      <c r="D666" s="46" t="s">
        <v>872</v>
      </c>
      <c r="E666" s="46" t="s">
        <v>14</v>
      </c>
      <c r="F666" s="35" t="s">
        <v>142</v>
      </c>
      <c r="H666" s="96" t="str">
        <f t="shared" si="30"/>
        <v>Marko – Gamberger – OK Vihor – M45</v>
      </c>
      <c r="J666" s="96" t="str">
        <f t="shared" si="31"/>
        <v>Marko – Gamberger – OK Vihor</v>
      </c>
      <c r="L666" s="96" t="str">
        <f t="shared" si="32"/>
        <v>Marko – Gamberger</v>
      </c>
      <c r="N666" s="34"/>
      <c r="O666" s="46"/>
      <c r="P666" s="35"/>
    </row>
    <row r="667" spans="2:16" x14ac:dyDescent="0.25">
      <c r="B667" s="34">
        <v>1153</v>
      </c>
      <c r="C667" s="46" t="s">
        <v>17</v>
      </c>
      <c r="D667" s="46" t="s">
        <v>873</v>
      </c>
      <c r="E667" s="46" t="s">
        <v>14</v>
      </c>
      <c r="F667" s="35"/>
      <c r="H667" s="96" t="str">
        <f t="shared" si="30"/>
        <v>Filip – Gašparević – OK Vihor</v>
      </c>
      <c r="J667" s="96" t="str">
        <f t="shared" si="31"/>
        <v>Filip – Gašparević – OK Vihor</v>
      </c>
      <c r="L667" s="96" t="str">
        <f t="shared" si="32"/>
        <v>Filip – Gašparević</v>
      </c>
      <c r="N667" s="34"/>
      <c r="O667" s="46"/>
      <c r="P667" s="35"/>
    </row>
    <row r="668" spans="2:16" x14ac:dyDescent="0.25">
      <c r="B668" s="34">
        <v>1209</v>
      </c>
      <c r="C668" s="46" t="s">
        <v>70</v>
      </c>
      <c r="D668" s="46" t="s">
        <v>54</v>
      </c>
      <c r="E668" s="46" t="s">
        <v>14</v>
      </c>
      <c r="F668" s="35" t="s">
        <v>142</v>
      </c>
      <c r="H668" s="96" t="str">
        <f t="shared" si="30"/>
        <v>Damir – Gobec – OK Vihor – M45</v>
      </c>
      <c r="J668" s="96" t="str">
        <f t="shared" si="31"/>
        <v>Damir – Gobec – OK Vihor</v>
      </c>
      <c r="L668" s="96" t="str">
        <f t="shared" si="32"/>
        <v>Damir – Gobec</v>
      </c>
      <c r="N668" s="34"/>
      <c r="O668" s="46"/>
      <c r="P668" s="35"/>
    </row>
    <row r="669" spans="2:16" x14ac:dyDescent="0.25">
      <c r="B669" s="34">
        <v>1309</v>
      </c>
      <c r="C669" s="46" t="s">
        <v>294</v>
      </c>
      <c r="D669" s="46" t="s">
        <v>54</v>
      </c>
      <c r="E669" s="46" t="s">
        <v>14</v>
      </c>
      <c r="F669" s="35" t="s">
        <v>304</v>
      </c>
      <c r="H669" s="96" t="str">
        <f t="shared" si="30"/>
        <v>Ivana – Gobec – OK Vihor – Ž45</v>
      </c>
      <c r="J669" s="96" t="str">
        <f t="shared" si="31"/>
        <v>Ivana – Gobec – OK Vihor</v>
      </c>
      <c r="L669" s="96" t="str">
        <f t="shared" si="32"/>
        <v>Ivana – Gobec</v>
      </c>
      <c r="N669" s="34"/>
      <c r="O669" s="46"/>
      <c r="P669" s="35"/>
    </row>
    <row r="670" spans="2:16" x14ac:dyDescent="0.25">
      <c r="B670" s="34">
        <v>1522</v>
      </c>
      <c r="C670" s="46" t="s">
        <v>59</v>
      </c>
      <c r="D670" s="46" t="s">
        <v>54</v>
      </c>
      <c r="E670" s="46" t="s">
        <v>14</v>
      </c>
      <c r="F670" s="35" t="s">
        <v>51</v>
      </c>
      <c r="H670" s="96" t="str">
        <f t="shared" si="30"/>
        <v>Jan – Gobec – OK Vihor – M20</v>
      </c>
      <c r="J670" s="96" t="str">
        <f t="shared" si="31"/>
        <v>Jan – Gobec – OK Vihor</v>
      </c>
      <c r="L670" s="96" t="str">
        <f t="shared" si="32"/>
        <v>Jan – Gobec</v>
      </c>
      <c r="N670" s="34"/>
      <c r="O670" s="46"/>
      <c r="P670" s="35"/>
    </row>
    <row r="671" spans="2:16" x14ac:dyDescent="0.25">
      <c r="B671" s="34">
        <v>1494</v>
      </c>
      <c r="C671" s="46" t="s">
        <v>22</v>
      </c>
      <c r="D671" s="46" t="s">
        <v>54</v>
      </c>
      <c r="E671" s="46" t="s">
        <v>14</v>
      </c>
      <c r="F671" s="35" t="s">
        <v>168</v>
      </c>
      <c r="H671" s="96" t="str">
        <f t="shared" si="30"/>
        <v>Karlo – Gobec – OK Vihor – M55</v>
      </c>
      <c r="J671" s="96" t="str">
        <f t="shared" si="31"/>
        <v>Karlo – Gobec – OK Vihor</v>
      </c>
      <c r="L671" s="96" t="str">
        <f t="shared" si="32"/>
        <v>Karlo – Gobec</v>
      </c>
      <c r="N671" s="34"/>
      <c r="O671" s="46"/>
      <c r="P671" s="35"/>
    </row>
    <row r="672" spans="2:16" x14ac:dyDescent="0.25">
      <c r="B672" s="34">
        <v>1301</v>
      </c>
      <c r="C672" s="46" t="s">
        <v>226</v>
      </c>
      <c r="D672" s="46" t="s">
        <v>54</v>
      </c>
      <c r="E672" s="46" t="s">
        <v>14</v>
      </c>
      <c r="F672" s="35" t="s">
        <v>220</v>
      </c>
      <c r="H672" s="96" t="str">
        <f t="shared" si="30"/>
        <v>Kimi Maria – Gobec – OK Vihor – Ž16</v>
      </c>
      <c r="J672" s="96" t="str">
        <f t="shared" si="31"/>
        <v>Kimi Maria – Gobec – OK Vihor</v>
      </c>
      <c r="L672" s="96" t="str">
        <f t="shared" si="32"/>
        <v>Kimi Maria – Gobec</v>
      </c>
      <c r="N672" s="34"/>
      <c r="O672" s="46"/>
      <c r="P672" s="35"/>
    </row>
    <row r="673" spans="2:16" x14ac:dyDescent="0.25">
      <c r="B673" s="34">
        <v>1203</v>
      </c>
      <c r="C673" s="46" t="s">
        <v>874</v>
      </c>
      <c r="D673" s="46" t="s">
        <v>54</v>
      </c>
      <c r="E673" s="46" t="s">
        <v>14</v>
      </c>
      <c r="F673" s="35" t="s">
        <v>232</v>
      </c>
      <c r="H673" s="96" t="str">
        <f t="shared" si="30"/>
        <v>Lea Katarina – Gobec – OK Vihor – Ž21A</v>
      </c>
      <c r="J673" s="96" t="str">
        <f t="shared" si="31"/>
        <v>Lea Katarina – Gobec – OK Vihor</v>
      </c>
      <c r="L673" s="96" t="str">
        <f t="shared" si="32"/>
        <v>Lea Katarina – Gobec</v>
      </c>
      <c r="N673" s="34"/>
      <c r="O673" s="46"/>
      <c r="P673" s="35"/>
    </row>
    <row r="674" spans="2:16" x14ac:dyDescent="0.25">
      <c r="B674" s="34">
        <v>1501</v>
      </c>
      <c r="C674" s="46" t="s">
        <v>307</v>
      </c>
      <c r="D674" s="46" t="s">
        <v>54</v>
      </c>
      <c r="E674" s="46" t="s">
        <v>14</v>
      </c>
      <c r="F674" s="35" t="s">
        <v>875</v>
      </c>
      <c r="H674" s="96" t="str">
        <f t="shared" si="30"/>
        <v>Marija – Gobec – OK Vihor – Ž70</v>
      </c>
      <c r="J674" s="96" t="str">
        <f t="shared" si="31"/>
        <v>Marija – Gobec – OK Vihor</v>
      </c>
      <c r="L674" s="96" t="str">
        <f t="shared" si="32"/>
        <v>Marija – Gobec</v>
      </c>
      <c r="N674" s="34"/>
      <c r="O674" s="46"/>
      <c r="P674" s="35"/>
    </row>
    <row r="675" spans="2:16" x14ac:dyDescent="0.25">
      <c r="B675" s="34">
        <v>1913</v>
      </c>
      <c r="C675" s="46" t="s">
        <v>318</v>
      </c>
      <c r="D675" s="46" t="s">
        <v>54</v>
      </c>
      <c r="E675" s="46" t="s">
        <v>14</v>
      </c>
      <c r="F675" s="35" t="s">
        <v>304</v>
      </c>
      <c r="H675" s="96" t="str">
        <f t="shared" si="30"/>
        <v>Neda – Gobec – OK Vihor – Ž45</v>
      </c>
      <c r="J675" s="96" t="str">
        <f t="shared" si="31"/>
        <v>Neda – Gobec – OK Vihor</v>
      </c>
      <c r="L675" s="96" t="str">
        <f t="shared" si="32"/>
        <v>Neda – Gobec</v>
      </c>
      <c r="N675" s="34"/>
      <c r="O675" s="46"/>
      <c r="P675" s="35"/>
    </row>
    <row r="676" spans="2:16" x14ac:dyDescent="0.25">
      <c r="B676" s="34">
        <v>1297</v>
      </c>
      <c r="C676" s="46" t="s">
        <v>55</v>
      </c>
      <c r="D676" s="46" t="s">
        <v>54</v>
      </c>
      <c r="E676" s="46" t="s">
        <v>14</v>
      </c>
      <c r="F676" s="35" t="s">
        <v>92</v>
      </c>
      <c r="H676" s="96" t="str">
        <f t="shared" si="30"/>
        <v>Timo Vilim – Gobec – OK Vihor – M21B</v>
      </c>
      <c r="J676" s="96" t="str">
        <f t="shared" si="31"/>
        <v>Timo Vilim – Gobec – OK Vihor</v>
      </c>
      <c r="L676" s="96" t="str">
        <f t="shared" si="32"/>
        <v>Timo Vilim – Gobec</v>
      </c>
      <c r="N676" s="34"/>
      <c r="O676" s="46"/>
      <c r="P676" s="35"/>
    </row>
    <row r="677" spans="2:16" x14ac:dyDescent="0.25">
      <c r="B677" s="34">
        <v>1393</v>
      </c>
      <c r="C677" s="46" t="s">
        <v>340</v>
      </c>
      <c r="D677" s="46" t="s">
        <v>54</v>
      </c>
      <c r="E677" s="46" t="s">
        <v>14</v>
      </c>
      <c r="F677" s="35" t="s">
        <v>574</v>
      </c>
      <c r="H677" s="96" t="str">
        <f t="shared" si="30"/>
        <v>Željko – Gobec – OK Vihor – M70</v>
      </c>
      <c r="J677" s="96" t="str">
        <f t="shared" si="31"/>
        <v>Željko – Gobec – OK Vihor</v>
      </c>
      <c r="L677" s="96" t="str">
        <f t="shared" si="32"/>
        <v>Željko – Gobec</v>
      </c>
      <c r="N677" s="34"/>
      <c r="O677" s="46"/>
      <c r="P677" s="35"/>
    </row>
    <row r="678" spans="2:16" x14ac:dyDescent="0.25">
      <c r="B678" s="34">
        <v>1800</v>
      </c>
      <c r="C678" s="46" t="s">
        <v>876</v>
      </c>
      <c r="D678" s="46" t="s">
        <v>877</v>
      </c>
      <c r="E678" s="46" t="s">
        <v>14</v>
      </c>
      <c r="F678" s="35"/>
      <c r="H678" s="96" t="str">
        <f t="shared" si="30"/>
        <v>Adrian – Gojević – OK Vihor</v>
      </c>
      <c r="J678" s="96" t="str">
        <f t="shared" si="31"/>
        <v>Adrian – Gojević – OK Vihor</v>
      </c>
      <c r="L678" s="96" t="str">
        <f t="shared" si="32"/>
        <v>Adrian – Gojević</v>
      </c>
      <c r="N678" s="34"/>
      <c r="O678" s="46"/>
      <c r="P678" s="35"/>
    </row>
    <row r="679" spans="2:16" x14ac:dyDescent="0.25">
      <c r="B679" s="34">
        <v>1798</v>
      </c>
      <c r="C679" s="46" t="s">
        <v>294</v>
      </c>
      <c r="D679" s="46" t="s">
        <v>877</v>
      </c>
      <c r="E679" s="46" t="s">
        <v>14</v>
      </c>
      <c r="F679" s="35"/>
      <c r="H679" s="96" t="str">
        <f t="shared" si="30"/>
        <v>Ivana – Gojević – OK Vihor</v>
      </c>
      <c r="J679" s="96" t="str">
        <f t="shared" si="31"/>
        <v>Ivana – Gojević – OK Vihor</v>
      </c>
      <c r="L679" s="96" t="str">
        <f t="shared" si="32"/>
        <v>Ivana – Gojević</v>
      </c>
      <c r="N679" s="34"/>
      <c r="O679" s="46"/>
      <c r="P679" s="35"/>
    </row>
    <row r="680" spans="2:16" x14ac:dyDescent="0.25">
      <c r="B680" s="34">
        <v>1696</v>
      </c>
      <c r="C680" s="46" t="s">
        <v>417</v>
      </c>
      <c r="D680" s="46" t="s">
        <v>877</v>
      </c>
      <c r="E680" s="46" t="s">
        <v>14</v>
      </c>
      <c r="F680" s="35"/>
      <c r="H680" s="96" t="str">
        <f t="shared" si="30"/>
        <v>Josip – Gojević – OK Vihor</v>
      </c>
      <c r="J680" s="96" t="str">
        <f t="shared" si="31"/>
        <v>Josip – Gojević – OK Vihor</v>
      </c>
      <c r="L680" s="96" t="str">
        <f t="shared" si="32"/>
        <v>Josip – Gojević</v>
      </c>
      <c r="N680" s="34"/>
      <c r="O680" s="46"/>
      <c r="P680" s="35"/>
    </row>
    <row r="681" spans="2:16" x14ac:dyDescent="0.25">
      <c r="B681" s="34">
        <v>1801</v>
      </c>
      <c r="C681" s="46" t="s">
        <v>219</v>
      </c>
      <c r="D681" s="46" t="s">
        <v>877</v>
      </c>
      <c r="E681" s="46" t="s">
        <v>14</v>
      </c>
      <c r="F681" s="35"/>
      <c r="H681" s="96" t="str">
        <f t="shared" si="30"/>
        <v>Petra – Gojević – OK Vihor</v>
      </c>
      <c r="J681" s="96" t="str">
        <f t="shared" si="31"/>
        <v>Petra – Gojević – OK Vihor</v>
      </c>
      <c r="L681" s="96" t="str">
        <f t="shared" si="32"/>
        <v>Petra – Gojević</v>
      </c>
      <c r="N681" s="34"/>
      <c r="O681" s="46"/>
      <c r="P681" s="35"/>
    </row>
    <row r="682" spans="2:16" x14ac:dyDescent="0.25">
      <c r="B682" s="34">
        <v>1799</v>
      </c>
      <c r="C682" s="46" t="s">
        <v>878</v>
      </c>
      <c r="D682" s="46" t="s">
        <v>877</v>
      </c>
      <c r="E682" s="46" t="s">
        <v>14</v>
      </c>
      <c r="F682" s="35"/>
      <c r="H682" s="96" t="str">
        <f t="shared" si="30"/>
        <v>Timea – Gojević – OK Vihor</v>
      </c>
      <c r="J682" s="96" t="str">
        <f t="shared" si="31"/>
        <v>Timea – Gojević – OK Vihor</v>
      </c>
      <c r="L682" s="96" t="str">
        <f t="shared" si="32"/>
        <v>Timea – Gojević</v>
      </c>
      <c r="N682" s="34"/>
      <c r="O682" s="46"/>
      <c r="P682" s="35"/>
    </row>
    <row r="683" spans="2:16" x14ac:dyDescent="0.25">
      <c r="B683" s="34">
        <v>1387</v>
      </c>
      <c r="C683" s="46" t="s">
        <v>130</v>
      </c>
      <c r="D683" s="46" t="s">
        <v>879</v>
      </c>
      <c r="E683" s="46" t="s">
        <v>14</v>
      </c>
      <c r="F683" s="35" t="s">
        <v>116</v>
      </c>
      <c r="H683" s="96" t="str">
        <f t="shared" si="30"/>
        <v>Vladimir – Grgesina – OK Vihor – M35</v>
      </c>
      <c r="J683" s="96" t="str">
        <f t="shared" si="31"/>
        <v>Vladimir – Grgesina – OK Vihor</v>
      </c>
      <c r="L683" s="96" t="str">
        <f t="shared" si="32"/>
        <v>Vladimir – Grgesina</v>
      </c>
      <c r="N683" s="34"/>
      <c r="O683" s="46"/>
      <c r="P683" s="35"/>
    </row>
    <row r="684" spans="2:16" x14ac:dyDescent="0.25">
      <c r="B684" s="34">
        <v>1812</v>
      </c>
      <c r="C684" s="46" t="s">
        <v>880</v>
      </c>
      <c r="D684" s="46" t="s">
        <v>881</v>
      </c>
      <c r="E684" s="46" t="s">
        <v>14</v>
      </c>
      <c r="F684" s="35"/>
      <c r="H684" s="96" t="str">
        <f t="shared" si="30"/>
        <v>Mirna – Grgurić – OK Vihor</v>
      </c>
      <c r="J684" s="96" t="str">
        <f t="shared" si="31"/>
        <v>Mirna – Grgurić – OK Vihor</v>
      </c>
      <c r="L684" s="96" t="str">
        <f t="shared" si="32"/>
        <v>Mirna – Grgurić</v>
      </c>
      <c r="N684" s="34"/>
      <c r="O684" s="46"/>
      <c r="P684" s="35"/>
    </row>
    <row r="685" spans="2:16" x14ac:dyDescent="0.25">
      <c r="B685" s="34">
        <v>1697</v>
      </c>
      <c r="C685" s="46" t="s">
        <v>77</v>
      </c>
      <c r="D685" s="46" t="s">
        <v>882</v>
      </c>
      <c r="E685" s="46" t="s">
        <v>14</v>
      </c>
      <c r="F685" s="35"/>
      <c r="H685" s="96" t="str">
        <f t="shared" si="30"/>
        <v>Tomislav – Grguric – OK Vihor</v>
      </c>
      <c r="J685" s="96" t="str">
        <f t="shared" si="31"/>
        <v>Tomislav – Grguric – OK Vihor</v>
      </c>
      <c r="L685" s="96" t="str">
        <f t="shared" si="32"/>
        <v>Tomislav – Grguric</v>
      </c>
      <c r="N685" s="34"/>
      <c r="O685" s="46"/>
      <c r="P685" s="35"/>
    </row>
    <row r="686" spans="2:16" x14ac:dyDescent="0.25">
      <c r="B686" s="34">
        <v>1112</v>
      </c>
      <c r="C686" s="46" t="s">
        <v>883</v>
      </c>
      <c r="D686" s="46" t="s">
        <v>884</v>
      </c>
      <c r="E686" s="46" t="s">
        <v>14</v>
      </c>
      <c r="F686" s="35" t="s">
        <v>92</v>
      </c>
      <c r="H686" s="96" t="str">
        <f t="shared" si="30"/>
        <v>Alex – Gulta – OK Vihor – M21B</v>
      </c>
      <c r="J686" s="96" t="str">
        <f t="shared" si="31"/>
        <v>Alex – Gulta – OK Vihor</v>
      </c>
      <c r="L686" s="96" t="str">
        <f t="shared" si="32"/>
        <v>Alex – Gulta</v>
      </c>
      <c r="N686" s="34"/>
      <c r="O686" s="46"/>
      <c r="P686" s="35"/>
    </row>
    <row r="687" spans="2:16" x14ac:dyDescent="0.25">
      <c r="B687" s="34">
        <v>1409</v>
      </c>
      <c r="C687" s="46" t="s">
        <v>132</v>
      </c>
      <c r="D687" s="46" t="s">
        <v>885</v>
      </c>
      <c r="E687" s="46" t="s">
        <v>14</v>
      </c>
      <c r="F687" s="35" t="s">
        <v>142</v>
      </c>
      <c r="H687" s="96" t="str">
        <f t="shared" si="30"/>
        <v>Goran – Habjanec – OK Vihor – M45</v>
      </c>
      <c r="J687" s="96" t="str">
        <f t="shared" si="31"/>
        <v>Goran – Habjanec – OK Vihor</v>
      </c>
      <c r="L687" s="96" t="str">
        <f t="shared" si="32"/>
        <v>Goran – Habjanec</v>
      </c>
      <c r="N687" s="34"/>
      <c r="O687" s="46"/>
      <c r="P687" s="35"/>
    </row>
    <row r="688" spans="2:16" x14ac:dyDescent="0.25">
      <c r="B688" s="34">
        <v>1496</v>
      </c>
      <c r="C688" s="46" t="s">
        <v>58</v>
      </c>
      <c r="D688" s="46" t="s">
        <v>886</v>
      </c>
      <c r="E688" s="46" t="s">
        <v>14</v>
      </c>
      <c r="F688" s="35" t="s">
        <v>142</v>
      </c>
      <c r="H688" s="96" t="str">
        <f t="shared" si="30"/>
        <v>Ivan – Habuš – OK Vihor – M45</v>
      </c>
      <c r="J688" s="96" t="str">
        <f t="shared" si="31"/>
        <v>Ivan – Habuš – OK Vihor</v>
      </c>
      <c r="L688" s="96" t="str">
        <f t="shared" si="32"/>
        <v>Ivan – Habuš</v>
      </c>
      <c r="N688" s="34"/>
      <c r="O688" s="46"/>
      <c r="P688" s="35"/>
    </row>
    <row r="689" spans="2:16" x14ac:dyDescent="0.25">
      <c r="B689" s="34">
        <v>1024</v>
      </c>
      <c r="C689" s="46" t="s">
        <v>225</v>
      </c>
      <c r="D689" s="46" t="s">
        <v>887</v>
      </c>
      <c r="E689" s="46" t="s">
        <v>14</v>
      </c>
      <c r="F689" s="35"/>
      <c r="H689" s="96" t="str">
        <f t="shared" si="30"/>
        <v>Nika – Hajak – OK Vihor</v>
      </c>
      <c r="J689" s="96" t="str">
        <f t="shared" si="31"/>
        <v>Nika – Hajak – OK Vihor</v>
      </c>
      <c r="L689" s="96" t="str">
        <f t="shared" si="32"/>
        <v>Nika – Hajak</v>
      </c>
      <c r="N689" s="34"/>
      <c r="O689" s="46"/>
      <c r="P689" s="35"/>
    </row>
    <row r="690" spans="2:16" x14ac:dyDescent="0.25">
      <c r="B690" s="34">
        <v>1751</v>
      </c>
      <c r="C690" s="46" t="s">
        <v>307</v>
      </c>
      <c r="D690" s="46" t="s">
        <v>462</v>
      </c>
      <c r="E690" s="46" t="s">
        <v>14</v>
      </c>
      <c r="F690" s="35"/>
      <c r="H690" s="96" t="str">
        <f t="shared" si="30"/>
        <v>Marija – Herceg – OK Vihor</v>
      </c>
      <c r="J690" s="96" t="str">
        <f t="shared" si="31"/>
        <v>Marija – Herceg – OK Vihor</v>
      </c>
      <c r="L690" s="96" t="str">
        <f t="shared" si="32"/>
        <v>Marija – Herceg</v>
      </c>
      <c r="N690" s="34"/>
      <c r="O690" s="46"/>
      <c r="P690" s="35"/>
    </row>
    <row r="691" spans="2:16" x14ac:dyDescent="0.25">
      <c r="B691" s="34">
        <v>1917</v>
      </c>
      <c r="C691" s="46" t="s">
        <v>193</v>
      </c>
      <c r="D691" s="46" t="s">
        <v>888</v>
      </c>
      <c r="E691" s="46" t="s">
        <v>14</v>
      </c>
      <c r="F691" s="35"/>
      <c r="H691" s="96" t="str">
        <f t="shared" si="30"/>
        <v>Ana – Hiršl Barišec – OK Vihor</v>
      </c>
      <c r="J691" s="96" t="str">
        <f t="shared" si="31"/>
        <v>Ana – Hiršl Barišec – OK Vihor</v>
      </c>
      <c r="L691" s="96" t="str">
        <f t="shared" si="32"/>
        <v>Ana – Hiršl Barišec</v>
      </c>
      <c r="N691" s="34"/>
      <c r="O691" s="46"/>
      <c r="P691" s="35"/>
    </row>
    <row r="692" spans="2:16" x14ac:dyDescent="0.25">
      <c r="B692" s="34">
        <v>1146</v>
      </c>
      <c r="C692" s="46" t="s">
        <v>355</v>
      </c>
      <c r="D692" s="46" t="s">
        <v>889</v>
      </c>
      <c r="E692" s="46" t="s">
        <v>14</v>
      </c>
      <c r="F692" s="35" t="s">
        <v>304</v>
      </c>
      <c r="H692" s="96" t="str">
        <f t="shared" si="30"/>
        <v>Antonija – Hodak – OK Vihor – Ž45</v>
      </c>
      <c r="J692" s="96" t="str">
        <f t="shared" si="31"/>
        <v>Antonija – Hodak – OK Vihor</v>
      </c>
      <c r="L692" s="96" t="str">
        <f t="shared" si="32"/>
        <v>Antonija – Hodak</v>
      </c>
      <c r="N692" s="34"/>
      <c r="O692" s="46"/>
      <c r="P692" s="35"/>
    </row>
    <row r="693" spans="2:16" x14ac:dyDescent="0.25">
      <c r="B693" s="34">
        <v>1557</v>
      </c>
      <c r="C693" s="46" t="s">
        <v>890</v>
      </c>
      <c r="D693" s="46" t="s">
        <v>889</v>
      </c>
      <c r="E693" s="46" t="s">
        <v>14</v>
      </c>
      <c r="F693" s="35" t="s">
        <v>28</v>
      </c>
      <c r="H693" s="96" t="str">
        <f t="shared" si="30"/>
        <v>Janko – Hodak – OK Vihor – M14</v>
      </c>
      <c r="J693" s="96" t="str">
        <f t="shared" si="31"/>
        <v>Janko – Hodak – OK Vihor</v>
      </c>
      <c r="L693" s="96" t="str">
        <f t="shared" si="32"/>
        <v>Janko – Hodak</v>
      </c>
      <c r="N693" s="34"/>
      <c r="O693" s="46"/>
      <c r="P693" s="35"/>
    </row>
    <row r="694" spans="2:16" x14ac:dyDescent="0.25">
      <c r="B694" s="34">
        <v>1371</v>
      </c>
      <c r="C694" s="46" t="s">
        <v>364</v>
      </c>
      <c r="D694" s="46" t="s">
        <v>889</v>
      </c>
      <c r="E694" s="46" t="s">
        <v>14</v>
      </c>
      <c r="F694" s="35" t="s">
        <v>220</v>
      </c>
      <c r="H694" s="96" t="str">
        <f t="shared" si="30"/>
        <v>Mirta – Hodak – OK Vihor – Ž16</v>
      </c>
      <c r="J694" s="96" t="str">
        <f t="shared" si="31"/>
        <v>Mirta – Hodak – OK Vihor</v>
      </c>
      <c r="L694" s="96" t="str">
        <f t="shared" si="32"/>
        <v>Mirta – Hodak</v>
      </c>
      <c r="N694" s="34"/>
      <c r="O694" s="46"/>
      <c r="P694" s="35"/>
    </row>
    <row r="695" spans="2:16" x14ac:dyDescent="0.25">
      <c r="B695" s="34">
        <v>1523</v>
      </c>
      <c r="C695" s="46" t="s">
        <v>294</v>
      </c>
      <c r="D695" s="46" t="s">
        <v>293</v>
      </c>
      <c r="E695" s="46" t="s">
        <v>14</v>
      </c>
      <c r="F695" s="35" t="s">
        <v>270</v>
      </c>
      <c r="H695" s="96" t="str">
        <f t="shared" si="30"/>
        <v>Ivana – Horbec – OK Vihor – Ž35</v>
      </c>
      <c r="J695" s="96" t="str">
        <f t="shared" si="31"/>
        <v>Ivana – Horbec – OK Vihor</v>
      </c>
      <c r="L695" s="96" t="str">
        <f t="shared" si="32"/>
        <v>Ivana – Horbec</v>
      </c>
      <c r="N695" s="34"/>
      <c r="O695" s="46"/>
      <c r="P695" s="35"/>
    </row>
    <row r="696" spans="2:16" x14ac:dyDescent="0.25">
      <c r="B696" s="34">
        <v>1480</v>
      </c>
      <c r="C696" s="46" t="s">
        <v>151</v>
      </c>
      <c r="D696" s="46" t="s">
        <v>150</v>
      </c>
      <c r="E696" s="46" t="s">
        <v>14</v>
      </c>
      <c r="F696" s="35" t="s">
        <v>142</v>
      </c>
      <c r="H696" s="96" t="str">
        <f t="shared" si="30"/>
        <v>Zdenko – Horjan – OK Vihor – M45</v>
      </c>
      <c r="J696" s="96" t="str">
        <f t="shared" si="31"/>
        <v>Zdenko – Horjan – OK Vihor</v>
      </c>
      <c r="L696" s="96" t="str">
        <f t="shared" si="32"/>
        <v>Zdenko – Horjan</v>
      </c>
      <c r="N696" s="34"/>
      <c r="O696" s="46"/>
      <c r="P696" s="35"/>
    </row>
    <row r="697" spans="2:16" x14ac:dyDescent="0.25">
      <c r="B697" s="34">
        <v>1324</v>
      </c>
      <c r="C697" s="46" t="s">
        <v>333</v>
      </c>
      <c r="D697" s="46" t="s">
        <v>332</v>
      </c>
      <c r="E697" s="46" t="s">
        <v>14</v>
      </c>
      <c r="F697" s="35" t="s">
        <v>331</v>
      </c>
      <c r="H697" s="96" t="str">
        <f t="shared" si="30"/>
        <v>Biserka – Horvat-Nikšić – OK Vihor – Ž65</v>
      </c>
      <c r="J697" s="96" t="str">
        <f t="shared" si="31"/>
        <v>Biserka – Horvat-Nikšić – OK Vihor</v>
      </c>
      <c r="L697" s="96" t="str">
        <f t="shared" si="32"/>
        <v>Biserka – Horvat-Nikšić</v>
      </c>
      <c r="N697" s="34"/>
      <c r="O697" s="46"/>
      <c r="P697" s="35"/>
    </row>
    <row r="698" spans="2:16" x14ac:dyDescent="0.25">
      <c r="B698" s="34">
        <v>1943</v>
      </c>
      <c r="C698" s="46" t="s">
        <v>870</v>
      </c>
      <c r="D698" s="46" t="s">
        <v>532</v>
      </c>
      <c r="E698" s="46" t="s">
        <v>14</v>
      </c>
      <c r="F698" s="35" t="s">
        <v>248</v>
      </c>
      <c r="H698" s="96" t="str">
        <f t="shared" si="30"/>
        <v>Andrea – Hribar – OK Vihor – Ž21B</v>
      </c>
      <c r="J698" s="96" t="str">
        <f t="shared" si="31"/>
        <v>Andrea – Hribar – OK Vihor</v>
      </c>
      <c r="L698" s="96" t="str">
        <f t="shared" si="32"/>
        <v>Andrea – Hribar</v>
      </c>
      <c r="N698" s="34"/>
      <c r="O698" s="46"/>
      <c r="P698" s="35"/>
    </row>
    <row r="699" spans="2:16" x14ac:dyDescent="0.25">
      <c r="B699" s="34">
        <v>1887</v>
      </c>
      <c r="C699" s="46" t="s">
        <v>891</v>
      </c>
      <c r="D699" s="46" t="s">
        <v>892</v>
      </c>
      <c r="E699" s="46" t="s">
        <v>14</v>
      </c>
      <c r="F699" s="35" t="s">
        <v>28</v>
      </c>
      <c r="H699" s="96" t="str">
        <f t="shared" si="30"/>
        <v>Tristan – Ilić – OK Vihor – M14</v>
      </c>
      <c r="J699" s="96" t="str">
        <f t="shared" si="31"/>
        <v>Tristan – Ilić – OK Vihor</v>
      </c>
      <c r="L699" s="96" t="str">
        <f t="shared" si="32"/>
        <v>Tristan – Ilić</v>
      </c>
      <c r="N699" s="34"/>
      <c r="O699" s="46"/>
      <c r="P699" s="35"/>
    </row>
    <row r="700" spans="2:16" x14ac:dyDescent="0.25">
      <c r="B700" s="34">
        <v>1802</v>
      </c>
      <c r="C700" s="46" t="s">
        <v>893</v>
      </c>
      <c r="D700" s="46" t="s">
        <v>894</v>
      </c>
      <c r="E700" s="46" t="s">
        <v>14</v>
      </c>
      <c r="F700" s="35"/>
      <c r="H700" s="96" t="str">
        <f t="shared" si="30"/>
        <v>Mihej – Ivančan – OK Vihor</v>
      </c>
      <c r="J700" s="96" t="str">
        <f t="shared" si="31"/>
        <v>Mihej – Ivančan – OK Vihor</v>
      </c>
      <c r="L700" s="96" t="str">
        <f t="shared" si="32"/>
        <v>Mihej – Ivančan</v>
      </c>
      <c r="N700" s="34"/>
      <c r="O700" s="46"/>
      <c r="P700" s="35"/>
    </row>
    <row r="701" spans="2:16" x14ac:dyDescent="0.25">
      <c r="B701" s="34">
        <v>1002</v>
      </c>
      <c r="C701" s="46" t="s">
        <v>895</v>
      </c>
      <c r="D701" s="46" t="s">
        <v>896</v>
      </c>
      <c r="E701" s="46" t="s">
        <v>14</v>
      </c>
      <c r="F701" s="35"/>
      <c r="H701" s="96" t="str">
        <f t="shared" si="30"/>
        <v>Aleks – Ivanov – OK Vihor</v>
      </c>
      <c r="J701" s="96" t="str">
        <f t="shared" si="31"/>
        <v>Aleks – Ivanov – OK Vihor</v>
      </c>
      <c r="L701" s="96" t="str">
        <f t="shared" si="32"/>
        <v>Aleks – Ivanov</v>
      </c>
      <c r="N701" s="34"/>
      <c r="O701" s="46"/>
      <c r="P701" s="35"/>
    </row>
    <row r="702" spans="2:16" x14ac:dyDescent="0.25">
      <c r="B702" s="34">
        <v>1698</v>
      </c>
      <c r="C702" s="46" t="s">
        <v>897</v>
      </c>
      <c r="D702" s="46" t="s">
        <v>898</v>
      </c>
      <c r="E702" s="46" t="s">
        <v>14</v>
      </c>
      <c r="F702" s="35" t="s">
        <v>92</v>
      </c>
      <c r="H702" s="96" t="str">
        <f t="shared" si="30"/>
        <v>Bernard – Ivezic – OK Vihor – M21B</v>
      </c>
      <c r="J702" s="96" t="str">
        <f t="shared" si="31"/>
        <v>Bernard – Ivezic – OK Vihor</v>
      </c>
      <c r="L702" s="96" t="str">
        <f t="shared" si="32"/>
        <v>Bernard – Ivezic</v>
      </c>
      <c r="N702" s="34"/>
      <c r="O702" s="46"/>
      <c r="P702" s="35"/>
    </row>
    <row r="703" spans="2:16" x14ac:dyDescent="0.25">
      <c r="B703" s="34">
        <v>1252</v>
      </c>
      <c r="C703" s="46" t="s">
        <v>13</v>
      </c>
      <c r="D703" s="46" t="s">
        <v>12</v>
      </c>
      <c r="E703" s="46" t="s">
        <v>14</v>
      </c>
      <c r="F703" s="35" t="s">
        <v>5</v>
      </c>
      <c r="H703" s="96" t="str">
        <f t="shared" si="30"/>
        <v>Viktor Ignjat – Ivezić – OK Vihor – M12</v>
      </c>
      <c r="J703" s="96" t="str">
        <f t="shared" si="31"/>
        <v>Viktor Ignjat – Ivezić – OK Vihor</v>
      </c>
      <c r="L703" s="96" t="str">
        <f t="shared" si="32"/>
        <v>Viktor Ignjat – Ivezić</v>
      </c>
      <c r="N703" s="34"/>
      <c r="O703" s="46"/>
      <c r="P703" s="35"/>
    </row>
    <row r="704" spans="2:16" x14ac:dyDescent="0.25">
      <c r="B704" s="34">
        <v>1888</v>
      </c>
      <c r="C704" s="46" t="s">
        <v>899</v>
      </c>
      <c r="D704" s="46" t="s">
        <v>900</v>
      </c>
      <c r="E704" s="46" t="s">
        <v>14</v>
      </c>
      <c r="F704" s="35" t="s">
        <v>248</v>
      </c>
      <c r="H704" s="96" t="str">
        <f t="shared" si="30"/>
        <v>Luana – Ivošević – OK Vihor – Ž21B</v>
      </c>
      <c r="J704" s="96" t="str">
        <f t="shared" si="31"/>
        <v>Luana – Ivošević – OK Vihor</v>
      </c>
      <c r="L704" s="96" t="str">
        <f t="shared" si="32"/>
        <v>Luana – Ivošević</v>
      </c>
      <c r="N704" s="34"/>
      <c r="O704" s="46"/>
      <c r="P704" s="35"/>
    </row>
    <row r="705" spans="2:16" x14ac:dyDescent="0.25">
      <c r="B705" s="34">
        <v>1007</v>
      </c>
      <c r="C705" s="46" t="s">
        <v>870</v>
      </c>
      <c r="D705" s="46" t="s">
        <v>901</v>
      </c>
      <c r="E705" s="46" t="s">
        <v>14</v>
      </c>
      <c r="F705" s="35"/>
      <c r="H705" s="96" t="str">
        <f t="shared" si="30"/>
        <v>Andrea – Jambrosić Sakoman – OK Vihor</v>
      </c>
      <c r="J705" s="96" t="str">
        <f t="shared" si="31"/>
        <v>Andrea – Jambrosić Sakoman – OK Vihor</v>
      </c>
      <c r="L705" s="96" t="str">
        <f t="shared" si="32"/>
        <v>Andrea – Jambrosić Sakoman</v>
      </c>
      <c r="N705" s="34"/>
      <c r="O705" s="46"/>
      <c r="P705" s="35"/>
    </row>
    <row r="706" spans="2:16" x14ac:dyDescent="0.25">
      <c r="B706" s="34">
        <v>1889</v>
      </c>
      <c r="C706" s="46" t="s">
        <v>132</v>
      </c>
      <c r="D706" s="46" t="s">
        <v>902</v>
      </c>
      <c r="E706" s="46" t="s">
        <v>14</v>
      </c>
      <c r="F706" s="35" t="s">
        <v>42</v>
      </c>
      <c r="H706" s="96" t="str">
        <f t="shared" si="30"/>
        <v>Goran – Jandras – OK Vihor – M16</v>
      </c>
      <c r="J706" s="96" t="str">
        <f t="shared" si="31"/>
        <v>Goran – Jandras – OK Vihor</v>
      </c>
      <c r="L706" s="96" t="str">
        <f t="shared" si="32"/>
        <v>Goran – Jandras</v>
      </c>
      <c r="N706" s="34"/>
      <c r="O706" s="46"/>
      <c r="P706" s="35"/>
    </row>
    <row r="707" spans="2:16" x14ac:dyDescent="0.25">
      <c r="B707" s="34">
        <v>1890</v>
      </c>
      <c r="C707" s="46" t="s">
        <v>161</v>
      </c>
      <c r="D707" s="46" t="s">
        <v>902</v>
      </c>
      <c r="E707" s="46" t="s">
        <v>14</v>
      </c>
      <c r="F707" s="35" t="s">
        <v>92</v>
      </c>
      <c r="H707" s="96" t="str">
        <f t="shared" si="30"/>
        <v>Hrvoje – Jandras – OK Vihor – M21B</v>
      </c>
      <c r="J707" s="96" t="str">
        <f t="shared" si="31"/>
        <v>Hrvoje – Jandras – OK Vihor</v>
      </c>
      <c r="L707" s="96" t="str">
        <f t="shared" si="32"/>
        <v>Hrvoje – Jandras</v>
      </c>
      <c r="N707" s="34"/>
      <c r="O707" s="46"/>
      <c r="P707" s="35"/>
    </row>
    <row r="708" spans="2:16" x14ac:dyDescent="0.25">
      <c r="B708" s="34">
        <v>1394</v>
      </c>
      <c r="C708" s="46" t="s">
        <v>540</v>
      </c>
      <c r="D708" s="46" t="s">
        <v>903</v>
      </c>
      <c r="E708" s="46" t="s">
        <v>14</v>
      </c>
      <c r="F708" s="35" t="s">
        <v>168</v>
      </c>
      <c r="H708" s="96" t="str">
        <f t="shared" si="30"/>
        <v>Dragan – Janković – OK Vihor – M55</v>
      </c>
      <c r="J708" s="96" t="str">
        <f t="shared" si="31"/>
        <v>Dragan – Janković – OK Vihor</v>
      </c>
      <c r="L708" s="96" t="str">
        <f t="shared" si="32"/>
        <v>Dragan – Janković</v>
      </c>
      <c r="N708" s="34"/>
      <c r="O708" s="46"/>
      <c r="P708" s="35"/>
    </row>
    <row r="709" spans="2:16" x14ac:dyDescent="0.25">
      <c r="B709" s="34">
        <v>1918</v>
      </c>
      <c r="C709" s="46" t="s">
        <v>652</v>
      </c>
      <c r="D709" s="46" t="s">
        <v>904</v>
      </c>
      <c r="E709" s="46" t="s">
        <v>14</v>
      </c>
      <c r="F709" s="35"/>
      <c r="H709" s="96" t="str">
        <f t="shared" si="30"/>
        <v>Patricija – Jedrejčić – OK Vihor</v>
      </c>
      <c r="J709" s="96" t="str">
        <f t="shared" si="31"/>
        <v>Patricija – Jedrejčić – OK Vihor</v>
      </c>
      <c r="L709" s="96" t="str">
        <f t="shared" si="32"/>
        <v>Patricija – Jedrejčić</v>
      </c>
      <c r="N709" s="34"/>
      <c r="O709" s="46"/>
      <c r="P709" s="35"/>
    </row>
    <row r="710" spans="2:16" x14ac:dyDescent="0.25">
      <c r="B710" s="34">
        <v>1415</v>
      </c>
      <c r="C710" s="46" t="s">
        <v>101</v>
      </c>
      <c r="D710" s="46" t="s">
        <v>100</v>
      </c>
      <c r="E710" s="46" t="s">
        <v>14</v>
      </c>
      <c r="F710" s="35" t="s">
        <v>92</v>
      </c>
      <c r="H710" s="96" t="str">
        <f t="shared" si="30"/>
        <v>Nikica – Jokić – OK Vihor – M21B</v>
      </c>
      <c r="J710" s="96" t="str">
        <f t="shared" si="31"/>
        <v>Nikica – Jokić – OK Vihor</v>
      </c>
      <c r="L710" s="96" t="str">
        <f t="shared" si="32"/>
        <v>Nikica – Jokić</v>
      </c>
      <c r="N710" s="34"/>
      <c r="O710" s="46"/>
      <c r="P710" s="35"/>
    </row>
    <row r="711" spans="2:16" x14ac:dyDescent="0.25">
      <c r="B711" s="34">
        <v>1700</v>
      </c>
      <c r="C711" s="46" t="s">
        <v>136</v>
      </c>
      <c r="D711" s="46" t="s">
        <v>905</v>
      </c>
      <c r="E711" s="46" t="s">
        <v>14</v>
      </c>
      <c r="F711" s="35"/>
      <c r="H711" s="96" t="str">
        <f t="shared" si="30"/>
        <v>Darko – Josipović – OK Vihor</v>
      </c>
      <c r="J711" s="96" t="str">
        <f t="shared" si="31"/>
        <v>Darko – Josipović – OK Vihor</v>
      </c>
      <c r="L711" s="96" t="str">
        <f t="shared" si="32"/>
        <v>Darko – Josipović</v>
      </c>
      <c r="N711" s="34"/>
      <c r="O711" s="46"/>
      <c r="P711" s="35"/>
    </row>
    <row r="712" spans="2:16" x14ac:dyDescent="0.25">
      <c r="B712" s="34">
        <v>1699</v>
      </c>
      <c r="C712" s="46" t="s">
        <v>427</v>
      </c>
      <c r="D712" s="46" t="s">
        <v>905</v>
      </c>
      <c r="E712" s="46" t="s">
        <v>14</v>
      </c>
      <c r="F712" s="35"/>
      <c r="H712" s="96" t="str">
        <f t="shared" si="30"/>
        <v>Mirela – Josipović – OK Vihor</v>
      </c>
      <c r="J712" s="96" t="str">
        <f t="shared" si="31"/>
        <v>Mirela – Josipović – OK Vihor</v>
      </c>
      <c r="L712" s="96" t="str">
        <f t="shared" si="32"/>
        <v>Mirela – Josipović</v>
      </c>
      <c r="N712" s="34"/>
      <c r="O712" s="46"/>
      <c r="P712" s="35"/>
    </row>
    <row r="713" spans="2:16" x14ac:dyDescent="0.25">
      <c r="B713" s="34">
        <v>1440</v>
      </c>
      <c r="C713" s="46" t="s">
        <v>374</v>
      </c>
      <c r="D713" s="46" t="s">
        <v>906</v>
      </c>
      <c r="E713" s="46" t="s">
        <v>14</v>
      </c>
      <c r="F713" s="35" t="s">
        <v>197</v>
      </c>
      <c r="H713" s="96" t="str">
        <f t="shared" si="30"/>
        <v>Ema – Jurač – OK Vihor – Ž12</v>
      </c>
      <c r="J713" s="96" t="str">
        <f t="shared" si="31"/>
        <v>Ema – Jurač – OK Vihor</v>
      </c>
      <c r="L713" s="96" t="str">
        <f t="shared" si="32"/>
        <v>Ema – Jurač</v>
      </c>
      <c r="N713" s="34"/>
      <c r="O713" s="46"/>
      <c r="P713" s="35"/>
    </row>
    <row r="714" spans="2:16" x14ac:dyDescent="0.25">
      <c r="B714" s="34">
        <v>1550</v>
      </c>
      <c r="C714" s="46" t="s">
        <v>192</v>
      </c>
      <c r="D714" s="46" t="s">
        <v>906</v>
      </c>
      <c r="E714" s="46" t="s">
        <v>14</v>
      </c>
      <c r="F714" s="35" t="s">
        <v>248</v>
      </c>
      <c r="H714" s="96" t="str">
        <f t="shared" si="30"/>
        <v>Ines – Jurač – OK Vihor – Ž21B</v>
      </c>
      <c r="J714" s="96" t="str">
        <f t="shared" si="31"/>
        <v>Ines – Jurač – OK Vihor</v>
      </c>
      <c r="L714" s="96" t="str">
        <f t="shared" si="32"/>
        <v>Ines – Jurač</v>
      </c>
      <c r="N714" s="34"/>
      <c r="O714" s="46"/>
      <c r="P714" s="35"/>
    </row>
    <row r="715" spans="2:16" x14ac:dyDescent="0.25">
      <c r="B715" s="34">
        <v>1521</v>
      </c>
      <c r="C715" s="46" t="s">
        <v>134</v>
      </c>
      <c r="D715" s="46" t="s">
        <v>906</v>
      </c>
      <c r="E715" s="46" t="s">
        <v>14</v>
      </c>
      <c r="F715" s="35" t="s">
        <v>51</v>
      </c>
      <c r="H715" s="96" t="str">
        <f t="shared" ref="H715:H778" si="33">IF(C715="","",C715) &amp; IF(D715="",""," – " &amp; D715) &amp; IF(E715="",""," – " &amp; E715) &amp; IF(F715="",""," – " &amp; F715)</f>
        <v>Marko – Jurač – OK Vihor – M20</v>
      </c>
      <c r="J715" s="96" t="str">
        <f t="shared" ref="J715:J778" si="34">IF(C715="","",C715) &amp; IF(D715="",""," – " &amp; D715) &amp; IF(E715="",""," – " &amp; E715)</f>
        <v>Marko – Jurač – OK Vihor</v>
      </c>
      <c r="L715" s="96" t="str">
        <f t="shared" ref="L715:L778" si="35">IF(C715="","",C715) &amp; IF(D715="",""," – " &amp; D715)</f>
        <v>Marko – Jurač</v>
      </c>
      <c r="N715" s="34"/>
      <c r="O715" s="46"/>
      <c r="P715" s="35"/>
    </row>
    <row r="716" spans="2:16" x14ac:dyDescent="0.25">
      <c r="B716" s="34">
        <v>1283</v>
      </c>
      <c r="C716" s="46" t="s">
        <v>115</v>
      </c>
      <c r="D716" s="46" t="s">
        <v>906</v>
      </c>
      <c r="E716" s="46" t="s">
        <v>14</v>
      </c>
      <c r="F716" s="35" t="s">
        <v>42</v>
      </c>
      <c r="H716" s="96" t="str">
        <f t="shared" si="33"/>
        <v>Petar – Jurač – OK Vihor – M16</v>
      </c>
      <c r="J716" s="96" t="str">
        <f t="shared" si="34"/>
        <v>Petar – Jurač – OK Vihor</v>
      </c>
      <c r="L716" s="96" t="str">
        <f t="shared" si="35"/>
        <v>Petar – Jurač</v>
      </c>
      <c r="N716" s="34"/>
      <c r="O716" s="46"/>
      <c r="P716" s="35"/>
    </row>
    <row r="717" spans="2:16" x14ac:dyDescent="0.25">
      <c r="B717" s="34">
        <v>1567</v>
      </c>
      <c r="C717" s="46" t="s">
        <v>77</v>
      </c>
      <c r="D717" s="46" t="s">
        <v>906</v>
      </c>
      <c r="E717" s="46" t="s">
        <v>14</v>
      </c>
      <c r="F717" s="35" t="s">
        <v>92</v>
      </c>
      <c r="H717" s="96" t="str">
        <f t="shared" si="33"/>
        <v>Tomislav – Jurač – OK Vihor – M21B</v>
      </c>
      <c r="J717" s="96" t="str">
        <f t="shared" si="34"/>
        <v>Tomislav – Jurač – OK Vihor</v>
      </c>
      <c r="L717" s="96" t="str">
        <f t="shared" si="35"/>
        <v>Tomislav – Jurač</v>
      </c>
      <c r="N717" s="34"/>
      <c r="O717" s="46"/>
      <c r="P717" s="35"/>
    </row>
    <row r="718" spans="2:16" x14ac:dyDescent="0.25">
      <c r="B718" s="34">
        <v>1919</v>
      </c>
      <c r="C718" s="46" t="s">
        <v>132</v>
      </c>
      <c r="D718" s="46" t="s">
        <v>907</v>
      </c>
      <c r="E718" s="46" t="s">
        <v>14</v>
      </c>
      <c r="F718" s="35" t="s">
        <v>92</v>
      </c>
      <c r="H718" s="96" t="str">
        <f t="shared" si="33"/>
        <v>Goran – Juratović – OK Vihor – M21B</v>
      </c>
      <c r="J718" s="96" t="str">
        <f t="shared" si="34"/>
        <v>Goran – Juratović – OK Vihor</v>
      </c>
      <c r="L718" s="96" t="str">
        <f t="shared" si="35"/>
        <v>Goran – Juratović</v>
      </c>
      <c r="N718" s="34"/>
      <c r="O718" s="192"/>
      <c r="P718" s="35"/>
    </row>
    <row r="719" spans="2:16" x14ac:dyDescent="0.25">
      <c r="B719" s="34">
        <v>1920</v>
      </c>
      <c r="C719" s="46" t="s">
        <v>24</v>
      </c>
      <c r="D719" s="46" t="s">
        <v>463</v>
      </c>
      <c r="E719" s="46" t="s">
        <v>14</v>
      </c>
      <c r="F719" s="35" t="s">
        <v>92</v>
      </c>
      <c r="H719" s="96" t="str">
        <f t="shared" si="33"/>
        <v>Luka – Jurić – OK Vihor – M21B</v>
      </c>
      <c r="J719" s="96" t="str">
        <f t="shared" si="34"/>
        <v>Luka – Jurić – OK Vihor</v>
      </c>
      <c r="L719" s="96" t="str">
        <f t="shared" si="35"/>
        <v>Luka – Jurić</v>
      </c>
      <c r="N719" s="34"/>
      <c r="O719" s="46"/>
      <c r="P719" s="35"/>
    </row>
    <row r="720" spans="2:16" x14ac:dyDescent="0.25">
      <c r="B720" s="34">
        <v>1891</v>
      </c>
      <c r="C720" s="46" t="s">
        <v>250</v>
      </c>
      <c r="D720" s="46" t="s">
        <v>463</v>
      </c>
      <c r="E720" s="46" t="s">
        <v>14</v>
      </c>
      <c r="F720" s="35" t="s">
        <v>248</v>
      </c>
      <c r="H720" s="96" t="str">
        <f t="shared" si="33"/>
        <v>Mirjana – Jurić – OK Vihor – Ž21B</v>
      </c>
      <c r="J720" s="96" t="str">
        <f t="shared" si="34"/>
        <v>Mirjana – Jurić – OK Vihor</v>
      </c>
      <c r="L720" s="96" t="str">
        <f t="shared" si="35"/>
        <v>Mirjana – Jurić</v>
      </c>
      <c r="N720" s="34"/>
      <c r="O720" s="46"/>
      <c r="P720" s="35"/>
    </row>
    <row r="721" spans="2:16" x14ac:dyDescent="0.25">
      <c r="B721" s="34">
        <v>1025</v>
      </c>
      <c r="C721" s="46" t="s">
        <v>225</v>
      </c>
      <c r="D721" s="46" t="s">
        <v>463</v>
      </c>
      <c r="E721" s="46" t="s">
        <v>14</v>
      </c>
      <c r="F721" s="35"/>
      <c r="H721" s="96" t="str">
        <f t="shared" si="33"/>
        <v>Nika – Jurić – OK Vihor</v>
      </c>
      <c r="J721" s="96" t="str">
        <f t="shared" si="34"/>
        <v>Nika – Jurić – OK Vihor</v>
      </c>
      <c r="L721" s="96" t="str">
        <f t="shared" si="35"/>
        <v>Nika – Jurić</v>
      </c>
      <c r="N721" s="34"/>
      <c r="O721" s="46"/>
      <c r="P721" s="35"/>
    </row>
    <row r="722" spans="2:16" x14ac:dyDescent="0.25">
      <c r="B722" s="34">
        <v>1892</v>
      </c>
      <c r="C722" s="46" t="s">
        <v>225</v>
      </c>
      <c r="D722" s="46" t="s">
        <v>463</v>
      </c>
      <c r="E722" s="46" t="s">
        <v>14</v>
      </c>
      <c r="F722" s="35" t="s">
        <v>229</v>
      </c>
      <c r="H722" s="96" t="str">
        <f t="shared" si="33"/>
        <v>Nika – Jurić – OK Vihor – Ž20</v>
      </c>
      <c r="J722" s="96" t="str">
        <f t="shared" si="34"/>
        <v>Nika – Jurić – OK Vihor</v>
      </c>
      <c r="L722" s="96" t="str">
        <f t="shared" si="35"/>
        <v>Nika – Jurić</v>
      </c>
      <c r="N722" s="34"/>
      <c r="O722" s="46"/>
      <c r="P722" s="35"/>
    </row>
    <row r="723" spans="2:16" x14ac:dyDescent="0.25">
      <c r="B723" s="34">
        <v>1893</v>
      </c>
      <c r="C723" s="46" t="s">
        <v>219</v>
      </c>
      <c r="D723" s="46" t="s">
        <v>463</v>
      </c>
      <c r="E723" s="46" t="s">
        <v>14</v>
      </c>
      <c r="F723" s="35" t="s">
        <v>211</v>
      </c>
      <c r="H723" s="96" t="str">
        <f t="shared" si="33"/>
        <v>Petra – Jurić – OK Vihor – Ž14</v>
      </c>
      <c r="J723" s="96" t="str">
        <f t="shared" si="34"/>
        <v>Petra – Jurić – OK Vihor</v>
      </c>
      <c r="L723" s="96" t="str">
        <f t="shared" si="35"/>
        <v>Petra – Jurić</v>
      </c>
      <c r="N723" s="34"/>
      <c r="O723" s="46"/>
      <c r="P723" s="35"/>
    </row>
    <row r="724" spans="2:16" x14ac:dyDescent="0.25">
      <c r="B724" s="34">
        <v>1701</v>
      </c>
      <c r="C724" s="46" t="s">
        <v>908</v>
      </c>
      <c r="D724" s="46" t="s">
        <v>909</v>
      </c>
      <c r="E724" s="46" t="s">
        <v>14</v>
      </c>
      <c r="F724" s="35"/>
      <c r="H724" s="96" t="str">
        <f t="shared" si="33"/>
        <v>Eugen – Jurković – OK Vihor</v>
      </c>
      <c r="J724" s="96" t="str">
        <f t="shared" si="34"/>
        <v>Eugen – Jurković – OK Vihor</v>
      </c>
      <c r="L724" s="96" t="str">
        <f t="shared" si="35"/>
        <v>Eugen – Jurković</v>
      </c>
      <c r="N724" s="34"/>
      <c r="O724" s="46"/>
      <c r="P724" s="35"/>
    </row>
    <row r="725" spans="2:16" x14ac:dyDescent="0.25">
      <c r="B725" s="34">
        <v>1026</v>
      </c>
      <c r="C725" s="46" t="s">
        <v>217</v>
      </c>
      <c r="D725" s="46" t="s">
        <v>910</v>
      </c>
      <c r="E725" s="46" t="s">
        <v>14</v>
      </c>
      <c r="F725" s="35"/>
      <c r="H725" s="96" t="str">
        <f t="shared" si="33"/>
        <v>Nina – Kale – OK Vihor</v>
      </c>
      <c r="J725" s="96" t="str">
        <f t="shared" si="34"/>
        <v>Nina – Kale – OK Vihor</v>
      </c>
      <c r="L725" s="96" t="str">
        <f t="shared" si="35"/>
        <v>Nina – Kale</v>
      </c>
      <c r="N725" s="34"/>
      <c r="O725" s="46"/>
      <c r="P725" s="35"/>
    </row>
    <row r="726" spans="2:16" x14ac:dyDescent="0.25">
      <c r="B726" s="34">
        <v>1702</v>
      </c>
      <c r="C726" s="46" t="s">
        <v>376</v>
      </c>
      <c r="D726" s="46" t="s">
        <v>911</v>
      </c>
      <c r="E726" s="46" t="s">
        <v>14</v>
      </c>
      <c r="F726" s="35"/>
      <c r="H726" s="96" t="str">
        <f t="shared" si="33"/>
        <v>Mia – Kamenjarin – OK Vihor</v>
      </c>
      <c r="J726" s="96" t="str">
        <f t="shared" si="34"/>
        <v>Mia – Kamenjarin – OK Vihor</v>
      </c>
      <c r="L726" s="96" t="str">
        <f t="shared" si="35"/>
        <v>Mia – Kamenjarin</v>
      </c>
      <c r="N726" s="34"/>
      <c r="O726" s="46"/>
      <c r="P726" s="35"/>
    </row>
    <row r="727" spans="2:16" x14ac:dyDescent="0.25">
      <c r="B727" s="34">
        <v>1426</v>
      </c>
      <c r="C727" s="46" t="s">
        <v>24</v>
      </c>
      <c r="D727" s="46" t="s">
        <v>912</v>
      </c>
      <c r="E727" s="46" t="s">
        <v>14</v>
      </c>
      <c r="F727" s="35" t="s">
        <v>62</v>
      </c>
      <c r="H727" s="96" t="str">
        <f t="shared" si="33"/>
        <v>Luka – Karavidović – OK Vihor – M21A</v>
      </c>
      <c r="J727" s="96" t="str">
        <f t="shared" si="34"/>
        <v>Luka – Karavidović – OK Vihor</v>
      </c>
      <c r="L727" s="96" t="str">
        <f t="shared" si="35"/>
        <v>Luka – Karavidović</v>
      </c>
      <c r="N727" s="34"/>
      <c r="O727" s="46"/>
      <c r="P727" s="35"/>
    </row>
    <row r="728" spans="2:16" x14ac:dyDescent="0.25">
      <c r="B728" s="34">
        <v>1703</v>
      </c>
      <c r="C728" s="46" t="s">
        <v>16</v>
      </c>
      <c r="D728" s="46" t="s">
        <v>913</v>
      </c>
      <c r="E728" s="46" t="s">
        <v>14</v>
      </c>
      <c r="F728" s="35"/>
      <c r="H728" s="96" t="str">
        <f t="shared" si="33"/>
        <v>Fran – Karlović – OK Vihor</v>
      </c>
      <c r="J728" s="96" t="str">
        <f t="shared" si="34"/>
        <v>Fran – Karlović – OK Vihor</v>
      </c>
      <c r="L728" s="96" t="str">
        <f t="shared" si="35"/>
        <v>Fran – Karlović</v>
      </c>
      <c r="N728" s="34"/>
      <c r="O728" s="46"/>
      <c r="P728" s="35"/>
    </row>
    <row r="729" spans="2:16" x14ac:dyDescent="0.25">
      <c r="B729" s="34">
        <v>1510</v>
      </c>
      <c r="C729" s="46" t="s">
        <v>914</v>
      </c>
      <c r="D729" s="46" t="s">
        <v>915</v>
      </c>
      <c r="E729" s="46" t="s">
        <v>14</v>
      </c>
      <c r="F729" s="35"/>
      <c r="H729" s="96" t="str">
        <f t="shared" si="33"/>
        <v>Tina – Katić – OK Vihor</v>
      </c>
      <c r="J729" s="96" t="str">
        <f t="shared" si="34"/>
        <v>Tina – Katić – OK Vihor</v>
      </c>
      <c r="L729" s="96" t="str">
        <f t="shared" si="35"/>
        <v>Tina – Katić</v>
      </c>
      <c r="N729" s="34"/>
      <c r="O729" s="46"/>
      <c r="P729" s="35"/>
    </row>
    <row r="730" spans="2:16" x14ac:dyDescent="0.25">
      <c r="B730" s="34">
        <v>1894</v>
      </c>
      <c r="C730" s="46" t="s">
        <v>292</v>
      </c>
      <c r="D730" s="46" t="s">
        <v>916</v>
      </c>
      <c r="E730" s="46" t="s">
        <v>14</v>
      </c>
      <c r="F730" s="35" t="s">
        <v>248</v>
      </c>
      <c r="H730" s="96" t="str">
        <f t="shared" si="33"/>
        <v>Maja – Katušić – OK Vihor – Ž21B</v>
      </c>
      <c r="J730" s="96" t="str">
        <f t="shared" si="34"/>
        <v>Maja – Katušić – OK Vihor</v>
      </c>
      <c r="L730" s="96" t="str">
        <f t="shared" si="35"/>
        <v>Maja – Katušić</v>
      </c>
      <c r="N730" s="34"/>
      <c r="O730" s="46"/>
      <c r="P730" s="35"/>
    </row>
    <row r="731" spans="2:16" x14ac:dyDescent="0.25">
      <c r="B731" s="34">
        <v>1921</v>
      </c>
      <c r="C731" s="46" t="s">
        <v>83</v>
      </c>
      <c r="D731" s="46" t="s">
        <v>917</v>
      </c>
      <c r="E731" s="46" t="s">
        <v>14</v>
      </c>
      <c r="F731" s="35" t="s">
        <v>92</v>
      </c>
      <c r="H731" s="96" t="str">
        <f t="shared" si="33"/>
        <v>Domagoj – Kavečić – OK Vihor – M21B</v>
      </c>
      <c r="J731" s="96" t="str">
        <f t="shared" si="34"/>
        <v>Domagoj – Kavečić – OK Vihor</v>
      </c>
      <c r="L731" s="96" t="str">
        <f t="shared" si="35"/>
        <v>Domagoj – Kavečić</v>
      </c>
      <c r="N731" s="34"/>
      <c r="O731" s="46"/>
      <c r="P731" s="35"/>
    </row>
    <row r="732" spans="2:16" x14ac:dyDescent="0.25">
      <c r="B732" s="34">
        <v>1704</v>
      </c>
      <c r="C732" s="46" t="s">
        <v>918</v>
      </c>
      <c r="D732" s="46" t="s">
        <v>919</v>
      </c>
      <c r="E732" s="46" t="s">
        <v>14</v>
      </c>
      <c r="F732" s="35"/>
      <c r="H732" s="96" t="str">
        <f t="shared" si="33"/>
        <v>Bartol – Kekić – OK Vihor</v>
      </c>
      <c r="J732" s="96" t="str">
        <f t="shared" si="34"/>
        <v>Bartol – Kekić – OK Vihor</v>
      </c>
      <c r="L732" s="96" t="str">
        <f t="shared" si="35"/>
        <v>Bartol – Kekić</v>
      </c>
      <c r="N732" s="34"/>
      <c r="O732" s="46"/>
      <c r="P732" s="35"/>
    </row>
    <row r="733" spans="2:16" x14ac:dyDescent="0.25">
      <c r="B733" s="34">
        <v>1260</v>
      </c>
      <c r="C733" s="46" t="s">
        <v>227</v>
      </c>
      <c r="D733" s="46" t="s">
        <v>920</v>
      </c>
      <c r="E733" s="46" t="s">
        <v>14</v>
      </c>
      <c r="F733" s="35" t="s">
        <v>270</v>
      </c>
      <c r="H733" s="96" t="str">
        <f t="shared" si="33"/>
        <v>Marta – Kiš – OK Vihor – Ž35</v>
      </c>
      <c r="J733" s="96" t="str">
        <f t="shared" si="34"/>
        <v>Marta – Kiš – OK Vihor</v>
      </c>
      <c r="L733" s="96" t="str">
        <f t="shared" si="35"/>
        <v>Marta – Kiš</v>
      </c>
      <c r="N733" s="34"/>
      <c r="O733" s="46"/>
      <c r="P733" s="35"/>
    </row>
    <row r="734" spans="2:16" x14ac:dyDescent="0.25">
      <c r="B734" s="34">
        <v>1705</v>
      </c>
      <c r="C734" s="46" t="s">
        <v>432</v>
      </c>
      <c r="D734" s="46" t="s">
        <v>921</v>
      </c>
      <c r="E734" s="46" t="s">
        <v>14</v>
      </c>
      <c r="F734" s="35"/>
      <c r="H734" s="96" t="str">
        <f t="shared" si="33"/>
        <v>Karla – Kiš Kamenjarin – OK Vihor</v>
      </c>
      <c r="J734" s="96" t="str">
        <f t="shared" si="34"/>
        <v>Karla – Kiš Kamenjarin – OK Vihor</v>
      </c>
      <c r="L734" s="96" t="str">
        <f t="shared" si="35"/>
        <v>Karla – Kiš Kamenjarin</v>
      </c>
      <c r="N734" s="34"/>
      <c r="O734" s="46"/>
      <c r="P734" s="35"/>
    </row>
    <row r="735" spans="2:16" x14ac:dyDescent="0.25">
      <c r="B735" s="34">
        <v>1922</v>
      </c>
      <c r="C735" s="46" t="s">
        <v>121</v>
      </c>
      <c r="D735" s="46" t="s">
        <v>922</v>
      </c>
      <c r="E735" s="46" t="s">
        <v>14</v>
      </c>
      <c r="F735" s="35" t="s">
        <v>92</v>
      </c>
      <c r="H735" s="96" t="str">
        <f t="shared" si="33"/>
        <v>Tihomir – Klement – OK Vihor – M21B</v>
      </c>
      <c r="J735" s="96" t="str">
        <f t="shared" si="34"/>
        <v>Tihomir – Klement – OK Vihor</v>
      </c>
      <c r="L735" s="96" t="str">
        <f t="shared" si="35"/>
        <v>Tihomir – Klement</v>
      </c>
      <c r="N735" s="34"/>
      <c r="O735" s="46"/>
      <c r="P735" s="35"/>
    </row>
    <row r="736" spans="2:16" x14ac:dyDescent="0.25">
      <c r="B736" s="34">
        <v>1749</v>
      </c>
      <c r="C736" s="46" t="s">
        <v>269</v>
      </c>
      <c r="D736" s="46" t="s">
        <v>923</v>
      </c>
      <c r="E736" s="46" t="s">
        <v>14</v>
      </c>
      <c r="F736" s="35"/>
      <c r="H736" s="96" t="str">
        <f t="shared" si="33"/>
        <v>Martina – Knezović – OK Vihor</v>
      </c>
      <c r="J736" s="96" t="str">
        <f t="shared" si="34"/>
        <v>Martina – Knezović – OK Vihor</v>
      </c>
      <c r="L736" s="96" t="str">
        <f t="shared" si="35"/>
        <v>Martina – Knezović</v>
      </c>
      <c r="N736" s="34"/>
      <c r="O736" s="46"/>
      <c r="P736" s="35"/>
    </row>
    <row r="737" spans="2:16" x14ac:dyDescent="0.25">
      <c r="B737" s="34">
        <v>1124</v>
      </c>
      <c r="C737" s="46" t="s">
        <v>924</v>
      </c>
      <c r="D737" s="46" t="s">
        <v>106</v>
      </c>
      <c r="E737" s="46" t="s">
        <v>14</v>
      </c>
      <c r="F737" s="35" t="s">
        <v>92</v>
      </c>
      <c r="H737" s="96" t="str">
        <f t="shared" si="33"/>
        <v>Tin – Kodba – OK Vihor – M21B</v>
      </c>
      <c r="J737" s="96" t="str">
        <f t="shared" si="34"/>
        <v>Tin – Kodba – OK Vihor</v>
      </c>
      <c r="L737" s="96" t="str">
        <f t="shared" si="35"/>
        <v>Tin – Kodba</v>
      </c>
      <c r="N737" s="34"/>
      <c r="O737" s="46"/>
      <c r="P737" s="35"/>
    </row>
    <row r="738" spans="2:16" x14ac:dyDescent="0.25">
      <c r="B738" s="34">
        <v>1263</v>
      </c>
      <c r="C738" s="46" t="s">
        <v>107</v>
      </c>
      <c r="D738" s="46" t="s">
        <v>106</v>
      </c>
      <c r="E738" s="46" t="s">
        <v>14</v>
      </c>
      <c r="F738" s="35" t="s">
        <v>92</v>
      </c>
      <c r="H738" s="96" t="str">
        <f t="shared" si="33"/>
        <v>Vid – Kodba – OK Vihor – M21B</v>
      </c>
      <c r="J738" s="96" t="str">
        <f t="shared" si="34"/>
        <v>Vid – Kodba – OK Vihor</v>
      </c>
      <c r="L738" s="96" t="str">
        <f t="shared" si="35"/>
        <v>Vid – Kodba</v>
      </c>
      <c r="N738" s="34"/>
      <c r="O738" s="46"/>
      <c r="P738" s="35"/>
    </row>
    <row r="739" spans="2:16" x14ac:dyDescent="0.25">
      <c r="B739" s="34">
        <v>1707</v>
      </c>
      <c r="C739" s="46" t="s">
        <v>455</v>
      </c>
      <c r="D739" s="46" t="s">
        <v>925</v>
      </c>
      <c r="E739" s="46" t="s">
        <v>14</v>
      </c>
      <c r="F739" s="35"/>
      <c r="H739" s="96" t="str">
        <f t="shared" si="33"/>
        <v>Antonio – Kolar – OK Vihor</v>
      </c>
      <c r="J739" s="96" t="str">
        <f t="shared" si="34"/>
        <v>Antonio – Kolar – OK Vihor</v>
      </c>
      <c r="L739" s="96" t="str">
        <f t="shared" si="35"/>
        <v>Antonio – Kolar</v>
      </c>
      <c r="N739" s="34"/>
      <c r="O739" s="46"/>
      <c r="P739" s="35"/>
    </row>
    <row r="740" spans="2:16" x14ac:dyDescent="0.25">
      <c r="B740" s="34">
        <v>1706</v>
      </c>
      <c r="C740" s="46" t="s">
        <v>437</v>
      </c>
      <c r="D740" s="46" t="s">
        <v>925</v>
      </c>
      <c r="E740" s="46" t="s">
        <v>14</v>
      </c>
      <c r="F740" s="35"/>
      <c r="H740" s="96" t="str">
        <f t="shared" si="33"/>
        <v>Roko – Kolar – OK Vihor</v>
      </c>
      <c r="J740" s="96" t="str">
        <f t="shared" si="34"/>
        <v>Roko – Kolar – OK Vihor</v>
      </c>
      <c r="L740" s="96" t="str">
        <f t="shared" si="35"/>
        <v>Roko – Kolar</v>
      </c>
      <c r="N740" s="34"/>
      <c r="O740" s="46"/>
      <c r="P740" s="35"/>
    </row>
    <row r="741" spans="2:16" x14ac:dyDescent="0.25">
      <c r="B741" s="34">
        <v>1070</v>
      </c>
      <c r="C741" s="46" t="s">
        <v>312</v>
      </c>
      <c r="D741" s="46" t="s">
        <v>50</v>
      </c>
      <c r="E741" s="46" t="s">
        <v>14</v>
      </c>
      <c r="F741" s="35" t="s">
        <v>304</v>
      </c>
      <c r="H741" s="96" t="str">
        <f t="shared" si="33"/>
        <v>Nataša – Kolarek – OK Vihor – Ž45</v>
      </c>
      <c r="J741" s="96" t="str">
        <f t="shared" si="34"/>
        <v>Nataša – Kolarek – OK Vihor</v>
      </c>
      <c r="L741" s="96" t="str">
        <f t="shared" si="35"/>
        <v>Nataša – Kolarek</v>
      </c>
      <c r="N741" s="34"/>
      <c r="O741" s="46"/>
      <c r="P741" s="35"/>
    </row>
    <row r="742" spans="2:16" x14ac:dyDescent="0.25">
      <c r="B742" s="34">
        <v>1477</v>
      </c>
      <c r="C742" s="46" t="s">
        <v>225</v>
      </c>
      <c r="D742" s="46" t="s">
        <v>50</v>
      </c>
      <c r="E742" s="46" t="s">
        <v>14</v>
      </c>
      <c r="F742" s="35" t="s">
        <v>229</v>
      </c>
      <c r="H742" s="96" t="str">
        <f t="shared" si="33"/>
        <v>Nika – Kolarek – OK Vihor – Ž20</v>
      </c>
      <c r="J742" s="96" t="str">
        <f t="shared" si="34"/>
        <v>Nika – Kolarek – OK Vihor</v>
      </c>
      <c r="L742" s="96" t="str">
        <f t="shared" si="35"/>
        <v>Nika – Kolarek</v>
      </c>
      <c r="N742" s="34"/>
      <c r="O742" s="46"/>
      <c r="P742" s="35"/>
    </row>
    <row r="743" spans="2:16" x14ac:dyDescent="0.25">
      <c r="B743" s="34">
        <v>1191</v>
      </c>
      <c r="C743" s="46" t="s">
        <v>32</v>
      </c>
      <c r="D743" s="46" t="s">
        <v>50</v>
      </c>
      <c r="E743" s="46" t="s">
        <v>14</v>
      </c>
      <c r="F743" s="35" t="s">
        <v>51</v>
      </c>
      <c r="H743" s="96" t="str">
        <f t="shared" si="33"/>
        <v>Noa – Kolarek – OK Vihor – M20</v>
      </c>
      <c r="J743" s="96" t="str">
        <f t="shared" si="34"/>
        <v>Noa – Kolarek – OK Vihor</v>
      </c>
      <c r="L743" s="96" t="str">
        <f t="shared" si="35"/>
        <v>Noa – Kolarek</v>
      </c>
      <c r="N743" s="34"/>
      <c r="O743" s="46"/>
      <c r="P743" s="35"/>
    </row>
    <row r="744" spans="2:16" x14ac:dyDescent="0.25">
      <c r="B744" s="34">
        <v>1524</v>
      </c>
      <c r="C744" s="46" t="s">
        <v>115</v>
      </c>
      <c r="D744" s="46" t="s">
        <v>926</v>
      </c>
      <c r="E744" s="46" t="s">
        <v>14</v>
      </c>
      <c r="F744" s="35"/>
      <c r="H744" s="96" t="str">
        <f t="shared" si="33"/>
        <v>Petar – Korlaet – OK Vihor</v>
      </c>
      <c r="J744" s="96" t="str">
        <f t="shared" si="34"/>
        <v>Petar – Korlaet – OK Vihor</v>
      </c>
      <c r="L744" s="96" t="str">
        <f t="shared" si="35"/>
        <v>Petar – Korlaet</v>
      </c>
      <c r="N744" s="34"/>
      <c r="O744" s="46"/>
      <c r="P744" s="35"/>
    </row>
    <row r="745" spans="2:16" x14ac:dyDescent="0.25">
      <c r="B745" s="34">
        <v>1895</v>
      </c>
      <c r="C745" s="46" t="s">
        <v>219</v>
      </c>
      <c r="D745" s="46" t="s">
        <v>246</v>
      </c>
      <c r="E745" s="46" t="s">
        <v>14</v>
      </c>
      <c r="F745" s="35" t="s">
        <v>248</v>
      </c>
      <c r="H745" s="96" t="str">
        <f t="shared" si="33"/>
        <v>Petra – Kos – OK Vihor – Ž21B</v>
      </c>
      <c r="J745" s="96" t="str">
        <f t="shared" si="34"/>
        <v>Petra – Kos – OK Vihor</v>
      </c>
      <c r="L745" s="96" t="str">
        <f t="shared" si="35"/>
        <v>Petra – Kos</v>
      </c>
      <c r="N745" s="34"/>
      <c r="O745" s="46"/>
      <c r="P745" s="35"/>
    </row>
    <row r="746" spans="2:16" x14ac:dyDescent="0.25">
      <c r="B746" s="34">
        <v>1930</v>
      </c>
      <c r="C746" s="46" t="s">
        <v>927</v>
      </c>
      <c r="D746" s="46" t="s">
        <v>246</v>
      </c>
      <c r="E746" s="46" t="s">
        <v>14</v>
      </c>
      <c r="F746" s="35" t="s">
        <v>92</v>
      </c>
      <c r="H746" s="96" t="str">
        <f t="shared" si="33"/>
        <v>Zlatan – Kos – OK Vihor – M21B</v>
      </c>
      <c r="J746" s="96" t="str">
        <f t="shared" si="34"/>
        <v>Zlatan – Kos – OK Vihor</v>
      </c>
      <c r="L746" s="96" t="str">
        <f t="shared" si="35"/>
        <v>Zlatan – Kos</v>
      </c>
      <c r="N746" s="34"/>
      <c r="O746" s="46"/>
      <c r="P746" s="35"/>
    </row>
    <row r="747" spans="2:16" x14ac:dyDescent="0.25">
      <c r="B747" s="34">
        <v>1815</v>
      </c>
      <c r="C747" s="46" t="s">
        <v>928</v>
      </c>
      <c r="D747" s="46" t="s">
        <v>212</v>
      </c>
      <c r="E747" s="46" t="s">
        <v>14</v>
      </c>
      <c r="F747" s="35"/>
      <c r="H747" s="96" t="str">
        <f t="shared" si="33"/>
        <v>Nediljko – Kovač – OK Vihor</v>
      </c>
      <c r="J747" s="96" t="str">
        <f t="shared" si="34"/>
        <v>Nediljko – Kovač – OK Vihor</v>
      </c>
      <c r="L747" s="96" t="str">
        <f t="shared" si="35"/>
        <v>Nediljko – Kovač</v>
      </c>
      <c r="N747" s="34"/>
      <c r="O747" s="46"/>
      <c r="P747" s="35"/>
    </row>
    <row r="748" spans="2:16" x14ac:dyDescent="0.25">
      <c r="B748" s="34">
        <v>1405</v>
      </c>
      <c r="C748" s="46" t="s">
        <v>193</v>
      </c>
      <c r="D748" s="46" t="s">
        <v>375</v>
      </c>
      <c r="E748" s="46" t="s">
        <v>14</v>
      </c>
      <c r="F748" s="35" t="s">
        <v>248</v>
      </c>
      <c r="H748" s="96" t="str">
        <f t="shared" si="33"/>
        <v>Ana – Kovačić – OK Vihor – Ž21B</v>
      </c>
      <c r="J748" s="96" t="str">
        <f t="shared" si="34"/>
        <v>Ana – Kovačić – OK Vihor</v>
      </c>
      <c r="L748" s="96" t="str">
        <f t="shared" si="35"/>
        <v>Ana – Kovačić</v>
      </c>
      <c r="N748" s="34"/>
      <c r="O748" s="46"/>
      <c r="P748" s="35"/>
    </row>
    <row r="749" spans="2:16" x14ac:dyDescent="0.25">
      <c r="B749" s="34">
        <v>1423</v>
      </c>
      <c r="C749" s="46" t="s">
        <v>94</v>
      </c>
      <c r="D749" s="46" t="s">
        <v>93</v>
      </c>
      <c r="E749" s="46" t="s">
        <v>14</v>
      </c>
      <c r="F749" s="35" t="s">
        <v>92</v>
      </c>
      <c r="H749" s="96" t="str">
        <f t="shared" si="33"/>
        <v>Eduard – Kožul – OK Vihor – M21B</v>
      </c>
      <c r="J749" s="96" t="str">
        <f t="shared" si="34"/>
        <v>Eduard – Kožul – OK Vihor</v>
      </c>
      <c r="L749" s="96" t="str">
        <f t="shared" si="35"/>
        <v>Eduard – Kožul</v>
      </c>
      <c r="N749" s="34"/>
      <c r="O749" s="46"/>
      <c r="P749" s="35"/>
    </row>
    <row r="750" spans="2:16" x14ac:dyDescent="0.25">
      <c r="B750" s="34">
        <v>1182</v>
      </c>
      <c r="C750" s="46" t="s">
        <v>193</v>
      </c>
      <c r="D750" s="46" t="s">
        <v>929</v>
      </c>
      <c r="E750" s="46" t="s">
        <v>14</v>
      </c>
      <c r="F750" s="35" t="s">
        <v>211</v>
      </c>
      <c r="H750" s="96" t="str">
        <f t="shared" si="33"/>
        <v>Ana – Krajnović – OK Vihor – Ž14</v>
      </c>
      <c r="J750" s="96" t="str">
        <f t="shared" si="34"/>
        <v>Ana – Krajnović – OK Vihor</v>
      </c>
      <c r="L750" s="96" t="str">
        <f t="shared" si="35"/>
        <v>Ana – Krajnović</v>
      </c>
      <c r="N750" s="34"/>
      <c r="O750" s="46"/>
      <c r="P750" s="35"/>
    </row>
    <row r="751" spans="2:16" x14ac:dyDescent="0.25">
      <c r="B751" s="34">
        <v>1295</v>
      </c>
      <c r="C751" s="46" t="s">
        <v>594</v>
      </c>
      <c r="D751" s="46" t="s">
        <v>929</v>
      </c>
      <c r="E751" s="46" t="s">
        <v>14</v>
      </c>
      <c r="F751" s="35" t="s">
        <v>142</v>
      </c>
      <c r="H751" s="96" t="str">
        <f t="shared" si="33"/>
        <v>Ivo – Krajnović – OK Vihor – M45</v>
      </c>
      <c r="J751" s="96" t="str">
        <f t="shared" si="34"/>
        <v>Ivo – Krajnović – OK Vihor</v>
      </c>
      <c r="L751" s="96" t="str">
        <f t="shared" si="35"/>
        <v>Ivo – Krajnović</v>
      </c>
      <c r="N751" s="34"/>
      <c r="O751" s="46"/>
      <c r="P751" s="35"/>
    </row>
    <row r="752" spans="2:16" x14ac:dyDescent="0.25">
      <c r="B752" s="34">
        <v>1497</v>
      </c>
      <c r="C752" s="46" t="s">
        <v>24</v>
      </c>
      <c r="D752" s="46" t="s">
        <v>929</v>
      </c>
      <c r="E752" s="46" t="s">
        <v>14</v>
      </c>
      <c r="F752" s="35" t="s">
        <v>51</v>
      </c>
      <c r="H752" s="96" t="str">
        <f t="shared" si="33"/>
        <v>Luka – Krajnović – OK Vihor – M20</v>
      </c>
      <c r="J752" s="96" t="str">
        <f t="shared" si="34"/>
        <v>Luka – Krajnović – OK Vihor</v>
      </c>
      <c r="L752" s="96" t="str">
        <f t="shared" si="35"/>
        <v>Luka – Krajnović</v>
      </c>
      <c r="N752" s="34"/>
      <c r="O752" s="46"/>
      <c r="P752" s="35"/>
    </row>
    <row r="753" spans="2:16" x14ac:dyDescent="0.25">
      <c r="B753" s="34">
        <v>1495</v>
      </c>
      <c r="C753" s="46" t="s">
        <v>179</v>
      </c>
      <c r="D753" s="46" t="s">
        <v>644</v>
      </c>
      <c r="E753" s="46" t="s">
        <v>14</v>
      </c>
      <c r="F753" s="35" t="s">
        <v>62</v>
      </c>
      <c r="H753" s="96" t="str">
        <f t="shared" si="33"/>
        <v>Miroslav – Kralj – OK Vihor – M21A</v>
      </c>
      <c r="J753" s="96" t="str">
        <f t="shared" si="34"/>
        <v>Miroslav – Kralj – OK Vihor</v>
      </c>
      <c r="L753" s="96" t="str">
        <f t="shared" si="35"/>
        <v>Miroslav – Kralj</v>
      </c>
      <c r="N753" s="34"/>
      <c r="O753" s="46"/>
      <c r="P753" s="35"/>
    </row>
    <row r="754" spans="2:16" x14ac:dyDescent="0.25">
      <c r="B754" s="34">
        <v>1896</v>
      </c>
      <c r="C754" s="46" t="s">
        <v>273</v>
      </c>
      <c r="D754" s="46" t="s">
        <v>930</v>
      </c>
      <c r="E754" s="46" t="s">
        <v>14</v>
      </c>
      <c r="F754" s="35" t="s">
        <v>248</v>
      </c>
      <c r="H754" s="96" t="str">
        <f t="shared" si="33"/>
        <v>Nikolina – Kranjec – OK Vihor – Ž21B</v>
      </c>
      <c r="J754" s="96" t="str">
        <f t="shared" si="34"/>
        <v>Nikolina – Kranjec – OK Vihor</v>
      </c>
      <c r="L754" s="96" t="str">
        <f t="shared" si="35"/>
        <v>Nikolina – Kranjec</v>
      </c>
      <c r="N754" s="34"/>
      <c r="O754" s="46"/>
      <c r="P754" s="35"/>
    </row>
    <row r="755" spans="2:16" x14ac:dyDescent="0.25">
      <c r="B755" s="34">
        <v>1010</v>
      </c>
      <c r="C755" s="46" t="s">
        <v>823</v>
      </c>
      <c r="D755" s="46" t="s">
        <v>931</v>
      </c>
      <c r="E755" s="46" t="s">
        <v>14</v>
      </c>
      <c r="F755" s="35"/>
      <c r="H755" s="96" t="str">
        <f t="shared" si="33"/>
        <v>Anita – Kristian – OK Vihor</v>
      </c>
      <c r="J755" s="96" t="str">
        <f t="shared" si="34"/>
        <v>Anita – Kristian – OK Vihor</v>
      </c>
      <c r="L755" s="96" t="str">
        <f t="shared" si="35"/>
        <v>Anita – Kristian</v>
      </c>
      <c r="N755" s="34"/>
      <c r="O755" s="46"/>
      <c r="P755" s="35"/>
    </row>
    <row r="756" spans="2:16" x14ac:dyDescent="0.25">
      <c r="B756" s="34">
        <v>1386</v>
      </c>
      <c r="C756" s="46" t="s">
        <v>932</v>
      </c>
      <c r="D756" s="46" t="s">
        <v>933</v>
      </c>
      <c r="E756" s="46" t="s">
        <v>14</v>
      </c>
      <c r="F756" s="35" t="s">
        <v>142</v>
      </c>
      <c r="H756" s="96" t="str">
        <f t="shared" si="33"/>
        <v>Edo – Krš – OK Vihor – M45</v>
      </c>
      <c r="J756" s="96" t="str">
        <f t="shared" si="34"/>
        <v>Edo – Krš – OK Vihor</v>
      </c>
      <c r="L756" s="96" t="str">
        <f t="shared" si="35"/>
        <v>Edo – Krš</v>
      </c>
      <c r="N756" s="34"/>
      <c r="O756" s="46"/>
      <c r="P756" s="35"/>
    </row>
    <row r="757" spans="2:16" x14ac:dyDescent="0.25">
      <c r="B757" s="34">
        <v>1216</v>
      </c>
      <c r="C757" s="46" t="s">
        <v>315</v>
      </c>
      <c r="D757" s="46" t="s">
        <v>933</v>
      </c>
      <c r="E757" s="46" t="s">
        <v>14</v>
      </c>
      <c r="F757" s="35" t="s">
        <v>270</v>
      </c>
      <c r="H757" s="96" t="str">
        <f t="shared" si="33"/>
        <v>Sanja – Krš – OK Vihor – Ž35</v>
      </c>
      <c r="J757" s="96" t="str">
        <f t="shared" si="34"/>
        <v>Sanja – Krš – OK Vihor</v>
      </c>
      <c r="L757" s="96" t="str">
        <f t="shared" si="35"/>
        <v>Sanja – Krš</v>
      </c>
      <c r="N757" s="34"/>
      <c r="O757" s="46"/>
      <c r="P757" s="35"/>
    </row>
    <row r="758" spans="2:16" x14ac:dyDescent="0.25">
      <c r="B758" s="34">
        <v>1489</v>
      </c>
      <c r="C758" s="46" t="s">
        <v>61</v>
      </c>
      <c r="D758" s="46" t="s">
        <v>934</v>
      </c>
      <c r="E758" s="46" t="s">
        <v>14</v>
      </c>
      <c r="F758" s="35" t="s">
        <v>92</v>
      </c>
      <c r="H758" s="96" t="str">
        <f t="shared" si="33"/>
        <v>Matija – Kučinac – OK Vihor – M21B</v>
      </c>
      <c r="J758" s="96" t="str">
        <f t="shared" si="34"/>
        <v>Matija – Kučinac – OK Vihor</v>
      </c>
      <c r="L758" s="96" t="str">
        <f t="shared" si="35"/>
        <v>Matija – Kučinac</v>
      </c>
      <c r="N758" s="34"/>
      <c r="O758" s="46"/>
      <c r="P758" s="35"/>
    </row>
    <row r="759" spans="2:16" x14ac:dyDescent="0.25">
      <c r="B759" s="34">
        <v>1544</v>
      </c>
      <c r="C759" s="46" t="s">
        <v>935</v>
      </c>
      <c r="D759" s="46" t="s">
        <v>934</v>
      </c>
      <c r="E759" s="46" t="s">
        <v>14</v>
      </c>
      <c r="F759" s="35" t="s">
        <v>322</v>
      </c>
      <c r="H759" s="96" t="str">
        <f t="shared" si="33"/>
        <v>Teodora – Kučinac – OK Vihor – Ž55</v>
      </c>
      <c r="J759" s="96" t="str">
        <f t="shared" si="34"/>
        <v>Teodora – Kučinac – OK Vihor</v>
      </c>
      <c r="L759" s="96" t="str">
        <f t="shared" si="35"/>
        <v>Teodora – Kučinac</v>
      </c>
      <c r="N759" s="34"/>
      <c r="O759" s="46"/>
      <c r="P759" s="35"/>
    </row>
    <row r="760" spans="2:16" x14ac:dyDescent="0.25">
      <c r="B760" s="34">
        <v>1069</v>
      </c>
      <c r="C760" s="46" t="s">
        <v>936</v>
      </c>
      <c r="D760" s="46" t="s">
        <v>52</v>
      </c>
      <c r="E760" s="46" t="s">
        <v>14</v>
      </c>
      <c r="F760" s="35" t="s">
        <v>142</v>
      </c>
      <c r="H760" s="96" t="str">
        <f t="shared" si="33"/>
        <v>Boris – Kukec – OK Vihor – M45</v>
      </c>
      <c r="J760" s="96" t="str">
        <f t="shared" si="34"/>
        <v>Boris – Kukec – OK Vihor</v>
      </c>
      <c r="L760" s="96" t="str">
        <f t="shared" si="35"/>
        <v>Boris – Kukec</v>
      </c>
      <c r="N760" s="34"/>
      <c r="O760" s="46"/>
      <c r="P760" s="35"/>
    </row>
    <row r="761" spans="2:16" x14ac:dyDescent="0.25">
      <c r="B761" s="34">
        <v>1105</v>
      </c>
      <c r="C761" s="46" t="s">
        <v>53</v>
      </c>
      <c r="D761" s="46" t="s">
        <v>52</v>
      </c>
      <c r="E761" s="46" t="s">
        <v>14</v>
      </c>
      <c r="F761" s="35" t="s">
        <v>51</v>
      </c>
      <c r="H761" s="96" t="str">
        <f t="shared" si="33"/>
        <v>Jura – Kukec – OK Vihor – M20</v>
      </c>
      <c r="J761" s="96" t="str">
        <f t="shared" si="34"/>
        <v>Jura – Kukec – OK Vihor</v>
      </c>
      <c r="L761" s="96" t="str">
        <f t="shared" si="35"/>
        <v>Jura – Kukec</v>
      </c>
      <c r="N761" s="34"/>
      <c r="O761" s="46"/>
      <c r="P761" s="35"/>
    </row>
    <row r="762" spans="2:16" x14ac:dyDescent="0.25">
      <c r="B762" s="34">
        <v>1397</v>
      </c>
      <c r="C762" s="46" t="s">
        <v>937</v>
      </c>
      <c r="D762" s="46" t="s">
        <v>52</v>
      </c>
      <c r="E762" s="46" t="s">
        <v>14</v>
      </c>
      <c r="F762" s="35" t="s">
        <v>304</v>
      </c>
      <c r="H762" s="96" t="str">
        <f t="shared" si="33"/>
        <v>Karolina – Kukec – OK Vihor – Ž45</v>
      </c>
      <c r="J762" s="96" t="str">
        <f t="shared" si="34"/>
        <v>Karolina – Kukec – OK Vihor</v>
      </c>
      <c r="L762" s="96" t="str">
        <f t="shared" si="35"/>
        <v>Karolina – Kukec</v>
      </c>
      <c r="N762" s="34"/>
      <c r="O762" s="46"/>
      <c r="P762" s="35"/>
    </row>
    <row r="763" spans="2:16" x14ac:dyDescent="0.25">
      <c r="B763" s="34">
        <v>1512</v>
      </c>
      <c r="C763" s="46" t="s">
        <v>227</v>
      </c>
      <c r="D763" s="46" t="s">
        <v>52</v>
      </c>
      <c r="E763" s="46" t="s">
        <v>14</v>
      </c>
      <c r="F763" s="35" t="s">
        <v>229</v>
      </c>
      <c r="H763" s="96" t="str">
        <f t="shared" si="33"/>
        <v>Marta – Kukec – OK Vihor – Ž20</v>
      </c>
      <c r="J763" s="96" t="str">
        <f t="shared" si="34"/>
        <v>Marta – Kukec – OK Vihor</v>
      </c>
      <c r="L763" s="96" t="str">
        <f t="shared" si="35"/>
        <v>Marta – Kukec</v>
      </c>
      <c r="N763" s="34"/>
      <c r="O763" s="46"/>
      <c r="P763" s="35"/>
    </row>
    <row r="764" spans="2:16" x14ac:dyDescent="0.25">
      <c r="B764" s="34">
        <v>1708</v>
      </c>
      <c r="C764" s="46" t="s">
        <v>938</v>
      </c>
      <c r="D764" s="46" t="s">
        <v>939</v>
      </c>
      <c r="E764" s="46" t="s">
        <v>14</v>
      </c>
      <c r="F764" s="35"/>
      <c r="H764" s="96" t="str">
        <f t="shared" si="33"/>
        <v>Matea – Kulušić – OK Vihor</v>
      </c>
      <c r="J764" s="96" t="str">
        <f t="shared" si="34"/>
        <v>Matea – Kulušić – OK Vihor</v>
      </c>
      <c r="L764" s="96" t="str">
        <f t="shared" si="35"/>
        <v>Matea – Kulušić</v>
      </c>
      <c r="N764" s="34"/>
      <c r="O764" s="46"/>
      <c r="P764" s="35"/>
    </row>
    <row r="765" spans="2:16" x14ac:dyDescent="0.25">
      <c r="B765" s="34">
        <v>1375</v>
      </c>
      <c r="C765" s="46" t="s">
        <v>292</v>
      </c>
      <c r="D765" s="46" t="s">
        <v>291</v>
      </c>
      <c r="E765" s="46" t="s">
        <v>14</v>
      </c>
      <c r="F765" s="35" t="s">
        <v>270</v>
      </c>
      <c r="H765" s="96" t="str">
        <f t="shared" si="33"/>
        <v>Maja – Kušt – OK Vihor – Ž35</v>
      </c>
      <c r="J765" s="96" t="str">
        <f t="shared" si="34"/>
        <v>Maja – Kušt – OK Vihor</v>
      </c>
      <c r="L765" s="96" t="str">
        <f t="shared" si="35"/>
        <v>Maja – Kušt</v>
      </c>
      <c r="N765" s="34"/>
      <c r="O765" s="46"/>
      <c r="P765" s="35"/>
    </row>
    <row r="766" spans="2:16" x14ac:dyDescent="0.25">
      <c r="B766" s="34">
        <v>1029</v>
      </c>
      <c r="C766" s="46" t="s">
        <v>219</v>
      </c>
      <c r="D766" s="46" t="s">
        <v>940</v>
      </c>
      <c r="E766" s="46" t="s">
        <v>14</v>
      </c>
      <c r="F766" s="35"/>
      <c r="H766" s="96" t="str">
        <f t="shared" si="33"/>
        <v>Petra – Laškarin – OK Vihor</v>
      </c>
      <c r="J766" s="96" t="str">
        <f t="shared" si="34"/>
        <v>Petra – Laškarin – OK Vihor</v>
      </c>
      <c r="L766" s="96" t="str">
        <f t="shared" si="35"/>
        <v>Petra – Laškarin</v>
      </c>
      <c r="N766" s="34"/>
      <c r="O766" s="46"/>
      <c r="P766" s="35"/>
    </row>
    <row r="767" spans="2:16" x14ac:dyDescent="0.25">
      <c r="B767" s="34">
        <v>1076</v>
      </c>
      <c r="C767" s="46" t="s">
        <v>941</v>
      </c>
      <c r="D767" s="46" t="s">
        <v>942</v>
      </c>
      <c r="E767" s="46" t="s">
        <v>14</v>
      </c>
      <c r="F767" s="35" t="s">
        <v>304</v>
      </c>
      <c r="H767" s="96" t="str">
        <f t="shared" si="33"/>
        <v>Nevena – Letica – OK Vihor – Ž45</v>
      </c>
      <c r="J767" s="96" t="str">
        <f t="shared" si="34"/>
        <v>Nevena – Letica – OK Vihor</v>
      </c>
      <c r="L767" s="96" t="str">
        <f t="shared" si="35"/>
        <v>Nevena – Letica</v>
      </c>
      <c r="N767" s="34"/>
      <c r="O767" s="46"/>
      <c r="P767" s="35"/>
    </row>
    <row r="768" spans="2:16" x14ac:dyDescent="0.25">
      <c r="B768" s="34">
        <v>1013</v>
      </c>
      <c r="C768" s="46" t="s">
        <v>83</v>
      </c>
      <c r="D768" s="46" t="s">
        <v>943</v>
      </c>
      <c r="E768" s="46" t="s">
        <v>14</v>
      </c>
      <c r="F768" s="35"/>
      <c r="H768" s="96" t="str">
        <f t="shared" si="33"/>
        <v>Domagoj – Levanić – OK Vihor</v>
      </c>
      <c r="J768" s="96" t="str">
        <f t="shared" si="34"/>
        <v>Domagoj – Levanić – OK Vihor</v>
      </c>
      <c r="L768" s="96" t="str">
        <f t="shared" si="35"/>
        <v>Domagoj – Levanić</v>
      </c>
      <c r="N768" s="34"/>
      <c r="O768" s="46"/>
      <c r="P768" s="35"/>
    </row>
    <row r="769" spans="2:16" x14ac:dyDescent="0.25">
      <c r="B769" s="34">
        <v>1034</v>
      </c>
      <c r="C769" s="46" t="s">
        <v>77</v>
      </c>
      <c r="D769" s="46" t="s">
        <v>944</v>
      </c>
      <c r="E769" s="46" t="s">
        <v>14</v>
      </c>
      <c r="F769" s="35"/>
      <c r="H769" s="96" t="str">
        <f t="shared" si="33"/>
        <v>Tomislav – Lopandić – OK Vihor</v>
      </c>
      <c r="J769" s="96" t="str">
        <f t="shared" si="34"/>
        <v>Tomislav – Lopandić – OK Vihor</v>
      </c>
      <c r="L769" s="96" t="str">
        <f t="shared" si="35"/>
        <v>Tomislav – Lopandić</v>
      </c>
      <c r="N769" s="34"/>
      <c r="O769" s="46"/>
      <c r="P769" s="35"/>
    </row>
    <row r="770" spans="2:16" x14ac:dyDescent="0.25">
      <c r="B770" s="34">
        <v>1080</v>
      </c>
      <c r="C770" s="46" t="s">
        <v>945</v>
      </c>
      <c r="D770" s="46" t="s">
        <v>946</v>
      </c>
      <c r="E770" s="46" t="s">
        <v>14</v>
      </c>
      <c r="F770" s="35" t="s">
        <v>304</v>
      </c>
      <c r="H770" s="96" t="str">
        <f t="shared" si="33"/>
        <v>Darinka – Lovrec – OK Vihor – Ž45</v>
      </c>
      <c r="J770" s="96" t="str">
        <f t="shared" si="34"/>
        <v>Darinka – Lovrec – OK Vihor</v>
      </c>
      <c r="L770" s="96" t="str">
        <f t="shared" si="35"/>
        <v>Darinka – Lovrec</v>
      </c>
      <c r="N770" s="34"/>
      <c r="O770" s="46"/>
      <c r="P770" s="35"/>
    </row>
    <row r="771" spans="2:16" x14ac:dyDescent="0.25">
      <c r="B771" s="34">
        <v>1360</v>
      </c>
      <c r="C771" s="46" t="s">
        <v>234</v>
      </c>
      <c r="D771" s="46" t="s">
        <v>946</v>
      </c>
      <c r="E771" s="46" t="s">
        <v>14</v>
      </c>
      <c r="F771" s="35" t="s">
        <v>232</v>
      </c>
      <c r="H771" s="96" t="str">
        <f t="shared" si="33"/>
        <v>Iva – Lovrec – OK Vihor – Ž21A</v>
      </c>
      <c r="J771" s="96" t="str">
        <f t="shared" si="34"/>
        <v>Iva – Lovrec – OK Vihor</v>
      </c>
      <c r="L771" s="96" t="str">
        <f t="shared" si="35"/>
        <v>Iva – Lovrec</v>
      </c>
      <c r="N771" s="34"/>
      <c r="O771" s="46"/>
      <c r="P771" s="35"/>
    </row>
    <row r="772" spans="2:16" x14ac:dyDescent="0.25">
      <c r="B772" s="34">
        <v>1532</v>
      </c>
      <c r="C772" s="46" t="s">
        <v>376</v>
      </c>
      <c r="D772" s="46" t="s">
        <v>946</v>
      </c>
      <c r="E772" s="46" t="s">
        <v>14</v>
      </c>
      <c r="F772" s="35" t="s">
        <v>248</v>
      </c>
      <c r="H772" s="96" t="str">
        <f t="shared" si="33"/>
        <v>Mia – Lovrec – OK Vihor – Ž21B</v>
      </c>
      <c r="J772" s="96" t="str">
        <f t="shared" si="34"/>
        <v>Mia – Lovrec – OK Vihor</v>
      </c>
      <c r="L772" s="96" t="str">
        <f t="shared" si="35"/>
        <v>Mia – Lovrec</v>
      </c>
      <c r="N772" s="34"/>
      <c r="O772" s="46"/>
      <c r="P772" s="35"/>
    </row>
    <row r="773" spans="2:16" x14ac:dyDescent="0.25">
      <c r="B773" s="34">
        <v>1482</v>
      </c>
      <c r="C773" s="46" t="s">
        <v>496</v>
      </c>
      <c r="D773" s="46" t="s">
        <v>946</v>
      </c>
      <c r="E773" s="46" t="s">
        <v>14</v>
      </c>
      <c r="F773" s="35" t="s">
        <v>168</v>
      </c>
      <c r="H773" s="96" t="str">
        <f t="shared" si="33"/>
        <v>Nenad – Lovrec – OK Vihor – M55</v>
      </c>
      <c r="J773" s="96" t="str">
        <f t="shared" si="34"/>
        <v>Nenad – Lovrec – OK Vihor</v>
      </c>
      <c r="L773" s="96" t="str">
        <f t="shared" si="35"/>
        <v>Nenad – Lovrec</v>
      </c>
      <c r="N773" s="34"/>
      <c r="O773" s="46"/>
      <c r="P773" s="35"/>
    </row>
    <row r="774" spans="2:16" x14ac:dyDescent="0.25">
      <c r="B774" s="34">
        <v>1897</v>
      </c>
      <c r="C774" s="46" t="s">
        <v>127</v>
      </c>
      <c r="D774" s="46" t="s">
        <v>947</v>
      </c>
      <c r="E774" s="46" t="s">
        <v>14</v>
      </c>
      <c r="F774" s="35" t="s">
        <v>92</v>
      </c>
      <c r="H774" s="96" t="str">
        <f t="shared" si="33"/>
        <v>Franjo – Lozančić – OK Vihor – M21B</v>
      </c>
      <c r="J774" s="96" t="str">
        <f t="shared" si="34"/>
        <v>Franjo – Lozančić – OK Vihor</v>
      </c>
      <c r="L774" s="96" t="str">
        <f t="shared" si="35"/>
        <v>Franjo – Lozančić</v>
      </c>
      <c r="N774" s="34"/>
      <c r="O774" s="46"/>
      <c r="P774" s="35"/>
    </row>
    <row r="775" spans="2:16" x14ac:dyDescent="0.25">
      <c r="B775" s="34">
        <v>1898</v>
      </c>
      <c r="C775" s="46" t="s">
        <v>447</v>
      </c>
      <c r="D775" s="46" t="s">
        <v>948</v>
      </c>
      <c r="E775" s="46" t="s">
        <v>14</v>
      </c>
      <c r="F775" s="35" t="s">
        <v>92</v>
      </c>
      <c r="H775" s="96" t="str">
        <f t="shared" si="33"/>
        <v>Nikola – Lucić – OK Vihor – M21B</v>
      </c>
      <c r="J775" s="96" t="str">
        <f t="shared" si="34"/>
        <v>Nikola – Lucić – OK Vihor</v>
      </c>
      <c r="L775" s="96" t="str">
        <f t="shared" si="35"/>
        <v>Nikola – Lucić</v>
      </c>
      <c r="N775" s="34"/>
      <c r="O775" s="46"/>
      <c r="P775" s="35"/>
    </row>
    <row r="776" spans="2:16" x14ac:dyDescent="0.25">
      <c r="B776" s="34">
        <v>1899</v>
      </c>
      <c r="C776" s="46" t="s">
        <v>58</v>
      </c>
      <c r="D776" s="46" t="s">
        <v>949</v>
      </c>
      <c r="E776" s="46" t="s">
        <v>14</v>
      </c>
      <c r="F776" s="35" t="s">
        <v>92</v>
      </c>
      <c r="H776" s="96" t="str">
        <f t="shared" si="33"/>
        <v>Ivan – Majnarić – OK Vihor – M21B</v>
      </c>
      <c r="J776" s="96" t="str">
        <f t="shared" si="34"/>
        <v>Ivan – Majnarić – OK Vihor</v>
      </c>
      <c r="L776" s="96" t="str">
        <f t="shared" si="35"/>
        <v>Ivan – Majnarić</v>
      </c>
      <c r="N776" s="34"/>
      <c r="O776" s="46"/>
      <c r="P776" s="35"/>
    </row>
    <row r="777" spans="2:16" x14ac:dyDescent="0.25">
      <c r="B777" s="34">
        <v>1390</v>
      </c>
      <c r="C777" s="46" t="s">
        <v>600</v>
      </c>
      <c r="D777" s="46" t="s">
        <v>950</v>
      </c>
      <c r="E777" s="46" t="s">
        <v>14</v>
      </c>
      <c r="F777" s="35" t="s">
        <v>248</v>
      </c>
      <c r="H777" s="96" t="str">
        <f t="shared" si="33"/>
        <v>Lorena – Malec – OK Vihor – Ž21B</v>
      </c>
      <c r="J777" s="96" t="str">
        <f t="shared" si="34"/>
        <v>Lorena – Malec – OK Vihor</v>
      </c>
      <c r="L777" s="96" t="str">
        <f t="shared" si="35"/>
        <v>Lorena – Malec</v>
      </c>
      <c r="N777" s="34"/>
      <c r="O777" s="46"/>
      <c r="P777" s="35"/>
    </row>
    <row r="778" spans="2:16" x14ac:dyDescent="0.25">
      <c r="B778" s="34">
        <v>1900</v>
      </c>
      <c r="C778" s="46" t="s">
        <v>103</v>
      </c>
      <c r="D778" s="46" t="s">
        <v>545</v>
      </c>
      <c r="E778" s="46" t="s">
        <v>14</v>
      </c>
      <c r="F778" s="35" t="s">
        <v>92</v>
      </c>
      <c r="H778" s="96" t="str">
        <f t="shared" si="33"/>
        <v>Dario – Malović – OK Vihor – M21B</v>
      </c>
      <c r="J778" s="96" t="str">
        <f t="shared" si="34"/>
        <v>Dario – Malović – OK Vihor</v>
      </c>
      <c r="L778" s="96" t="str">
        <f t="shared" si="35"/>
        <v>Dario – Malović</v>
      </c>
      <c r="N778" s="34"/>
      <c r="O778" s="46"/>
      <c r="P778" s="35"/>
    </row>
    <row r="779" spans="2:16" x14ac:dyDescent="0.25">
      <c r="B779" s="34">
        <v>1411</v>
      </c>
      <c r="C779" s="46" t="s">
        <v>379</v>
      </c>
      <c r="D779" s="46" t="s">
        <v>951</v>
      </c>
      <c r="E779" s="46" t="s">
        <v>14</v>
      </c>
      <c r="F779" s="35" t="s">
        <v>5</v>
      </c>
      <c r="H779" s="96" t="str">
        <f t="shared" ref="H779:H842" si="36">IF(C779="","",C779) &amp; IF(D779="",""," – " &amp; D779) &amp; IF(E779="",""," – " &amp; E779) &amp; IF(F779="",""," – " &amp; F779)</f>
        <v>Bruno – Mance – OK Vihor – M12</v>
      </c>
      <c r="J779" s="96" t="str">
        <f t="shared" ref="J779:J842" si="37">IF(C779="","",C779) &amp; IF(D779="",""," – " &amp; D779) &amp; IF(E779="",""," – " &amp; E779)</f>
        <v>Bruno – Mance – OK Vihor</v>
      </c>
      <c r="L779" s="96" t="str">
        <f t="shared" ref="L779:L842" si="38">IF(C779="","",C779) &amp; IF(D779="",""," – " &amp; D779)</f>
        <v>Bruno – Mance</v>
      </c>
      <c r="N779" s="34"/>
      <c r="O779" s="46"/>
      <c r="P779" s="35"/>
    </row>
    <row r="780" spans="2:16" x14ac:dyDescent="0.25">
      <c r="B780" s="34">
        <v>1353</v>
      </c>
      <c r="C780" s="46" t="s">
        <v>192</v>
      </c>
      <c r="D780" s="46" t="s">
        <v>951</v>
      </c>
      <c r="E780" s="46" t="s">
        <v>14</v>
      </c>
      <c r="F780" s="35" t="s">
        <v>248</v>
      </c>
      <c r="H780" s="96" t="str">
        <f t="shared" si="36"/>
        <v>Ines – Mance – OK Vihor – Ž21B</v>
      </c>
      <c r="J780" s="96" t="str">
        <f t="shared" si="37"/>
        <v>Ines – Mance – OK Vihor</v>
      </c>
      <c r="L780" s="96" t="str">
        <f t="shared" si="38"/>
        <v>Ines – Mance</v>
      </c>
      <c r="N780" s="34"/>
      <c r="O780" s="46"/>
      <c r="P780" s="35"/>
    </row>
    <row r="781" spans="2:16" x14ac:dyDescent="0.25">
      <c r="B781" s="34">
        <v>1207</v>
      </c>
      <c r="C781" s="46" t="s">
        <v>40</v>
      </c>
      <c r="D781" s="46" t="s">
        <v>951</v>
      </c>
      <c r="E781" s="46" t="s">
        <v>14</v>
      </c>
      <c r="F781" s="35" t="s">
        <v>5</v>
      </c>
      <c r="H781" s="96" t="str">
        <f t="shared" si="36"/>
        <v>Teo – Mance – OK Vihor – M12</v>
      </c>
      <c r="J781" s="96" t="str">
        <f t="shared" si="37"/>
        <v>Teo – Mance – OK Vihor</v>
      </c>
      <c r="L781" s="96" t="str">
        <f t="shared" si="38"/>
        <v>Teo – Mance</v>
      </c>
      <c r="N781" s="34"/>
      <c r="O781" s="46"/>
      <c r="P781" s="35"/>
    </row>
    <row r="782" spans="2:16" x14ac:dyDescent="0.25">
      <c r="B782" s="34">
        <v>1152</v>
      </c>
      <c r="C782" s="46" t="s">
        <v>952</v>
      </c>
      <c r="D782" s="46" t="s">
        <v>953</v>
      </c>
      <c r="E782" s="46" t="s">
        <v>14</v>
      </c>
      <c r="F782" s="35" t="s">
        <v>304</v>
      </c>
      <c r="H782" s="96" t="str">
        <f t="shared" si="36"/>
        <v>Jasna – Mandac – OK Vihor – Ž45</v>
      </c>
      <c r="J782" s="96" t="str">
        <f t="shared" si="37"/>
        <v>Jasna – Mandac – OK Vihor</v>
      </c>
      <c r="L782" s="96" t="str">
        <f t="shared" si="38"/>
        <v>Jasna – Mandac</v>
      </c>
      <c r="N782" s="34"/>
      <c r="O782" s="46"/>
      <c r="P782" s="35"/>
    </row>
    <row r="783" spans="2:16" x14ac:dyDescent="0.25">
      <c r="B783" s="34">
        <v>1018</v>
      </c>
      <c r="C783" s="46" t="s">
        <v>242</v>
      </c>
      <c r="D783" s="46" t="s">
        <v>954</v>
      </c>
      <c r="E783" s="46" t="s">
        <v>14</v>
      </c>
      <c r="F783" s="35"/>
      <c r="H783" s="96" t="str">
        <f t="shared" si="36"/>
        <v>Jelena – Manzin Ištvanović – OK Vihor</v>
      </c>
      <c r="J783" s="96" t="str">
        <f t="shared" si="37"/>
        <v>Jelena – Manzin Ištvanović – OK Vihor</v>
      </c>
      <c r="L783" s="96" t="str">
        <f t="shared" si="38"/>
        <v>Jelena – Manzin Ištvanović</v>
      </c>
      <c r="N783" s="34"/>
      <c r="O783" s="46"/>
      <c r="P783" s="35"/>
    </row>
    <row r="784" spans="2:16" x14ac:dyDescent="0.25">
      <c r="B784" s="34">
        <v>1410</v>
      </c>
      <c r="C784" s="46" t="s">
        <v>548</v>
      </c>
      <c r="D784" s="46" t="s">
        <v>955</v>
      </c>
      <c r="E784" s="46" t="s">
        <v>14</v>
      </c>
      <c r="F784" s="35" t="s">
        <v>220</v>
      </c>
      <c r="H784" s="96" t="str">
        <f t="shared" si="36"/>
        <v>Ira – Mareković – OK Vihor – Ž16</v>
      </c>
      <c r="J784" s="96" t="str">
        <f t="shared" si="37"/>
        <v>Ira – Mareković – OK Vihor</v>
      </c>
      <c r="L784" s="96" t="str">
        <f t="shared" si="38"/>
        <v>Ira – Mareković</v>
      </c>
      <c r="N784" s="34"/>
      <c r="O784" s="46"/>
      <c r="P784" s="35"/>
    </row>
    <row r="785" spans="2:16" x14ac:dyDescent="0.25">
      <c r="B785" s="34">
        <v>1183</v>
      </c>
      <c r="C785" s="46" t="s">
        <v>353</v>
      </c>
      <c r="D785" s="46" t="s">
        <v>955</v>
      </c>
      <c r="E785" s="46" t="s">
        <v>14</v>
      </c>
      <c r="F785" s="35" t="s">
        <v>142</v>
      </c>
      <c r="H785" s="96" t="str">
        <f t="shared" si="36"/>
        <v>Siniša – Mareković – OK Vihor – M45</v>
      </c>
      <c r="J785" s="96" t="str">
        <f t="shared" si="37"/>
        <v>Siniša – Mareković – OK Vihor</v>
      </c>
      <c r="L785" s="96" t="str">
        <f t="shared" si="38"/>
        <v>Siniša – Mareković</v>
      </c>
      <c r="N785" s="34"/>
      <c r="O785" s="46"/>
      <c r="P785" s="35"/>
    </row>
    <row r="786" spans="2:16" x14ac:dyDescent="0.25">
      <c r="B786" s="34">
        <v>1408</v>
      </c>
      <c r="C786" s="46" t="s">
        <v>17</v>
      </c>
      <c r="D786" s="46" t="s">
        <v>956</v>
      </c>
      <c r="E786" s="46" t="s">
        <v>14</v>
      </c>
      <c r="F786" s="35" t="s">
        <v>28</v>
      </c>
      <c r="H786" s="96" t="str">
        <f t="shared" si="36"/>
        <v>Filip – Marendić – OK Vihor – M14</v>
      </c>
      <c r="J786" s="96" t="str">
        <f t="shared" si="37"/>
        <v>Filip – Marendić – OK Vihor</v>
      </c>
      <c r="L786" s="96" t="str">
        <f t="shared" si="38"/>
        <v>Filip – Marendić</v>
      </c>
      <c r="N786" s="34"/>
      <c r="O786" s="46"/>
      <c r="P786" s="35"/>
    </row>
    <row r="787" spans="2:16" x14ac:dyDescent="0.25">
      <c r="B787" s="34">
        <v>1234</v>
      </c>
      <c r="C787" s="46" t="s">
        <v>77</v>
      </c>
      <c r="D787" s="46" t="s">
        <v>957</v>
      </c>
      <c r="E787" s="46" t="s">
        <v>14</v>
      </c>
      <c r="F787" s="35" t="s">
        <v>142</v>
      </c>
      <c r="H787" s="96" t="str">
        <f t="shared" si="36"/>
        <v>Tomislav – Marjanović – OK Vihor – M45</v>
      </c>
      <c r="J787" s="96" t="str">
        <f t="shared" si="37"/>
        <v>Tomislav – Marjanović – OK Vihor</v>
      </c>
      <c r="L787" s="96" t="str">
        <f t="shared" si="38"/>
        <v>Tomislav – Marjanović</v>
      </c>
      <c r="N787" s="34"/>
      <c r="O787" s="46"/>
      <c r="P787" s="35"/>
    </row>
    <row r="788" spans="2:16" x14ac:dyDescent="0.25">
      <c r="B788" s="34">
        <v>1901</v>
      </c>
      <c r="C788" s="46" t="s">
        <v>294</v>
      </c>
      <c r="D788" s="46" t="s">
        <v>423</v>
      </c>
      <c r="E788" s="46" t="s">
        <v>14</v>
      </c>
      <c r="F788" s="35" t="s">
        <v>248</v>
      </c>
      <c r="H788" s="96" t="str">
        <f t="shared" si="36"/>
        <v>Ivana – Marković – OK Vihor – Ž21B</v>
      </c>
      <c r="J788" s="96" t="str">
        <f t="shared" si="37"/>
        <v>Ivana – Marković – OK Vihor</v>
      </c>
      <c r="L788" s="96" t="str">
        <f t="shared" si="38"/>
        <v>Ivana – Marković</v>
      </c>
      <c r="N788" s="34"/>
      <c r="O788" s="46"/>
      <c r="P788" s="35"/>
    </row>
    <row r="789" spans="2:16" x14ac:dyDescent="0.25">
      <c r="B789" s="34">
        <v>1190</v>
      </c>
      <c r="C789" s="46" t="s">
        <v>193</v>
      </c>
      <c r="D789" s="46" t="s">
        <v>958</v>
      </c>
      <c r="E789" s="46" t="s">
        <v>14</v>
      </c>
      <c r="F789" s="35" t="s">
        <v>248</v>
      </c>
      <c r="H789" s="96" t="str">
        <f t="shared" si="36"/>
        <v>Ana – Markulin – OK Vihor – Ž21B</v>
      </c>
      <c r="J789" s="96" t="str">
        <f t="shared" si="37"/>
        <v>Ana – Markulin – OK Vihor</v>
      </c>
      <c r="L789" s="96" t="str">
        <f t="shared" si="38"/>
        <v>Ana – Markulin</v>
      </c>
      <c r="N789" s="34"/>
      <c r="O789" s="46"/>
      <c r="P789" s="35"/>
    </row>
    <row r="790" spans="2:16" x14ac:dyDescent="0.25">
      <c r="B790" s="34">
        <v>1016</v>
      </c>
      <c r="C790" s="46" t="s">
        <v>132</v>
      </c>
      <c r="D790" s="46" t="s">
        <v>959</v>
      </c>
      <c r="E790" s="46" t="s">
        <v>14</v>
      </c>
      <c r="F790" s="35"/>
      <c r="H790" s="96" t="str">
        <f t="shared" si="36"/>
        <v>Goran – Marović – OK Vihor</v>
      </c>
      <c r="J790" s="96" t="str">
        <f t="shared" si="37"/>
        <v>Goran – Marović – OK Vihor</v>
      </c>
      <c r="L790" s="96" t="str">
        <f t="shared" si="38"/>
        <v>Goran – Marović</v>
      </c>
      <c r="N790" s="34"/>
      <c r="O790" s="46"/>
      <c r="P790" s="35"/>
    </row>
    <row r="791" spans="2:16" x14ac:dyDescent="0.25">
      <c r="B791" s="34">
        <v>1942</v>
      </c>
      <c r="C791" s="46" t="s">
        <v>960</v>
      </c>
      <c r="D791" s="46" t="s">
        <v>694</v>
      </c>
      <c r="E791" s="46" t="s">
        <v>14</v>
      </c>
      <c r="F791" s="35" t="s">
        <v>92</v>
      </c>
      <c r="H791" s="96" t="str">
        <f t="shared" si="36"/>
        <v>Dino – Martinović – OK Vihor – M21B</v>
      </c>
      <c r="J791" s="96" t="str">
        <f t="shared" si="37"/>
        <v>Dino – Martinović – OK Vihor</v>
      </c>
      <c r="L791" s="96" t="str">
        <f t="shared" si="38"/>
        <v>Dino – Martinović</v>
      </c>
      <c r="N791" s="34"/>
      <c r="O791" s="46"/>
      <c r="P791" s="35"/>
    </row>
    <row r="792" spans="2:16" x14ac:dyDescent="0.25">
      <c r="B792" s="34">
        <v>1803</v>
      </c>
      <c r="C792" s="46" t="s">
        <v>369</v>
      </c>
      <c r="D792" s="46" t="s">
        <v>961</v>
      </c>
      <c r="E792" s="46" t="s">
        <v>14</v>
      </c>
      <c r="F792" s="35"/>
      <c r="H792" s="96" t="str">
        <f t="shared" si="36"/>
        <v>Šimun – Matešić – OK Vihor</v>
      </c>
      <c r="J792" s="96" t="str">
        <f t="shared" si="37"/>
        <v>Šimun – Matešić – OK Vihor</v>
      </c>
      <c r="L792" s="96" t="str">
        <f t="shared" si="38"/>
        <v>Šimun – Matešić</v>
      </c>
      <c r="N792" s="34"/>
      <c r="O792" s="46"/>
      <c r="P792" s="35"/>
    </row>
    <row r="793" spans="2:16" x14ac:dyDescent="0.25">
      <c r="B793" s="34">
        <v>1271</v>
      </c>
      <c r="C793" s="46" t="s">
        <v>417</v>
      </c>
      <c r="D793" s="46" t="s">
        <v>962</v>
      </c>
      <c r="E793" s="46" t="s">
        <v>14</v>
      </c>
      <c r="F793" s="35" t="s">
        <v>168</v>
      </c>
      <c r="H793" s="96" t="str">
        <f t="shared" si="36"/>
        <v>Josip – Matijašić – OK Vihor – M55</v>
      </c>
      <c r="J793" s="96" t="str">
        <f t="shared" si="37"/>
        <v>Josip – Matijašić – OK Vihor</v>
      </c>
      <c r="L793" s="96" t="str">
        <f t="shared" si="38"/>
        <v>Josip – Matijašić</v>
      </c>
      <c r="N793" s="34"/>
      <c r="O793" s="46"/>
      <c r="P793" s="35"/>
    </row>
    <row r="794" spans="2:16" x14ac:dyDescent="0.25">
      <c r="B794" s="34">
        <v>1428</v>
      </c>
      <c r="C794" s="46" t="s">
        <v>936</v>
      </c>
      <c r="D794" s="46" t="s">
        <v>963</v>
      </c>
      <c r="E794" s="46" t="s">
        <v>14</v>
      </c>
      <c r="F794" s="35" t="s">
        <v>142</v>
      </c>
      <c r="H794" s="96" t="str">
        <f t="shared" si="36"/>
        <v>Boris – Mazić – OK Vihor – M45</v>
      </c>
      <c r="J794" s="96" t="str">
        <f t="shared" si="37"/>
        <v>Boris – Mazić – OK Vihor</v>
      </c>
      <c r="L794" s="96" t="str">
        <f t="shared" si="38"/>
        <v>Boris – Mazić</v>
      </c>
      <c r="N794" s="34"/>
      <c r="O794" s="46"/>
      <c r="P794" s="35"/>
    </row>
    <row r="795" spans="2:16" x14ac:dyDescent="0.25">
      <c r="B795" s="34">
        <v>1251</v>
      </c>
      <c r="C795" s="46" t="s">
        <v>964</v>
      </c>
      <c r="D795" s="46" t="s">
        <v>963</v>
      </c>
      <c r="E795" s="46" t="s">
        <v>14</v>
      </c>
      <c r="F795" s="35" t="s">
        <v>5</v>
      </c>
      <c r="H795" s="96" t="str">
        <f t="shared" si="36"/>
        <v>Lovre – Mazić – OK Vihor – M12</v>
      </c>
      <c r="J795" s="96" t="str">
        <f t="shared" si="37"/>
        <v>Lovre – Mazić – OK Vihor</v>
      </c>
      <c r="L795" s="96" t="str">
        <f t="shared" si="38"/>
        <v>Lovre – Mazić</v>
      </c>
      <c r="N795" s="34"/>
      <c r="O795" s="46"/>
      <c r="P795" s="35"/>
    </row>
    <row r="796" spans="2:16" x14ac:dyDescent="0.25">
      <c r="B796" s="34">
        <v>1057</v>
      </c>
      <c r="C796" s="46" t="s">
        <v>965</v>
      </c>
      <c r="D796" s="46" t="s">
        <v>963</v>
      </c>
      <c r="E796" s="46" t="s">
        <v>14</v>
      </c>
      <c r="F796" s="35" t="s">
        <v>28</v>
      </c>
      <c r="H796" s="96" t="str">
        <f t="shared" si="36"/>
        <v>Mikula – Mazić – OK Vihor – M14</v>
      </c>
      <c r="J796" s="96" t="str">
        <f t="shared" si="37"/>
        <v>Mikula – Mazić – OK Vihor</v>
      </c>
      <c r="L796" s="96" t="str">
        <f t="shared" si="38"/>
        <v>Mikula – Mazić</v>
      </c>
      <c r="N796" s="34"/>
      <c r="O796" s="46"/>
      <c r="P796" s="35"/>
    </row>
    <row r="797" spans="2:16" x14ac:dyDescent="0.25">
      <c r="B797" s="34">
        <v>1221</v>
      </c>
      <c r="C797" s="46" t="s">
        <v>966</v>
      </c>
      <c r="D797" s="46" t="s">
        <v>963</v>
      </c>
      <c r="E797" s="46" t="s">
        <v>14</v>
      </c>
      <c r="F797" s="35" t="s">
        <v>5</v>
      </c>
      <c r="H797" s="96" t="str">
        <f t="shared" si="36"/>
        <v>Vjeko – Mazić – OK Vihor – M12</v>
      </c>
      <c r="J797" s="96" t="str">
        <f t="shared" si="37"/>
        <v>Vjeko – Mazić – OK Vihor</v>
      </c>
      <c r="L797" s="96" t="str">
        <f t="shared" si="38"/>
        <v>Vjeko – Mazić</v>
      </c>
      <c r="N797" s="34"/>
      <c r="O797" s="46"/>
      <c r="P797" s="35"/>
    </row>
    <row r="798" spans="2:16" x14ac:dyDescent="0.25">
      <c r="B798" s="34">
        <v>1709</v>
      </c>
      <c r="C798" s="46" t="s">
        <v>193</v>
      </c>
      <c r="D798" s="46" t="s">
        <v>967</v>
      </c>
      <c r="E798" s="46" t="s">
        <v>14</v>
      </c>
      <c r="F798" s="35"/>
      <c r="H798" s="96" t="str">
        <f t="shared" si="36"/>
        <v>Ana – Medved – OK Vihor</v>
      </c>
      <c r="J798" s="96" t="str">
        <f t="shared" si="37"/>
        <v>Ana – Medved – OK Vihor</v>
      </c>
      <c r="L798" s="96" t="str">
        <f t="shared" si="38"/>
        <v>Ana – Medved</v>
      </c>
      <c r="N798" s="34"/>
      <c r="O798" s="46"/>
      <c r="P798" s="35"/>
    </row>
    <row r="799" spans="2:16" x14ac:dyDescent="0.25">
      <c r="B799" s="34">
        <v>1548</v>
      </c>
      <c r="C799" s="46" t="s">
        <v>173</v>
      </c>
      <c r="D799" s="46" t="s">
        <v>181</v>
      </c>
      <c r="E799" s="46" t="s">
        <v>14</v>
      </c>
      <c r="F799" s="35" t="s">
        <v>180</v>
      </c>
      <c r="H799" s="96" t="str">
        <f t="shared" si="36"/>
        <v>Ivica – Mesić – OK Vihor – M65</v>
      </c>
      <c r="J799" s="96" t="str">
        <f t="shared" si="37"/>
        <v>Ivica – Mesić – OK Vihor</v>
      </c>
      <c r="L799" s="96" t="str">
        <f t="shared" si="38"/>
        <v>Ivica – Mesić</v>
      </c>
      <c r="N799" s="34"/>
      <c r="O799" s="46"/>
      <c r="P799" s="35"/>
    </row>
    <row r="800" spans="2:16" x14ac:dyDescent="0.25">
      <c r="B800" s="34">
        <v>1136</v>
      </c>
      <c r="C800" s="46" t="s">
        <v>968</v>
      </c>
      <c r="D800" s="46" t="s">
        <v>181</v>
      </c>
      <c r="E800" s="46" t="s">
        <v>14</v>
      </c>
      <c r="F800" s="35" t="s">
        <v>248</v>
      </c>
      <c r="H800" s="96" t="str">
        <f t="shared" si="36"/>
        <v>Maša – Mesić – OK Vihor – Ž21B</v>
      </c>
      <c r="J800" s="96" t="str">
        <f t="shared" si="37"/>
        <v>Maša – Mesić – OK Vihor</v>
      </c>
      <c r="L800" s="96" t="str">
        <f t="shared" si="38"/>
        <v>Maša – Mesić</v>
      </c>
      <c r="N800" s="34"/>
      <c r="O800" s="46"/>
      <c r="P800" s="35"/>
    </row>
    <row r="801" spans="2:16" x14ac:dyDescent="0.25">
      <c r="B801" s="34">
        <v>1167</v>
      </c>
      <c r="C801" s="46" t="s">
        <v>61</v>
      </c>
      <c r="D801" s="46" t="s">
        <v>181</v>
      </c>
      <c r="E801" s="46" t="s">
        <v>14</v>
      </c>
      <c r="F801" s="35" t="s">
        <v>92</v>
      </c>
      <c r="H801" s="96" t="str">
        <f t="shared" si="36"/>
        <v>Matija – Mesić – OK Vihor – M21B</v>
      </c>
      <c r="J801" s="96" t="str">
        <f t="shared" si="37"/>
        <v>Matija – Mesić – OK Vihor</v>
      </c>
      <c r="L801" s="96" t="str">
        <f t="shared" si="38"/>
        <v>Matija – Mesić</v>
      </c>
      <c r="N801" s="34"/>
      <c r="O801" s="46"/>
      <c r="P801" s="35"/>
    </row>
    <row r="802" spans="2:16" x14ac:dyDescent="0.25">
      <c r="B802" s="34">
        <v>1710</v>
      </c>
      <c r="C802" s="46" t="s">
        <v>149</v>
      </c>
      <c r="D802" s="46" t="s">
        <v>424</v>
      </c>
      <c r="E802" s="46" t="s">
        <v>14</v>
      </c>
      <c r="F802" s="35"/>
      <c r="H802" s="96" t="str">
        <f t="shared" si="36"/>
        <v>Bojan – Mihaljević – OK Vihor</v>
      </c>
      <c r="J802" s="96" t="str">
        <f t="shared" si="37"/>
        <v>Bojan – Mihaljević – OK Vihor</v>
      </c>
      <c r="L802" s="96" t="str">
        <f t="shared" si="38"/>
        <v>Bojan – Mihaljević</v>
      </c>
      <c r="N802" s="34"/>
      <c r="O802" s="46"/>
      <c r="P802" s="35"/>
    </row>
    <row r="803" spans="2:16" x14ac:dyDescent="0.25">
      <c r="B803" s="34">
        <v>1533</v>
      </c>
      <c r="C803" s="46" t="s">
        <v>496</v>
      </c>
      <c r="D803" s="46" t="s">
        <v>424</v>
      </c>
      <c r="E803" s="46" t="s">
        <v>14</v>
      </c>
      <c r="F803" s="35" t="s">
        <v>168</v>
      </c>
      <c r="H803" s="96" t="str">
        <f t="shared" si="36"/>
        <v>Nenad – Mihaljević – OK Vihor – M55</v>
      </c>
      <c r="J803" s="96" t="str">
        <f t="shared" si="37"/>
        <v>Nenad – Mihaljević – OK Vihor</v>
      </c>
      <c r="L803" s="96" t="str">
        <f t="shared" si="38"/>
        <v>Nenad – Mihaljević</v>
      </c>
      <c r="N803" s="34"/>
      <c r="O803" s="46"/>
      <c r="P803" s="35"/>
    </row>
    <row r="804" spans="2:16" x14ac:dyDescent="0.25">
      <c r="B804" s="34">
        <v>1422</v>
      </c>
      <c r="C804" s="46" t="s">
        <v>77</v>
      </c>
      <c r="D804" s="46" t="s">
        <v>969</v>
      </c>
      <c r="E804" s="46" t="s">
        <v>14</v>
      </c>
      <c r="F804" s="35" t="s">
        <v>51</v>
      </c>
      <c r="H804" s="96" t="str">
        <f t="shared" si="36"/>
        <v>Tomislav – Mikić – OK Vihor – M20</v>
      </c>
      <c r="J804" s="96" t="str">
        <f t="shared" si="37"/>
        <v>Tomislav – Mikić – OK Vihor</v>
      </c>
      <c r="L804" s="96" t="str">
        <f t="shared" si="38"/>
        <v>Tomislav – Mikić</v>
      </c>
      <c r="N804" s="34"/>
      <c r="O804" s="46"/>
      <c r="P804" s="35"/>
    </row>
    <row r="805" spans="2:16" x14ac:dyDescent="0.25">
      <c r="B805" s="34">
        <v>1460</v>
      </c>
      <c r="C805" s="46" t="s">
        <v>267</v>
      </c>
      <c r="D805" s="46" t="s">
        <v>266</v>
      </c>
      <c r="E805" s="46" t="s">
        <v>14</v>
      </c>
      <c r="F805" s="35" t="s">
        <v>248</v>
      </c>
      <c r="H805" s="96" t="str">
        <f t="shared" si="36"/>
        <v>Aleksandra – Miličević – OK Vihor – Ž21B</v>
      </c>
      <c r="J805" s="96" t="str">
        <f t="shared" si="37"/>
        <v>Aleksandra – Miličević – OK Vihor</v>
      </c>
      <c r="L805" s="96" t="str">
        <f t="shared" si="38"/>
        <v>Aleksandra – Miličević</v>
      </c>
      <c r="N805" s="34"/>
      <c r="O805" s="46"/>
      <c r="P805" s="35"/>
    </row>
    <row r="806" spans="2:16" x14ac:dyDescent="0.25">
      <c r="B806" s="34">
        <v>1065</v>
      </c>
      <c r="C806" s="46" t="s">
        <v>278</v>
      </c>
      <c r="D806" s="46" t="s">
        <v>69</v>
      </c>
      <c r="E806" s="46" t="s">
        <v>14</v>
      </c>
      <c r="F806" s="35" t="s">
        <v>304</v>
      </c>
      <c r="H806" s="96" t="str">
        <f t="shared" si="36"/>
        <v>Željka – Miljković – OK Vihor – Ž45</v>
      </c>
      <c r="J806" s="96" t="str">
        <f t="shared" si="37"/>
        <v>Željka – Miljković – OK Vihor</v>
      </c>
      <c r="L806" s="96" t="str">
        <f t="shared" si="38"/>
        <v>Željka – Miljković</v>
      </c>
      <c r="N806" s="34"/>
      <c r="O806" s="46"/>
      <c r="P806" s="35"/>
    </row>
    <row r="807" spans="2:16" x14ac:dyDescent="0.25">
      <c r="B807" s="34">
        <v>1239</v>
      </c>
      <c r="C807" s="46" t="s">
        <v>161</v>
      </c>
      <c r="D807" s="46" t="s">
        <v>701</v>
      </c>
      <c r="E807" s="46" t="s">
        <v>14</v>
      </c>
      <c r="F807" s="35" t="s">
        <v>5</v>
      </c>
      <c r="H807" s="96" t="str">
        <f t="shared" si="36"/>
        <v>Hrvoje – Mirković – OK Vihor – M12</v>
      </c>
      <c r="J807" s="96" t="str">
        <f t="shared" si="37"/>
        <v>Hrvoje – Mirković – OK Vihor</v>
      </c>
      <c r="L807" s="96" t="str">
        <f t="shared" si="38"/>
        <v>Hrvoje – Mirković</v>
      </c>
      <c r="N807" s="34"/>
      <c r="O807" s="46"/>
      <c r="P807" s="35"/>
    </row>
    <row r="808" spans="2:16" x14ac:dyDescent="0.25">
      <c r="B808" s="34">
        <v>1877</v>
      </c>
      <c r="C808" s="46" t="s">
        <v>294</v>
      </c>
      <c r="D808" s="46" t="s">
        <v>701</v>
      </c>
      <c r="E808" s="46" t="s">
        <v>14</v>
      </c>
      <c r="F808" s="35" t="s">
        <v>248</v>
      </c>
      <c r="H808" s="96" t="str">
        <f t="shared" si="36"/>
        <v>Ivana – Mirković – OK Vihor – Ž21B</v>
      </c>
      <c r="J808" s="96" t="str">
        <f t="shared" si="37"/>
        <v>Ivana – Mirković – OK Vihor</v>
      </c>
      <c r="L808" s="96" t="str">
        <f t="shared" si="38"/>
        <v>Ivana – Mirković</v>
      </c>
      <c r="N808" s="34"/>
      <c r="O808" s="46"/>
      <c r="P808" s="35"/>
    </row>
    <row r="809" spans="2:16" x14ac:dyDescent="0.25">
      <c r="B809" s="34">
        <v>1224</v>
      </c>
      <c r="C809" s="46" t="s">
        <v>81</v>
      </c>
      <c r="D809" s="46" t="s">
        <v>701</v>
      </c>
      <c r="E809" s="46" t="s">
        <v>14</v>
      </c>
      <c r="F809" s="35" t="s">
        <v>142</v>
      </c>
      <c r="H809" s="96" t="str">
        <f t="shared" si="36"/>
        <v>Marijan – Mirković – OK Vihor – M45</v>
      </c>
      <c r="J809" s="96" t="str">
        <f t="shared" si="37"/>
        <v>Marijan – Mirković – OK Vihor</v>
      </c>
      <c r="L809" s="96" t="str">
        <f t="shared" si="38"/>
        <v>Marijan – Mirković</v>
      </c>
      <c r="N809" s="34"/>
      <c r="O809" s="46"/>
      <c r="P809" s="35"/>
    </row>
    <row r="810" spans="2:16" x14ac:dyDescent="0.25">
      <c r="B810" s="34">
        <v>1876</v>
      </c>
      <c r="C810" s="46" t="s">
        <v>387</v>
      </c>
      <c r="D810" s="46" t="s">
        <v>701</v>
      </c>
      <c r="E810" s="46" t="s">
        <v>14</v>
      </c>
      <c r="F810" s="35" t="s">
        <v>5</v>
      </c>
      <c r="H810" s="96" t="str">
        <f t="shared" si="36"/>
        <v>Mislav – Mirković – OK Vihor – M12</v>
      </c>
      <c r="J810" s="96" t="str">
        <f t="shared" si="37"/>
        <v>Mislav – Mirković – OK Vihor</v>
      </c>
      <c r="L810" s="96" t="str">
        <f t="shared" si="38"/>
        <v>Mislav – Mirković</v>
      </c>
      <c r="N810" s="34"/>
      <c r="O810" s="46"/>
      <c r="P810" s="35"/>
    </row>
    <row r="811" spans="2:16" x14ac:dyDescent="0.25">
      <c r="B811" s="34">
        <v>1395</v>
      </c>
      <c r="C811" s="46" t="s">
        <v>105</v>
      </c>
      <c r="D811" s="46" t="s">
        <v>701</v>
      </c>
      <c r="E811" s="46" t="s">
        <v>14</v>
      </c>
      <c r="F811" s="35" t="s">
        <v>42</v>
      </c>
      <c r="H811" s="96" t="str">
        <f t="shared" si="36"/>
        <v>Zvonimir – Mirković – OK Vihor – M16</v>
      </c>
      <c r="J811" s="96" t="str">
        <f t="shared" si="37"/>
        <v>Zvonimir – Mirković – OK Vihor</v>
      </c>
      <c r="L811" s="96" t="str">
        <f t="shared" si="38"/>
        <v>Zvonimir – Mirković</v>
      </c>
      <c r="N811" s="34"/>
      <c r="O811" s="46"/>
      <c r="P811" s="35"/>
    </row>
    <row r="812" spans="2:16" x14ac:dyDescent="0.25">
      <c r="B812" s="34">
        <v>1902</v>
      </c>
      <c r="C812" s="46" t="s">
        <v>968</v>
      </c>
      <c r="D812" s="46" t="s">
        <v>970</v>
      </c>
      <c r="E812" s="46" t="s">
        <v>14</v>
      </c>
      <c r="F812" s="35" t="s">
        <v>248</v>
      </c>
      <c r="H812" s="96" t="str">
        <f t="shared" si="36"/>
        <v>Maša – Miščević – OK Vihor – Ž21B</v>
      </c>
      <c r="J812" s="96" t="str">
        <f t="shared" si="37"/>
        <v>Maša – Miščević – OK Vihor</v>
      </c>
      <c r="L812" s="96" t="str">
        <f t="shared" si="38"/>
        <v>Maša – Miščević</v>
      </c>
      <c r="N812" s="34"/>
      <c r="O812" s="46"/>
      <c r="P812" s="35"/>
    </row>
    <row r="813" spans="2:16" x14ac:dyDescent="0.25">
      <c r="B813" s="34">
        <v>1328</v>
      </c>
      <c r="C813" s="46" t="s">
        <v>971</v>
      </c>
      <c r="D813" s="46" t="s">
        <v>629</v>
      </c>
      <c r="E813" s="46" t="s">
        <v>14</v>
      </c>
      <c r="F813" s="35" t="s">
        <v>92</v>
      </c>
      <c r="H813" s="96" t="str">
        <f t="shared" si="36"/>
        <v>Gordan – Mlinarić – OK Vihor – M21B</v>
      </c>
      <c r="J813" s="96" t="str">
        <f t="shared" si="37"/>
        <v>Gordan – Mlinarić – OK Vihor</v>
      </c>
      <c r="L813" s="96" t="str">
        <f t="shared" si="38"/>
        <v>Gordan – Mlinarić</v>
      </c>
      <c r="N813" s="34"/>
      <c r="O813" s="46"/>
      <c r="P813" s="35"/>
    </row>
    <row r="814" spans="2:16" x14ac:dyDescent="0.25">
      <c r="B814" s="34">
        <v>1804</v>
      </c>
      <c r="C814" s="46" t="s">
        <v>972</v>
      </c>
      <c r="D814" s="46" t="s">
        <v>973</v>
      </c>
      <c r="E814" s="46" t="s">
        <v>14</v>
      </c>
      <c r="F814" s="35"/>
      <c r="H814" s="96" t="str">
        <f t="shared" si="36"/>
        <v>Lucas – Nežić – OK Vihor</v>
      </c>
      <c r="J814" s="96" t="str">
        <f t="shared" si="37"/>
        <v>Lucas – Nežić – OK Vihor</v>
      </c>
      <c r="L814" s="96" t="str">
        <f t="shared" si="38"/>
        <v>Lucas – Nežić</v>
      </c>
      <c r="N814" s="34"/>
      <c r="O814" s="46"/>
      <c r="P814" s="35"/>
    </row>
    <row r="815" spans="2:16" x14ac:dyDescent="0.25">
      <c r="B815" s="34">
        <v>1445</v>
      </c>
      <c r="C815" s="46" t="s">
        <v>305</v>
      </c>
      <c r="D815" s="46" t="s">
        <v>35</v>
      </c>
      <c r="E815" s="46" t="s">
        <v>14</v>
      </c>
      <c r="F815" s="35" t="s">
        <v>304</v>
      </c>
      <c r="H815" s="96" t="str">
        <f t="shared" si="36"/>
        <v>Bojana – Nikolić – OK Vihor – Ž45</v>
      </c>
      <c r="J815" s="96" t="str">
        <f t="shared" si="37"/>
        <v>Bojana – Nikolić – OK Vihor</v>
      </c>
      <c r="L815" s="96" t="str">
        <f t="shared" si="38"/>
        <v>Bojana – Nikolić</v>
      </c>
      <c r="N815" s="34"/>
      <c r="O815" s="46"/>
      <c r="P815" s="35"/>
    </row>
    <row r="816" spans="2:16" x14ac:dyDescent="0.25">
      <c r="B816" s="34">
        <v>1041</v>
      </c>
      <c r="C816" s="46" t="s">
        <v>227</v>
      </c>
      <c r="D816" s="46" t="s">
        <v>35</v>
      </c>
      <c r="E816" s="46" t="s">
        <v>14</v>
      </c>
      <c r="F816" s="35" t="s">
        <v>220</v>
      </c>
      <c r="H816" s="96" t="str">
        <f t="shared" si="36"/>
        <v>Marta – Nikolić – OK Vihor – Ž16</v>
      </c>
      <c r="J816" s="96" t="str">
        <f t="shared" si="37"/>
        <v>Marta – Nikolić – OK Vihor</v>
      </c>
      <c r="L816" s="96" t="str">
        <f t="shared" si="38"/>
        <v>Marta – Nikolić</v>
      </c>
      <c r="N816" s="34"/>
      <c r="O816" s="46"/>
      <c r="P816" s="35"/>
    </row>
    <row r="817" spans="2:16" x14ac:dyDescent="0.25">
      <c r="B817" s="34">
        <v>1054</v>
      </c>
      <c r="C817" s="46" t="s">
        <v>36</v>
      </c>
      <c r="D817" s="46" t="s">
        <v>35</v>
      </c>
      <c r="E817" s="46" t="s">
        <v>14</v>
      </c>
      <c r="F817" s="35" t="s">
        <v>28</v>
      </c>
      <c r="H817" s="96" t="str">
        <f t="shared" si="36"/>
        <v>Matko – Nikolić – OK Vihor – M14</v>
      </c>
      <c r="J817" s="96" t="str">
        <f t="shared" si="37"/>
        <v>Matko – Nikolić – OK Vihor</v>
      </c>
      <c r="L817" s="96" t="str">
        <f t="shared" si="38"/>
        <v>Matko – Nikolić</v>
      </c>
      <c r="N817" s="34"/>
      <c r="O817" s="46"/>
      <c r="P817" s="35"/>
    </row>
    <row r="818" spans="2:16" x14ac:dyDescent="0.25">
      <c r="B818" s="34">
        <v>1923</v>
      </c>
      <c r="C818" s="46" t="s">
        <v>154</v>
      </c>
      <c r="D818" s="46" t="s">
        <v>974</v>
      </c>
      <c r="E818" s="46" t="s">
        <v>14</v>
      </c>
      <c r="F818" s="35"/>
      <c r="H818" s="96" t="str">
        <f t="shared" si="36"/>
        <v>Mladen – Nikšić – OK Vihor</v>
      </c>
      <c r="J818" s="96" t="str">
        <f t="shared" si="37"/>
        <v>Mladen – Nikšić – OK Vihor</v>
      </c>
      <c r="L818" s="96" t="str">
        <f t="shared" si="38"/>
        <v>Mladen – Nikšić</v>
      </c>
      <c r="N818" s="34"/>
      <c r="O818" s="192"/>
      <c r="P818" s="35"/>
    </row>
    <row r="819" spans="2:16" x14ac:dyDescent="0.25">
      <c r="B819" s="34">
        <v>1017</v>
      </c>
      <c r="C819" s="46" t="s">
        <v>132</v>
      </c>
      <c r="D819" s="46" t="s">
        <v>630</v>
      </c>
      <c r="E819" s="46" t="s">
        <v>14</v>
      </c>
      <c r="F819" s="35"/>
      <c r="H819" s="96" t="str">
        <f t="shared" si="36"/>
        <v>Goran – Novak – OK Vihor</v>
      </c>
      <c r="J819" s="96" t="str">
        <f t="shared" si="37"/>
        <v>Goran – Novak – OK Vihor</v>
      </c>
      <c r="L819" s="96" t="str">
        <f t="shared" si="38"/>
        <v>Goran – Novak</v>
      </c>
      <c r="N819" s="34"/>
      <c r="O819" s="46"/>
      <c r="P819" s="35"/>
    </row>
    <row r="820" spans="2:16" x14ac:dyDescent="0.25">
      <c r="B820" s="34">
        <v>1468</v>
      </c>
      <c r="C820" s="46" t="s">
        <v>111</v>
      </c>
      <c r="D820" s="46" t="s">
        <v>474</v>
      </c>
      <c r="E820" s="46" t="s">
        <v>14</v>
      </c>
      <c r="F820" s="35"/>
      <c r="H820" s="96" t="str">
        <f t="shared" si="36"/>
        <v>Ivor – Novosel – OK Vihor</v>
      </c>
      <c r="J820" s="96" t="str">
        <f t="shared" si="37"/>
        <v>Ivor – Novosel – OK Vihor</v>
      </c>
      <c r="L820" s="96" t="str">
        <f t="shared" si="38"/>
        <v>Ivor – Novosel</v>
      </c>
      <c r="N820" s="34"/>
      <c r="O820" s="46"/>
      <c r="P820" s="35"/>
    </row>
    <row r="821" spans="2:16" x14ac:dyDescent="0.25">
      <c r="B821" s="34">
        <v>1714</v>
      </c>
      <c r="C821" s="46" t="s">
        <v>975</v>
      </c>
      <c r="D821" s="46" t="s">
        <v>976</v>
      </c>
      <c r="E821" s="46" t="s">
        <v>14</v>
      </c>
      <c r="F821" s="35"/>
      <c r="H821" s="96" t="str">
        <f t="shared" si="36"/>
        <v>Danijel – Odak – OK Vihor</v>
      </c>
      <c r="J821" s="96" t="str">
        <f t="shared" si="37"/>
        <v>Danijel – Odak – OK Vihor</v>
      </c>
      <c r="L821" s="96" t="str">
        <f t="shared" si="38"/>
        <v>Danijel – Odak</v>
      </c>
      <c r="N821" s="34"/>
      <c r="O821" s="46"/>
      <c r="P821" s="35"/>
    </row>
    <row r="822" spans="2:16" x14ac:dyDescent="0.25">
      <c r="B822" s="34">
        <v>1712</v>
      </c>
      <c r="C822" s="46" t="s">
        <v>41</v>
      </c>
      <c r="D822" s="46" t="s">
        <v>976</v>
      </c>
      <c r="E822" s="46" t="s">
        <v>14</v>
      </c>
      <c r="F822" s="35"/>
      <c r="H822" s="96" t="str">
        <f t="shared" si="36"/>
        <v>Jakov – Odak – OK Vihor</v>
      </c>
      <c r="J822" s="96" t="str">
        <f t="shared" si="37"/>
        <v>Jakov – Odak – OK Vihor</v>
      </c>
      <c r="L822" s="96" t="str">
        <f t="shared" si="38"/>
        <v>Jakov – Odak</v>
      </c>
      <c r="N822" s="34"/>
      <c r="O822" s="46"/>
      <c r="P822" s="35"/>
    </row>
    <row r="823" spans="2:16" x14ac:dyDescent="0.25">
      <c r="B823" s="34">
        <v>1711</v>
      </c>
      <c r="C823" s="46" t="s">
        <v>312</v>
      </c>
      <c r="D823" s="46" t="s">
        <v>976</v>
      </c>
      <c r="E823" s="46" t="s">
        <v>14</v>
      </c>
      <c r="F823" s="35"/>
      <c r="H823" s="96" t="str">
        <f t="shared" si="36"/>
        <v>Nataša – Odak – OK Vihor</v>
      </c>
      <c r="J823" s="96" t="str">
        <f t="shared" si="37"/>
        <v>Nataša – Odak – OK Vihor</v>
      </c>
      <c r="L823" s="96" t="str">
        <f t="shared" si="38"/>
        <v>Nataša – Odak</v>
      </c>
      <c r="N823" s="34"/>
      <c r="O823" s="46"/>
      <c r="P823" s="35"/>
    </row>
    <row r="824" spans="2:16" x14ac:dyDescent="0.25">
      <c r="B824" s="34">
        <v>1713</v>
      </c>
      <c r="C824" s="46" t="s">
        <v>649</v>
      </c>
      <c r="D824" s="46" t="s">
        <v>976</v>
      </c>
      <c r="E824" s="46" t="s">
        <v>14</v>
      </c>
      <c r="F824" s="35"/>
      <c r="H824" s="96" t="str">
        <f t="shared" si="36"/>
        <v>Toni – Odak – OK Vihor</v>
      </c>
      <c r="J824" s="96" t="str">
        <f t="shared" si="37"/>
        <v>Toni – Odak – OK Vihor</v>
      </c>
      <c r="L824" s="96" t="str">
        <f t="shared" si="38"/>
        <v>Toni – Odak</v>
      </c>
      <c r="N824" s="34"/>
      <c r="O824" s="46"/>
      <c r="P824" s="35"/>
    </row>
    <row r="825" spans="2:16" x14ac:dyDescent="0.25">
      <c r="B825" s="34">
        <v>1022</v>
      </c>
      <c r="C825" s="46" t="s">
        <v>977</v>
      </c>
      <c r="D825" s="46" t="s">
        <v>978</v>
      </c>
      <c r="E825" s="46" t="s">
        <v>14</v>
      </c>
      <c r="F825" s="35"/>
      <c r="H825" s="96" t="str">
        <f t="shared" si="36"/>
        <v>Max – Omerzu – OK Vihor</v>
      </c>
      <c r="J825" s="96" t="str">
        <f t="shared" si="37"/>
        <v>Max – Omerzu – OK Vihor</v>
      </c>
      <c r="L825" s="96" t="str">
        <f t="shared" si="38"/>
        <v>Max – Omerzu</v>
      </c>
      <c r="N825" s="34"/>
      <c r="O825" s="46"/>
      <c r="P825" s="35"/>
    </row>
    <row r="826" spans="2:16" x14ac:dyDescent="0.25">
      <c r="B826" s="34">
        <v>1446</v>
      </c>
      <c r="C826" s="46" t="s">
        <v>979</v>
      </c>
      <c r="D826" s="46" t="s">
        <v>980</v>
      </c>
      <c r="E826" s="46" t="s">
        <v>14</v>
      </c>
      <c r="F826" s="35" t="s">
        <v>92</v>
      </c>
      <c r="H826" s="96" t="str">
        <f t="shared" si="36"/>
        <v>Boško – Opalić – OK Vihor – M21B</v>
      </c>
      <c r="J826" s="96" t="str">
        <f t="shared" si="37"/>
        <v>Boško – Opalić – OK Vihor</v>
      </c>
      <c r="L826" s="96" t="str">
        <f t="shared" si="38"/>
        <v>Boško – Opalić</v>
      </c>
      <c r="N826" s="34"/>
      <c r="O826" s="46"/>
      <c r="P826" s="35"/>
    </row>
    <row r="827" spans="2:16" x14ac:dyDescent="0.25">
      <c r="B827" s="34">
        <v>1924</v>
      </c>
      <c r="C827" s="46" t="s">
        <v>981</v>
      </c>
      <c r="D827" s="46" t="s">
        <v>982</v>
      </c>
      <c r="E827" s="46" t="s">
        <v>14</v>
      </c>
      <c r="F827" s="35" t="s">
        <v>248</v>
      </c>
      <c r="H827" s="96" t="str">
        <f t="shared" si="36"/>
        <v>Ljiljana – Oršulić – OK Vihor – Ž21B</v>
      </c>
      <c r="J827" s="96" t="str">
        <f t="shared" si="37"/>
        <v>Ljiljana – Oršulić – OK Vihor</v>
      </c>
      <c r="L827" s="96" t="str">
        <f t="shared" si="38"/>
        <v>Ljiljana – Oršulić</v>
      </c>
      <c r="N827" s="34"/>
      <c r="O827" s="46"/>
      <c r="P827" s="35"/>
    </row>
    <row r="828" spans="2:16" x14ac:dyDescent="0.25">
      <c r="B828" s="34">
        <v>1168</v>
      </c>
      <c r="C828" s="46" t="s">
        <v>192</v>
      </c>
      <c r="D828" s="46" t="s">
        <v>191</v>
      </c>
      <c r="E828" s="46" t="s">
        <v>14</v>
      </c>
      <c r="F828" s="35" t="s">
        <v>197</v>
      </c>
      <c r="H828" s="96" t="str">
        <f t="shared" si="36"/>
        <v>Ines – Ostajmer – OK Vihor – Ž12</v>
      </c>
      <c r="J828" s="96" t="str">
        <f t="shared" si="37"/>
        <v>Ines – Ostajmer – OK Vihor</v>
      </c>
      <c r="L828" s="96" t="str">
        <f t="shared" si="38"/>
        <v>Ines – Ostajmer</v>
      </c>
      <c r="N828" s="34"/>
      <c r="O828" s="46"/>
      <c r="P828" s="35"/>
    </row>
    <row r="829" spans="2:16" x14ac:dyDescent="0.25">
      <c r="B829" s="34">
        <v>1716</v>
      </c>
      <c r="C829" s="46" t="s">
        <v>805</v>
      </c>
      <c r="D829" s="46" t="s">
        <v>983</v>
      </c>
      <c r="E829" s="46" t="s">
        <v>14</v>
      </c>
      <c r="F829" s="35"/>
      <c r="H829" s="96" t="str">
        <f t="shared" si="36"/>
        <v>Barbara – Pajk – OK Vihor</v>
      </c>
      <c r="J829" s="96" t="str">
        <f t="shared" si="37"/>
        <v>Barbara – Pajk – OK Vihor</v>
      </c>
      <c r="L829" s="96" t="str">
        <f t="shared" si="38"/>
        <v>Barbara – Pajk</v>
      </c>
      <c r="N829" s="34"/>
      <c r="O829" s="46"/>
      <c r="P829" s="35"/>
    </row>
    <row r="830" spans="2:16" x14ac:dyDescent="0.25">
      <c r="B830" s="34">
        <v>1715</v>
      </c>
      <c r="C830" s="46" t="s">
        <v>984</v>
      </c>
      <c r="D830" s="46" t="s">
        <v>983</v>
      </c>
      <c r="E830" s="46" t="s">
        <v>14</v>
      </c>
      <c r="F830" s="35"/>
      <c r="H830" s="96" t="str">
        <f t="shared" si="36"/>
        <v>Leonard – Pajk – OK Vihor</v>
      </c>
      <c r="J830" s="96" t="str">
        <f t="shared" si="37"/>
        <v>Leonard – Pajk – OK Vihor</v>
      </c>
      <c r="L830" s="96" t="str">
        <f t="shared" si="38"/>
        <v>Leonard – Pajk</v>
      </c>
      <c r="N830" s="34"/>
      <c r="O830" s="46"/>
      <c r="P830" s="35"/>
    </row>
    <row r="831" spans="2:16" x14ac:dyDescent="0.25">
      <c r="B831" s="34">
        <v>1038</v>
      </c>
      <c r="C831" s="46" t="s">
        <v>851</v>
      </c>
      <c r="D831" s="46" t="s">
        <v>255</v>
      </c>
      <c r="E831" s="46" t="s">
        <v>14</v>
      </c>
      <c r="F831" s="35"/>
      <c r="H831" s="96" t="str">
        <f t="shared" si="36"/>
        <v>Zoran – Pajnić – OK Vihor</v>
      </c>
      <c r="J831" s="96" t="str">
        <f t="shared" si="37"/>
        <v>Zoran – Pajnić – OK Vihor</v>
      </c>
      <c r="L831" s="96" t="str">
        <f t="shared" si="38"/>
        <v>Zoran – Pajnić</v>
      </c>
      <c r="N831" s="34"/>
      <c r="O831" s="46"/>
      <c r="P831" s="35"/>
    </row>
    <row r="832" spans="2:16" x14ac:dyDescent="0.25">
      <c r="B832" s="34">
        <v>1925</v>
      </c>
      <c r="C832" s="46" t="s">
        <v>985</v>
      </c>
      <c r="D832" s="46" t="s">
        <v>986</v>
      </c>
      <c r="E832" s="46" t="s">
        <v>14</v>
      </c>
      <c r="F832" s="35" t="s">
        <v>142</v>
      </c>
      <c r="H832" s="96" t="str">
        <f t="shared" si="36"/>
        <v>Alen – Paliska – OK Vihor – M45</v>
      </c>
      <c r="J832" s="96" t="str">
        <f t="shared" si="37"/>
        <v>Alen – Paliska – OK Vihor</v>
      </c>
      <c r="L832" s="96" t="str">
        <f t="shared" si="38"/>
        <v>Alen – Paliska</v>
      </c>
      <c r="N832" s="34"/>
      <c r="O832" s="46"/>
      <c r="P832" s="35"/>
    </row>
    <row r="833" spans="2:16" x14ac:dyDescent="0.25">
      <c r="B833" s="34">
        <v>1805</v>
      </c>
      <c r="C833" s="46" t="s">
        <v>58</v>
      </c>
      <c r="D833" s="46" t="s">
        <v>987</v>
      </c>
      <c r="E833" s="46" t="s">
        <v>14</v>
      </c>
      <c r="F833" s="35"/>
      <c r="H833" s="96" t="str">
        <f t="shared" si="36"/>
        <v>Ivan – Papak – OK Vihor</v>
      </c>
      <c r="J833" s="96" t="str">
        <f t="shared" si="37"/>
        <v>Ivan – Papak – OK Vihor</v>
      </c>
      <c r="L833" s="96" t="str">
        <f t="shared" si="38"/>
        <v>Ivan – Papak</v>
      </c>
      <c r="N833" s="34"/>
      <c r="O833" s="46"/>
      <c r="P833" s="35"/>
    </row>
    <row r="834" spans="2:16" x14ac:dyDescent="0.25">
      <c r="B834" s="34">
        <v>1189</v>
      </c>
      <c r="C834" s="46" t="s">
        <v>316</v>
      </c>
      <c r="D834" s="46" t="s">
        <v>182</v>
      </c>
      <c r="E834" s="46" t="s">
        <v>14</v>
      </c>
      <c r="F834" s="35" t="s">
        <v>248</v>
      </c>
      <c r="H834" s="96" t="str">
        <f t="shared" si="36"/>
        <v>Ana-Marija – Pavić – OK Vihor – Ž21B</v>
      </c>
      <c r="J834" s="96" t="str">
        <f t="shared" si="37"/>
        <v>Ana-Marija – Pavić – OK Vihor</v>
      </c>
      <c r="L834" s="96" t="str">
        <f t="shared" si="38"/>
        <v>Ana-Marija – Pavić</v>
      </c>
      <c r="N834" s="34"/>
      <c r="O834" s="46"/>
      <c r="P834" s="35"/>
    </row>
    <row r="835" spans="2:16" x14ac:dyDescent="0.25">
      <c r="B835" s="34">
        <v>1813</v>
      </c>
      <c r="C835" s="46" t="s">
        <v>988</v>
      </c>
      <c r="D835" s="46" t="s">
        <v>182</v>
      </c>
      <c r="E835" s="46" t="s">
        <v>14</v>
      </c>
      <c r="F835" s="35"/>
      <c r="H835" s="96" t="str">
        <f t="shared" si="36"/>
        <v>Margareta – Pavić – OK Vihor</v>
      </c>
      <c r="J835" s="96" t="str">
        <f t="shared" si="37"/>
        <v>Margareta – Pavić – OK Vihor</v>
      </c>
      <c r="L835" s="96" t="str">
        <f t="shared" si="38"/>
        <v>Margareta – Pavić</v>
      </c>
      <c r="N835" s="34"/>
      <c r="O835" s="46"/>
      <c r="P835" s="35"/>
    </row>
    <row r="836" spans="2:16" x14ac:dyDescent="0.25">
      <c r="B836" s="34">
        <v>1530</v>
      </c>
      <c r="C836" s="46" t="s">
        <v>210</v>
      </c>
      <c r="D836" s="46" t="s">
        <v>182</v>
      </c>
      <c r="E836" s="46" t="s">
        <v>14</v>
      </c>
      <c r="F836" s="35" t="s">
        <v>211</v>
      </c>
      <c r="H836" s="96" t="str">
        <f t="shared" si="36"/>
        <v>Monika – Pavić – OK Vihor – Ž14</v>
      </c>
      <c r="J836" s="96" t="str">
        <f t="shared" si="37"/>
        <v>Monika – Pavić – OK Vihor</v>
      </c>
      <c r="L836" s="96" t="str">
        <f t="shared" si="38"/>
        <v>Monika – Pavić</v>
      </c>
      <c r="N836" s="34"/>
      <c r="O836" s="46"/>
      <c r="P836" s="35"/>
    </row>
    <row r="837" spans="2:16" x14ac:dyDescent="0.25">
      <c r="B837" s="34">
        <v>1145</v>
      </c>
      <c r="C837" s="46" t="s">
        <v>77</v>
      </c>
      <c r="D837" s="46" t="s">
        <v>182</v>
      </c>
      <c r="E837" s="46" t="s">
        <v>14</v>
      </c>
      <c r="F837" s="35" t="s">
        <v>180</v>
      </c>
      <c r="H837" s="96" t="str">
        <f t="shared" si="36"/>
        <v>Tomislav – Pavić – OK Vihor – M65</v>
      </c>
      <c r="J837" s="96" t="str">
        <f t="shared" si="37"/>
        <v>Tomislav – Pavić – OK Vihor</v>
      </c>
      <c r="L837" s="96" t="str">
        <f t="shared" si="38"/>
        <v>Tomislav – Pavić</v>
      </c>
      <c r="N837" s="34"/>
      <c r="O837" s="46"/>
      <c r="P837" s="35"/>
    </row>
    <row r="838" spans="2:16" x14ac:dyDescent="0.25">
      <c r="B838" s="34">
        <v>1118</v>
      </c>
      <c r="C838" s="46" t="s">
        <v>989</v>
      </c>
      <c r="D838" s="46" t="s">
        <v>182</v>
      </c>
      <c r="E838" s="46" t="s">
        <v>14</v>
      </c>
      <c r="F838" s="35" t="s">
        <v>42</v>
      </c>
      <c r="H838" s="96" t="str">
        <f t="shared" si="36"/>
        <v>Viktor – Pavić – OK Vihor – M16</v>
      </c>
      <c r="J838" s="96" t="str">
        <f t="shared" si="37"/>
        <v>Viktor – Pavić – OK Vihor</v>
      </c>
      <c r="L838" s="96" t="str">
        <f t="shared" si="38"/>
        <v>Viktor – Pavić</v>
      </c>
      <c r="N838" s="34"/>
      <c r="O838" s="46"/>
      <c r="P838" s="35"/>
    </row>
    <row r="839" spans="2:16" x14ac:dyDescent="0.25">
      <c r="B839" s="34">
        <v>1717</v>
      </c>
      <c r="C839" s="46" t="s">
        <v>193</v>
      </c>
      <c r="D839" s="46" t="s">
        <v>990</v>
      </c>
      <c r="E839" s="46" t="s">
        <v>14</v>
      </c>
      <c r="F839" s="35"/>
      <c r="H839" s="96" t="str">
        <f t="shared" si="36"/>
        <v>Ana – Pavin – OK Vihor</v>
      </c>
      <c r="J839" s="96" t="str">
        <f t="shared" si="37"/>
        <v>Ana – Pavin – OK Vihor</v>
      </c>
      <c r="L839" s="96" t="str">
        <f t="shared" si="38"/>
        <v>Ana – Pavin</v>
      </c>
      <c r="N839" s="34"/>
      <c r="O839" s="46"/>
      <c r="P839" s="35"/>
    </row>
    <row r="840" spans="2:16" x14ac:dyDescent="0.25">
      <c r="B840" s="34">
        <v>1391</v>
      </c>
      <c r="C840" s="46" t="s">
        <v>313</v>
      </c>
      <c r="D840" s="46" t="s">
        <v>157</v>
      </c>
      <c r="E840" s="46" t="s">
        <v>14</v>
      </c>
      <c r="F840" s="35" t="s">
        <v>304</v>
      </c>
      <c r="H840" s="96" t="str">
        <f t="shared" si="36"/>
        <v>Daliborka – Pavlin – OK Vihor – Ž45</v>
      </c>
      <c r="J840" s="96" t="str">
        <f t="shared" si="37"/>
        <v>Daliborka – Pavlin – OK Vihor</v>
      </c>
      <c r="L840" s="96" t="str">
        <f t="shared" si="38"/>
        <v>Daliborka – Pavlin</v>
      </c>
      <c r="N840" s="34"/>
      <c r="O840" s="46"/>
      <c r="P840" s="35"/>
    </row>
    <row r="841" spans="2:16" x14ac:dyDescent="0.25">
      <c r="B841" s="34">
        <v>1237</v>
      </c>
      <c r="C841" s="46" t="s">
        <v>83</v>
      </c>
      <c r="D841" s="46" t="s">
        <v>157</v>
      </c>
      <c r="E841" s="46" t="s">
        <v>14</v>
      </c>
      <c r="F841" s="35" t="s">
        <v>142</v>
      </c>
      <c r="H841" s="96" t="str">
        <f t="shared" si="36"/>
        <v>Domagoj – Pavlin – OK Vihor – M45</v>
      </c>
      <c r="J841" s="96" t="str">
        <f t="shared" si="37"/>
        <v>Domagoj – Pavlin – OK Vihor</v>
      </c>
      <c r="L841" s="96" t="str">
        <f t="shared" si="38"/>
        <v>Domagoj – Pavlin</v>
      </c>
      <c r="N841" s="34"/>
      <c r="O841" s="46"/>
      <c r="P841" s="35"/>
    </row>
    <row r="842" spans="2:16" x14ac:dyDescent="0.25">
      <c r="B842" s="34">
        <v>1431</v>
      </c>
      <c r="C842" s="46" t="s">
        <v>228</v>
      </c>
      <c r="D842" s="46" t="s">
        <v>157</v>
      </c>
      <c r="E842" s="46" t="s">
        <v>14</v>
      </c>
      <c r="F842" s="35" t="s">
        <v>229</v>
      </c>
      <c r="H842" s="96" t="str">
        <f t="shared" si="36"/>
        <v>Paula – Pavlin – OK Vihor – Ž20</v>
      </c>
      <c r="J842" s="96" t="str">
        <f t="shared" si="37"/>
        <v>Paula – Pavlin – OK Vihor</v>
      </c>
      <c r="L842" s="96" t="str">
        <f t="shared" si="38"/>
        <v>Paula – Pavlin</v>
      </c>
      <c r="N842" s="34"/>
      <c r="O842" s="46"/>
      <c r="P842" s="35"/>
    </row>
    <row r="843" spans="2:16" x14ac:dyDescent="0.25">
      <c r="B843" s="34">
        <v>1718</v>
      </c>
      <c r="C843" s="46" t="s">
        <v>367</v>
      </c>
      <c r="D843" s="46" t="s">
        <v>991</v>
      </c>
      <c r="E843" s="46" t="s">
        <v>14</v>
      </c>
      <c r="F843" s="35"/>
      <c r="H843" s="96" t="str">
        <f t="shared" ref="H843:H906" si="39">IF(C843="","",C843) &amp; IF(D843="",""," – " &amp; D843) &amp; IF(E843="",""," – " &amp; E843) &amp; IF(F843="",""," – " &amp; F843)</f>
        <v>Leon – Pavliša – OK Vihor</v>
      </c>
      <c r="J843" s="96" t="str">
        <f t="shared" ref="J843:J906" si="40">IF(C843="","",C843) &amp; IF(D843="",""," – " &amp; D843) &amp; IF(E843="",""," – " &amp; E843)</f>
        <v>Leon – Pavliša – OK Vihor</v>
      </c>
      <c r="L843" s="96" t="str">
        <f t="shared" ref="L843:L906" si="41">IF(C843="","",C843) &amp; IF(D843="",""," – " &amp; D843)</f>
        <v>Leon – Pavliša</v>
      </c>
      <c r="N843" s="34"/>
      <c r="O843" s="46"/>
      <c r="P843" s="35"/>
    </row>
    <row r="844" spans="2:16" x14ac:dyDescent="0.25">
      <c r="B844" s="34">
        <v>1340</v>
      </c>
      <c r="C844" s="46" t="s">
        <v>315</v>
      </c>
      <c r="D844" s="46" t="s">
        <v>314</v>
      </c>
      <c r="E844" s="46" t="s">
        <v>14</v>
      </c>
      <c r="F844" s="35" t="s">
        <v>304</v>
      </c>
      <c r="H844" s="96" t="str">
        <f t="shared" si="39"/>
        <v>Sanja – Penc – OK Vihor – Ž45</v>
      </c>
      <c r="J844" s="96" t="str">
        <f t="shared" si="40"/>
        <v>Sanja – Penc – OK Vihor</v>
      </c>
      <c r="L844" s="96" t="str">
        <f t="shared" si="41"/>
        <v>Sanja – Penc</v>
      </c>
      <c r="N844" s="34"/>
      <c r="O844" s="46"/>
      <c r="P844" s="35"/>
    </row>
    <row r="845" spans="2:16" x14ac:dyDescent="0.25">
      <c r="B845" s="34">
        <v>1248</v>
      </c>
      <c r="C845" s="46" t="s">
        <v>992</v>
      </c>
      <c r="D845" s="46" t="s">
        <v>112</v>
      </c>
      <c r="E845" s="46" t="s">
        <v>14</v>
      </c>
      <c r="F845" s="35" t="s">
        <v>248</v>
      </c>
      <c r="H845" s="96" t="str">
        <f t="shared" si="39"/>
        <v>Jelka – Penić – OK Vihor – Ž21B</v>
      </c>
      <c r="J845" s="96" t="str">
        <f t="shared" si="40"/>
        <v>Jelka – Penić – OK Vihor</v>
      </c>
      <c r="L845" s="96" t="str">
        <f t="shared" si="41"/>
        <v>Jelka – Penić</v>
      </c>
      <c r="N845" s="34"/>
      <c r="O845" s="46"/>
      <c r="P845" s="35"/>
    </row>
    <row r="846" spans="2:16" x14ac:dyDescent="0.25">
      <c r="B846" s="34">
        <v>1277</v>
      </c>
      <c r="C846" s="46" t="s">
        <v>113</v>
      </c>
      <c r="D846" s="46" t="s">
        <v>112</v>
      </c>
      <c r="E846" s="46" t="s">
        <v>14</v>
      </c>
      <c r="F846" s="35" t="s">
        <v>92</v>
      </c>
      <c r="H846" s="96" t="str">
        <f t="shared" si="39"/>
        <v>Jerko – Penić – OK Vihor – M21B</v>
      </c>
      <c r="J846" s="96" t="str">
        <f t="shared" si="40"/>
        <v>Jerko – Penić – OK Vihor</v>
      </c>
      <c r="L846" s="96" t="str">
        <f t="shared" si="41"/>
        <v>Jerko – Penić</v>
      </c>
      <c r="N846" s="34"/>
      <c r="O846" s="46"/>
      <c r="P846" s="35"/>
    </row>
    <row r="847" spans="2:16" x14ac:dyDescent="0.25">
      <c r="B847" s="34">
        <v>1030</v>
      </c>
      <c r="C847" s="46" t="s">
        <v>656</v>
      </c>
      <c r="D847" s="46" t="s">
        <v>993</v>
      </c>
      <c r="E847" s="46" t="s">
        <v>14</v>
      </c>
      <c r="F847" s="35"/>
      <c r="H847" s="96" t="str">
        <f t="shared" si="39"/>
        <v>Silvija – Perak – OK Vihor</v>
      </c>
      <c r="J847" s="96" t="str">
        <f t="shared" si="40"/>
        <v>Silvija – Perak – OK Vihor</v>
      </c>
      <c r="L847" s="96" t="str">
        <f t="shared" si="41"/>
        <v>Silvija – Perak</v>
      </c>
      <c r="N847" s="34"/>
      <c r="O847" s="46"/>
      <c r="P847" s="35"/>
    </row>
    <row r="848" spans="2:16" x14ac:dyDescent="0.25">
      <c r="B848" s="34">
        <v>1361</v>
      </c>
      <c r="C848" s="46" t="s">
        <v>264</v>
      </c>
      <c r="D848" s="46" t="s">
        <v>263</v>
      </c>
      <c r="E848" s="46" t="s">
        <v>14</v>
      </c>
      <c r="F848" s="35" t="s">
        <v>248</v>
      </c>
      <c r="H848" s="96" t="str">
        <f t="shared" si="39"/>
        <v>Mihaela Marija – Perković – OK Vihor – Ž21B</v>
      </c>
      <c r="J848" s="96" t="str">
        <f t="shared" si="40"/>
        <v>Mihaela Marija – Perković – OK Vihor</v>
      </c>
      <c r="L848" s="96" t="str">
        <f t="shared" si="41"/>
        <v>Mihaela Marija – Perković</v>
      </c>
      <c r="N848" s="34"/>
      <c r="O848" s="46"/>
      <c r="P848" s="35"/>
    </row>
    <row r="849" spans="2:16" x14ac:dyDescent="0.25">
      <c r="B849" s="34">
        <v>1359</v>
      </c>
      <c r="C849" s="46" t="s">
        <v>91</v>
      </c>
      <c r="D849" s="46" t="s">
        <v>90</v>
      </c>
      <c r="E849" s="46" t="s">
        <v>14</v>
      </c>
      <c r="F849" s="35" t="s">
        <v>92</v>
      </c>
      <c r="H849" s="96" t="str">
        <f t="shared" si="39"/>
        <v>Danko – Pleše – OK Vihor – M21B</v>
      </c>
      <c r="J849" s="96" t="str">
        <f t="shared" si="40"/>
        <v>Danko – Pleše – OK Vihor</v>
      </c>
      <c r="L849" s="96" t="str">
        <f t="shared" si="41"/>
        <v>Danko – Pleše</v>
      </c>
      <c r="N849" s="34"/>
      <c r="O849" s="46"/>
      <c r="P849" s="35"/>
    </row>
    <row r="850" spans="2:16" x14ac:dyDescent="0.25">
      <c r="B850" s="34">
        <v>1433</v>
      </c>
      <c r="C850" s="46" t="s">
        <v>598</v>
      </c>
      <c r="D850" s="46" t="s">
        <v>994</v>
      </c>
      <c r="E850" s="46" t="s">
        <v>14</v>
      </c>
      <c r="F850" s="35" t="s">
        <v>92</v>
      </c>
      <c r="H850" s="96" t="str">
        <f t="shared" si="39"/>
        <v>Alan – Požgaj – OK Vihor – M21B</v>
      </c>
      <c r="J850" s="96" t="str">
        <f t="shared" si="40"/>
        <v>Alan – Požgaj – OK Vihor</v>
      </c>
      <c r="L850" s="96" t="str">
        <f t="shared" si="41"/>
        <v>Alan – Požgaj</v>
      </c>
      <c r="N850" s="34"/>
      <c r="O850" s="46"/>
      <c r="P850" s="35"/>
    </row>
    <row r="851" spans="2:16" x14ac:dyDescent="0.25">
      <c r="B851" s="34">
        <v>1389</v>
      </c>
      <c r="C851" s="46" t="s">
        <v>282</v>
      </c>
      <c r="D851" s="46" t="s">
        <v>994</v>
      </c>
      <c r="E851" s="46" t="s">
        <v>14</v>
      </c>
      <c r="F851" s="35"/>
      <c r="H851" s="96" t="str">
        <f t="shared" si="39"/>
        <v>Irena – Požgaj – OK Vihor</v>
      </c>
      <c r="J851" s="96" t="str">
        <f t="shared" si="40"/>
        <v>Irena – Požgaj – OK Vihor</v>
      </c>
      <c r="L851" s="96" t="str">
        <f t="shared" si="41"/>
        <v>Irena – Požgaj</v>
      </c>
      <c r="N851" s="34"/>
      <c r="O851" s="46"/>
      <c r="P851" s="35"/>
    </row>
    <row r="852" spans="2:16" x14ac:dyDescent="0.25">
      <c r="B852" s="34">
        <v>1172</v>
      </c>
      <c r="C852" s="46" t="s">
        <v>22</v>
      </c>
      <c r="D852" s="46" t="s">
        <v>994</v>
      </c>
      <c r="E852" s="46" t="s">
        <v>14</v>
      </c>
      <c r="F852" s="35" t="s">
        <v>51</v>
      </c>
      <c r="H852" s="96" t="str">
        <f t="shared" si="39"/>
        <v>Karlo – Požgaj – OK Vihor – M20</v>
      </c>
      <c r="J852" s="96" t="str">
        <f t="shared" si="40"/>
        <v>Karlo – Požgaj – OK Vihor</v>
      </c>
      <c r="L852" s="96" t="str">
        <f t="shared" si="41"/>
        <v>Karlo – Požgaj</v>
      </c>
      <c r="N852" s="34"/>
      <c r="O852" s="46"/>
      <c r="P852" s="35"/>
    </row>
    <row r="853" spans="2:16" x14ac:dyDescent="0.25">
      <c r="B853" s="34">
        <v>1185</v>
      </c>
      <c r="C853" s="46" t="s">
        <v>984</v>
      </c>
      <c r="D853" s="46" t="s">
        <v>994</v>
      </c>
      <c r="E853" s="46" t="s">
        <v>14</v>
      </c>
      <c r="F853" s="35"/>
      <c r="H853" s="96" t="str">
        <f t="shared" si="39"/>
        <v>Leonard – Požgaj – OK Vihor</v>
      </c>
      <c r="J853" s="96" t="str">
        <f t="shared" si="40"/>
        <v>Leonard – Požgaj – OK Vihor</v>
      </c>
      <c r="L853" s="96" t="str">
        <f t="shared" si="41"/>
        <v>Leonard – Požgaj</v>
      </c>
      <c r="N853" s="34"/>
      <c r="O853" s="46"/>
      <c r="P853" s="35"/>
    </row>
    <row r="854" spans="2:16" x14ac:dyDescent="0.25">
      <c r="B854" s="34">
        <v>1213</v>
      </c>
      <c r="C854" s="46" t="s">
        <v>24</v>
      </c>
      <c r="D854" s="46" t="s">
        <v>994</v>
      </c>
      <c r="E854" s="46" t="s">
        <v>14</v>
      </c>
      <c r="F854" s="35" t="s">
        <v>5</v>
      </c>
      <c r="H854" s="96" t="str">
        <f t="shared" si="39"/>
        <v>Luka – Požgaj – OK Vihor – M12</v>
      </c>
      <c r="J854" s="96" t="str">
        <f t="shared" si="40"/>
        <v>Luka – Požgaj – OK Vihor</v>
      </c>
      <c r="L854" s="96" t="str">
        <f t="shared" si="41"/>
        <v>Luka – Požgaj</v>
      </c>
      <c r="N854" s="34"/>
      <c r="O854" s="46"/>
      <c r="P854" s="35"/>
    </row>
    <row r="855" spans="2:16" x14ac:dyDescent="0.25">
      <c r="B855" s="34">
        <v>1926</v>
      </c>
      <c r="C855" s="46" t="s">
        <v>154</v>
      </c>
      <c r="D855" s="46" t="s">
        <v>995</v>
      </c>
      <c r="E855" s="46" t="s">
        <v>14</v>
      </c>
      <c r="F855" s="35" t="s">
        <v>92</v>
      </c>
      <c r="H855" s="96" t="str">
        <f t="shared" si="39"/>
        <v>Mladen – Prekrat – OK Vihor – M21B</v>
      </c>
      <c r="J855" s="96" t="str">
        <f t="shared" si="40"/>
        <v>Mladen – Prekrat – OK Vihor</v>
      </c>
      <c r="L855" s="96" t="str">
        <f t="shared" si="41"/>
        <v>Mladen – Prekrat</v>
      </c>
      <c r="N855" s="34"/>
      <c r="O855" s="46"/>
      <c r="P855" s="35"/>
    </row>
    <row r="856" spans="2:16" x14ac:dyDescent="0.25">
      <c r="B856" s="34">
        <v>1508</v>
      </c>
      <c r="C856" s="46" t="s">
        <v>228</v>
      </c>
      <c r="D856" s="46" t="s">
        <v>996</v>
      </c>
      <c r="E856" s="46" t="s">
        <v>14</v>
      </c>
      <c r="F856" s="35" t="s">
        <v>232</v>
      </c>
      <c r="H856" s="96" t="str">
        <f t="shared" si="39"/>
        <v>Paula – Prpić – OK Vihor – Ž21A</v>
      </c>
      <c r="J856" s="96" t="str">
        <f t="shared" si="40"/>
        <v>Paula – Prpić – OK Vihor</v>
      </c>
      <c r="L856" s="96" t="str">
        <f t="shared" si="41"/>
        <v>Paula – Prpić</v>
      </c>
      <c r="N856" s="34"/>
      <c r="O856" s="46"/>
      <c r="P856" s="35"/>
    </row>
    <row r="857" spans="2:16" x14ac:dyDescent="0.25">
      <c r="B857" s="34">
        <v>1502</v>
      </c>
      <c r="C857" s="46" t="s">
        <v>997</v>
      </c>
      <c r="D857" s="46" t="s">
        <v>998</v>
      </c>
      <c r="E857" s="46" t="s">
        <v>14</v>
      </c>
      <c r="F857" s="35" t="s">
        <v>248</v>
      </c>
      <c r="H857" s="96" t="str">
        <f t="shared" si="39"/>
        <v>Vedrana – Radić – OK Vihor – Ž21B</v>
      </c>
      <c r="J857" s="96" t="str">
        <f t="shared" si="40"/>
        <v>Vedrana – Radić – OK Vihor</v>
      </c>
      <c r="L857" s="96" t="str">
        <f t="shared" si="41"/>
        <v>Vedrana – Radić</v>
      </c>
      <c r="N857" s="34"/>
      <c r="O857" s="46"/>
      <c r="P857" s="35"/>
    </row>
    <row r="858" spans="2:16" x14ac:dyDescent="0.25">
      <c r="B858" s="34">
        <v>1421</v>
      </c>
      <c r="C858" s="46" t="s">
        <v>999</v>
      </c>
      <c r="D858" s="46" t="s">
        <v>1000</v>
      </c>
      <c r="E858" s="46" t="s">
        <v>14</v>
      </c>
      <c r="F858" s="35" t="s">
        <v>248</v>
      </c>
      <c r="H858" s="96" t="str">
        <f t="shared" si="39"/>
        <v>Marijeta – Radman – OK Vihor – Ž21B</v>
      </c>
      <c r="J858" s="96" t="str">
        <f t="shared" si="40"/>
        <v>Marijeta – Radman – OK Vihor</v>
      </c>
      <c r="L858" s="96" t="str">
        <f t="shared" si="41"/>
        <v>Marijeta – Radman</v>
      </c>
      <c r="N858" s="34"/>
      <c r="O858" s="46"/>
      <c r="P858" s="35"/>
    </row>
    <row r="859" spans="2:16" x14ac:dyDescent="0.25">
      <c r="B859" s="34">
        <v>1074</v>
      </c>
      <c r="C859" s="46" t="s">
        <v>823</v>
      </c>
      <c r="D859" s="46" t="s">
        <v>1001</v>
      </c>
      <c r="E859" s="46" t="s">
        <v>14</v>
      </c>
      <c r="F859" s="35" t="s">
        <v>304</v>
      </c>
      <c r="H859" s="96" t="str">
        <f t="shared" si="39"/>
        <v>Anita – Radoš – OK Vihor – Ž45</v>
      </c>
      <c r="J859" s="96" t="str">
        <f t="shared" si="40"/>
        <v>Anita – Radoš – OK Vihor</v>
      </c>
      <c r="L859" s="96" t="str">
        <f t="shared" si="41"/>
        <v>Anita – Radoš</v>
      </c>
      <c r="N859" s="34"/>
      <c r="O859" s="46"/>
      <c r="P859" s="35"/>
    </row>
    <row r="860" spans="2:16" x14ac:dyDescent="0.25">
      <c r="B860" s="34">
        <v>1066</v>
      </c>
      <c r="C860" s="46" t="s">
        <v>500</v>
      </c>
      <c r="D860" s="46" t="s">
        <v>1001</v>
      </c>
      <c r="E860" s="46" t="s">
        <v>14</v>
      </c>
      <c r="F860" s="35" t="s">
        <v>5</v>
      </c>
      <c r="H860" s="96" t="str">
        <f t="shared" si="39"/>
        <v>Ante – Radoš – OK Vihor – M12</v>
      </c>
      <c r="J860" s="96" t="str">
        <f t="shared" si="40"/>
        <v>Ante – Radoš – OK Vihor</v>
      </c>
      <c r="L860" s="96" t="str">
        <f t="shared" si="41"/>
        <v>Ante – Radoš</v>
      </c>
      <c r="N860" s="34"/>
      <c r="O860" s="46"/>
      <c r="P860" s="35"/>
    </row>
    <row r="861" spans="2:16" x14ac:dyDescent="0.25">
      <c r="B861" s="34">
        <v>1547</v>
      </c>
      <c r="C861" s="46" t="s">
        <v>294</v>
      </c>
      <c r="D861" s="46" t="s">
        <v>1001</v>
      </c>
      <c r="E861" s="46" t="s">
        <v>14</v>
      </c>
      <c r="F861" s="35" t="s">
        <v>220</v>
      </c>
      <c r="H861" s="96" t="str">
        <f t="shared" si="39"/>
        <v>Ivana – Radoš – OK Vihor – Ž16</v>
      </c>
      <c r="J861" s="96" t="str">
        <f t="shared" si="40"/>
        <v>Ivana – Radoš – OK Vihor</v>
      </c>
      <c r="L861" s="96" t="str">
        <f t="shared" si="41"/>
        <v>Ivana – Radoš</v>
      </c>
      <c r="N861" s="34"/>
      <c r="O861" s="46"/>
      <c r="P861" s="35"/>
    </row>
    <row r="862" spans="2:16" x14ac:dyDescent="0.25">
      <c r="B862" s="34">
        <v>1745</v>
      </c>
      <c r="C862" s="46" t="s">
        <v>127</v>
      </c>
      <c r="D862" s="46" t="s">
        <v>1002</v>
      </c>
      <c r="E862" s="46" t="s">
        <v>14</v>
      </c>
      <c r="F862" s="35"/>
      <c r="H862" s="96" t="str">
        <f t="shared" si="39"/>
        <v>Franjo – Radošević – OK Vihor</v>
      </c>
      <c r="J862" s="96" t="str">
        <f t="shared" si="40"/>
        <v>Franjo – Radošević – OK Vihor</v>
      </c>
      <c r="L862" s="96" t="str">
        <f t="shared" si="41"/>
        <v>Franjo – Radošević</v>
      </c>
      <c r="N862" s="34"/>
      <c r="O862" s="46"/>
      <c r="P862" s="35"/>
    </row>
    <row r="863" spans="2:16" x14ac:dyDescent="0.25">
      <c r="B863" s="34">
        <v>1177</v>
      </c>
      <c r="C863" s="46" t="s">
        <v>536</v>
      </c>
      <c r="D863" s="46" t="s">
        <v>1003</v>
      </c>
      <c r="E863" s="46" t="s">
        <v>14</v>
      </c>
      <c r="F863" s="35" t="s">
        <v>304</v>
      </c>
      <c r="H863" s="96" t="str">
        <f t="shared" si="39"/>
        <v>Tamara – Radulić Butorac – OK Vihor – Ž45</v>
      </c>
      <c r="J863" s="96" t="str">
        <f t="shared" si="40"/>
        <v>Tamara – Radulić Butorac – OK Vihor</v>
      </c>
      <c r="L863" s="96" t="str">
        <f t="shared" si="41"/>
        <v>Tamara – Radulić Butorac</v>
      </c>
      <c r="N863" s="34"/>
      <c r="O863" s="46"/>
      <c r="P863" s="35"/>
    </row>
    <row r="864" spans="2:16" x14ac:dyDescent="0.25">
      <c r="B864" s="34">
        <v>1332</v>
      </c>
      <c r="C864" s="46" t="s">
        <v>1004</v>
      </c>
      <c r="D864" s="46" t="s">
        <v>1005</v>
      </c>
      <c r="E864" s="46" t="s">
        <v>14</v>
      </c>
      <c r="F864" s="35" t="s">
        <v>322</v>
      </c>
      <c r="H864" s="96" t="str">
        <f t="shared" si="39"/>
        <v>Žana – Rajić – OK Vihor – Ž55</v>
      </c>
      <c r="J864" s="96" t="str">
        <f t="shared" si="40"/>
        <v>Žana – Rajić – OK Vihor</v>
      </c>
      <c r="L864" s="96" t="str">
        <f t="shared" si="41"/>
        <v>Žana – Rajić</v>
      </c>
      <c r="N864" s="34"/>
      <c r="O864" s="46"/>
      <c r="P864" s="35"/>
    </row>
    <row r="865" spans="2:16" x14ac:dyDescent="0.25">
      <c r="B865" s="34">
        <v>1374</v>
      </c>
      <c r="C865" s="46" t="s">
        <v>138</v>
      </c>
      <c r="D865" s="46" t="s">
        <v>137</v>
      </c>
      <c r="E865" s="46" t="s">
        <v>14</v>
      </c>
      <c r="F865" s="35" t="s">
        <v>116</v>
      </c>
      <c r="H865" s="96" t="str">
        <f t="shared" si="39"/>
        <v>Duje – Rako – OK Vihor – M35</v>
      </c>
      <c r="J865" s="96" t="str">
        <f t="shared" si="40"/>
        <v>Duje – Rako – OK Vihor</v>
      </c>
      <c r="L865" s="96" t="str">
        <f t="shared" si="41"/>
        <v>Duje – Rako</v>
      </c>
      <c r="N865" s="34"/>
      <c r="O865" s="46"/>
      <c r="P865" s="35"/>
    </row>
    <row r="866" spans="2:16" x14ac:dyDescent="0.25">
      <c r="B866" s="34">
        <v>1098</v>
      </c>
      <c r="C866" s="46" t="s">
        <v>195</v>
      </c>
      <c r="D866" s="46" t="s">
        <v>137</v>
      </c>
      <c r="E866" s="46" t="s">
        <v>14</v>
      </c>
      <c r="F866" s="35" t="s">
        <v>5</v>
      </c>
      <c r="H866" s="96" t="str">
        <f t="shared" si="39"/>
        <v>Jure – Rako – OK Vihor – M12</v>
      </c>
      <c r="J866" s="96" t="str">
        <f t="shared" si="40"/>
        <v>Jure – Rako – OK Vihor</v>
      </c>
      <c r="L866" s="96" t="str">
        <f t="shared" si="41"/>
        <v>Jure – Rako</v>
      </c>
      <c r="N866" s="34"/>
      <c r="O866" s="46"/>
      <c r="P866" s="35"/>
    </row>
    <row r="867" spans="2:16" x14ac:dyDescent="0.25">
      <c r="B867" s="34">
        <v>1047</v>
      </c>
      <c r="C867" s="46" t="s">
        <v>214</v>
      </c>
      <c r="D867" s="46" t="s">
        <v>137</v>
      </c>
      <c r="E867" s="46" t="s">
        <v>14</v>
      </c>
      <c r="F867" s="35" t="s">
        <v>211</v>
      </c>
      <c r="H867" s="96" t="str">
        <f t="shared" si="39"/>
        <v>Paola – Rako – OK Vihor – Ž14</v>
      </c>
      <c r="J867" s="96" t="str">
        <f t="shared" si="40"/>
        <v>Paola – Rako – OK Vihor</v>
      </c>
      <c r="L867" s="96" t="str">
        <f t="shared" si="41"/>
        <v>Paola – Rako</v>
      </c>
      <c r="N867" s="34"/>
      <c r="O867" s="46"/>
      <c r="P867" s="35"/>
    </row>
    <row r="868" spans="2:16" x14ac:dyDescent="0.25">
      <c r="B868" s="34">
        <v>1322</v>
      </c>
      <c r="C868" s="46" t="s">
        <v>280</v>
      </c>
      <c r="D868" s="46" t="s">
        <v>137</v>
      </c>
      <c r="E868" s="46" t="s">
        <v>14</v>
      </c>
      <c r="F868" s="35" t="s">
        <v>270</v>
      </c>
      <c r="H868" s="96" t="str">
        <f t="shared" si="39"/>
        <v>Sabina – Rako – OK Vihor – Ž35</v>
      </c>
      <c r="J868" s="96" t="str">
        <f t="shared" si="40"/>
        <v>Sabina – Rako – OK Vihor</v>
      </c>
      <c r="L868" s="96" t="str">
        <f t="shared" si="41"/>
        <v>Sabina – Rako</v>
      </c>
      <c r="N868" s="34"/>
      <c r="O868" s="46"/>
      <c r="P868" s="35"/>
    </row>
    <row r="869" spans="2:16" x14ac:dyDescent="0.25">
      <c r="B869" s="34">
        <v>1242</v>
      </c>
      <c r="C869" s="46" t="s">
        <v>24</v>
      </c>
      <c r="D869" s="46" t="s">
        <v>1006</v>
      </c>
      <c r="E869" s="46" t="s">
        <v>14</v>
      </c>
      <c r="F869" s="35"/>
      <c r="H869" s="96" t="str">
        <f t="shared" si="39"/>
        <v>Luka – Relić – OK Vihor</v>
      </c>
      <c r="J869" s="96" t="str">
        <f t="shared" si="40"/>
        <v>Luka – Relić – OK Vihor</v>
      </c>
      <c r="L869" s="96" t="str">
        <f t="shared" si="41"/>
        <v>Luka – Relić</v>
      </c>
      <c r="N869" s="34"/>
      <c r="O869" s="46"/>
      <c r="P869" s="35"/>
    </row>
    <row r="870" spans="2:16" x14ac:dyDescent="0.25">
      <c r="B870" s="34">
        <v>1903</v>
      </c>
      <c r="C870" s="46" t="s">
        <v>141</v>
      </c>
      <c r="D870" s="46" t="s">
        <v>1007</v>
      </c>
      <c r="E870" s="46" t="s">
        <v>14</v>
      </c>
      <c r="F870" s="35" t="s">
        <v>92</v>
      </c>
      <c r="H870" s="96" t="str">
        <f t="shared" si="39"/>
        <v>Robert – Rigo – OK Vihor – M21B</v>
      </c>
      <c r="J870" s="96" t="str">
        <f t="shared" si="40"/>
        <v>Robert – Rigo – OK Vihor</v>
      </c>
      <c r="L870" s="96" t="str">
        <f t="shared" si="41"/>
        <v>Robert – Rigo</v>
      </c>
      <c r="N870" s="34"/>
      <c r="O870" s="46"/>
      <c r="P870" s="35"/>
    </row>
    <row r="871" spans="2:16" x14ac:dyDescent="0.25">
      <c r="B871" s="34">
        <v>1068</v>
      </c>
      <c r="C871" s="46" t="s">
        <v>19</v>
      </c>
      <c r="D871" s="46" t="s">
        <v>1008</v>
      </c>
      <c r="E871" s="46" t="s">
        <v>14</v>
      </c>
      <c r="F871" s="35"/>
      <c r="H871" s="96" t="str">
        <f t="shared" si="39"/>
        <v>Marin – Rogulj – OK Vihor</v>
      </c>
      <c r="J871" s="96" t="str">
        <f t="shared" si="40"/>
        <v>Marin – Rogulj – OK Vihor</v>
      </c>
      <c r="L871" s="96" t="str">
        <f t="shared" si="41"/>
        <v>Marin – Rogulj</v>
      </c>
      <c r="N871" s="34"/>
      <c r="O871" s="46"/>
      <c r="P871" s="35"/>
    </row>
    <row r="872" spans="2:16" x14ac:dyDescent="0.25">
      <c r="B872" s="34">
        <v>1156</v>
      </c>
      <c r="C872" s="46" t="s">
        <v>426</v>
      </c>
      <c r="D872" s="46" t="s">
        <v>1008</v>
      </c>
      <c r="E872" s="46" t="s">
        <v>14</v>
      </c>
      <c r="F872" s="35" t="s">
        <v>197</v>
      </c>
      <c r="H872" s="96" t="str">
        <f t="shared" si="39"/>
        <v>Tonka – Rogulj – OK Vihor – Ž12</v>
      </c>
      <c r="J872" s="96" t="str">
        <f t="shared" si="40"/>
        <v>Tonka – Rogulj – OK Vihor</v>
      </c>
      <c r="L872" s="96" t="str">
        <f t="shared" si="41"/>
        <v>Tonka – Rogulj</v>
      </c>
      <c r="N872" s="34"/>
      <c r="O872" s="46"/>
      <c r="P872" s="35"/>
    </row>
    <row r="873" spans="2:16" x14ac:dyDescent="0.25">
      <c r="B873" s="34">
        <v>1218</v>
      </c>
      <c r="C873" s="46" t="s">
        <v>193</v>
      </c>
      <c r="D873" s="46" t="s">
        <v>1009</v>
      </c>
      <c r="E873" s="46" t="s">
        <v>14</v>
      </c>
      <c r="F873" s="35" t="s">
        <v>270</v>
      </c>
      <c r="H873" s="96" t="str">
        <f t="shared" si="39"/>
        <v>Ana – Rumiha – OK Vihor – Ž35</v>
      </c>
      <c r="J873" s="96" t="str">
        <f t="shared" si="40"/>
        <v>Ana – Rumiha – OK Vihor</v>
      </c>
      <c r="L873" s="96" t="str">
        <f t="shared" si="41"/>
        <v>Ana – Rumiha</v>
      </c>
      <c r="N873" s="34"/>
      <c r="O873" s="46"/>
      <c r="P873" s="35"/>
    </row>
    <row r="874" spans="2:16" x14ac:dyDescent="0.25">
      <c r="B874" s="34">
        <v>1719</v>
      </c>
      <c r="C874" s="46" t="s">
        <v>269</v>
      </c>
      <c r="D874" s="46" t="s">
        <v>1010</v>
      </c>
      <c r="E874" s="46" t="s">
        <v>14</v>
      </c>
      <c r="F874" s="35"/>
      <c r="H874" s="96" t="str">
        <f t="shared" si="39"/>
        <v>Martina – Ružić – OK Vihor</v>
      </c>
      <c r="J874" s="96" t="str">
        <f t="shared" si="40"/>
        <v>Martina – Ružić – OK Vihor</v>
      </c>
      <c r="L874" s="96" t="str">
        <f t="shared" si="41"/>
        <v>Martina – Ružić</v>
      </c>
      <c r="N874" s="34"/>
      <c r="O874" s="46"/>
      <c r="P874" s="35"/>
    </row>
    <row r="875" spans="2:16" x14ac:dyDescent="0.25">
      <c r="B875" s="34">
        <v>1722</v>
      </c>
      <c r="C875" s="46" t="s">
        <v>1011</v>
      </c>
      <c r="D875" s="46" t="s">
        <v>1010</v>
      </c>
      <c r="E875" s="46" t="s">
        <v>14</v>
      </c>
      <c r="F875" s="35"/>
      <c r="H875" s="96" t="str">
        <f t="shared" si="39"/>
        <v>Rok – Ružić – OK Vihor</v>
      </c>
      <c r="J875" s="96" t="str">
        <f t="shared" si="40"/>
        <v>Rok – Ružić – OK Vihor</v>
      </c>
      <c r="L875" s="96" t="str">
        <f t="shared" si="41"/>
        <v>Rok – Ružić</v>
      </c>
      <c r="N875" s="34"/>
      <c r="O875" s="46"/>
      <c r="P875" s="35"/>
    </row>
    <row r="876" spans="2:16" x14ac:dyDescent="0.25">
      <c r="B876" s="34">
        <v>1721</v>
      </c>
      <c r="C876" s="46" t="s">
        <v>426</v>
      </c>
      <c r="D876" s="46" t="s">
        <v>1010</v>
      </c>
      <c r="E876" s="46" t="s">
        <v>14</v>
      </c>
      <c r="F876" s="35"/>
      <c r="H876" s="96" t="str">
        <f t="shared" si="39"/>
        <v>Tonka – Ružić – OK Vihor</v>
      </c>
      <c r="J876" s="96" t="str">
        <f t="shared" si="40"/>
        <v>Tonka – Ružić – OK Vihor</v>
      </c>
      <c r="L876" s="96" t="str">
        <f t="shared" si="41"/>
        <v>Tonka – Ružić</v>
      </c>
      <c r="N876" s="34"/>
      <c r="O876" s="46"/>
      <c r="P876" s="35"/>
    </row>
    <row r="877" spans="2:16" x14ac:dyDescent="0.25">
      <c r="B877" s="34">
        <v>1720</v>
      </c>
      <c r="C877" s="46" t="s">
        <v>851</v>
      </c>
      <c r="D877" s="46" t="s">
        <v>1010</v>
      </c>
      <c r="E877" s="46" t="s">
        <v>14</v>
      </c>
      <c r="F877" s="35"/>
      <c r="H877" s="96" t="str">
        <f t="shared" si="39"/>
        <v>Zoran – Ružić – OK Vihor</v>
      </c>
      <c r="J877" s="96" t="str">
        <f t="shared" si="40"/>
        <v>Zoran – Ružić – OK Vihor</v>
      </c>
      <c r="L877" s="96" t="str">
        <f t="shared" si="41"/>
        <v>Zoran – Ružić</v>
      </c>
      <c r="N877" s="34"/>
      <c r="O877" s="46"/>
      <c r="P877" s="35"/>
    </row>
    <row r="878" spans="2:16" x14ac:dyDescent="0.25">
      <c r="B878" s="34">
        <v>1020</v>
      </c>
      <c r="C878" s="46" t="s">
        <v>1012</v>
      </c>
      <c r="D878" s="46" t="s">
        <v>1013</v>
      </c>
      <c r="E878" s="46" t="s">
        <v>14</v>
      </c>
      <c r="F878" s="35"/>
      <c r="H878" s="96" t="str">
        <f t="shared" si="39"/>
        <v>Jorge – Salgado – OK Vihor</v>
      </c>
      <c r="J878" s="96" t="str">
        <f t="shared" si="40"/>
        <v>Jorge – Salgado – OK Vihor</v>
      </c>
      <c r="L878" s="96" t="str">
        <f t="shared" si="41"/>
        <v>Jorge – Salgado</v>
      </c>
      <c r="N878" s="34"/>
      <c r="O878" s="46"/>
      <c r="P878" s="35"/>
    </row>
    <row r="879" spans="2:16" x14ac:dyDescent="0.25">
      <c r="B879" s="34">
        <v>1102</v>
      </c>
      <c r="C879" s="46" t="s">
        <v>58</v>
      </c>
      <c r="D879" s="46" t="s">
        <v>1014</v>
      </c>
      <c r="E879" s="46" t="s">
        <v>14</v>
      </c>
      <c r="F879" s="35"/>
      <c r="H879" s="96" t="str">
        <f t="shared" si="39"/>
        <v>Ivan – Salgado Vinter – OK Vihor</v>
      </c>
      <c r="J879" s="96" t="str">
        <f t="shared" si="40"/>
        <v>Ivan – Salgado Vinter – OK Vihor</v>
      </c>
      <c r="L879" s="96" t="str">
        <f t="shared" si="41"/>
        <v>Ivan – Salgado Vinter</v>
      </c>
      <c r="N879" s="34"/>
      <c r="O879" s="46"/>
      <c r="P879" s="35"/>
    </row>
    <row r="880" spans="2:16" x14ac:dyDescent="0.25">
      <c r="B880" s="34">
        <v>1103</v>
      </c>
      <c r="C880" s="46" t="s">
        <v>148</v>
      </c>
      <c r="D880" s="46" t="s">
        <v>1014</v>
      </c>
      <c r="E880" s="46" t="s">
        <v>14</v>
      </c>
      <c r="F880" s="35"/>
      <c r="H880" s="96" t="str">
        <f t="shared" si="39"/>
        <v>Mario – Salgado Vinter – OK Vihor</v>
      </c>
      <c r="J880" s="96" t="str">
        <f t="shared" si="40"/>
        <v>Mario – Salgado Vinter – OK Vihor</v>
      </c>
      <c r="L880" s="96" t="str">
        <f t="shared" si="41"/>
        <v>Mario – Salgado Vinter</v>
      </c>
      <c r="N880" s="34"/>
      <c r="O880" s="46"/>
      <c r="P880" s="35"/>
    </row>
    <row r="881" spans="2:16" x14ac:dyDescent="0.25">
      <c r="B881" s="34">
        <v>1317</v>
      </c>
      <c r="C881" s="46" t="s">
        <v>646</v>
      </c>
      <c r="D881" s="46" t="s">
        <v>1015</v>
      </c>
      <c r="E881" s="46" t="s">
        <v>14</v>
      </c>
      <c r="F881" s="35"/>
      <c r="H881" s="96" t="str">
        <f t="shared" si="39"/>
        <v>Niko – Savović – OK Vihor</v>
      </c>
      <c r="J881" s="96" t="str">
        <f t="shared" si="40"/>
        <v>Niko – Savović – OK Vihor</v>
      </c>
      <c r="L881" s="96" t="str">
        <f t="shared" si="41"/>
        <v>Niko – Savović</v>
      </c>
      <c r="N881" s="34"/>
      <c r="O881" s="46"/>
      <c r="P881" s="35"/>
    </row>
    <row r="882" spans="2:16" x14ac:dyDescent="0.25">
      <c r="B882" s="34">
        <v>1001</v>
      </c>
      <c r="C882" s="46" t="s">
        <v>1016</v>
      </c>
      <c r="D882" s="46" t="s">
        <v>1017</v>
      </c>
      <c r="E882" s="46" t="s">
        <v>14</v>
      </c>
      <c r="F882" s="35"/>
      <c r="H882" s="96" t="str">
        <f t="shared" si="39"/>
        <v>Alberto – Selandari – OK Vihor</v>
      </c>
      <c r="J882" s="96" t="str">
        <f t="shared" si="40"/>
        <v>Alberto – Selandari – OK Vihor</v>
      </c>
      <c r="L882" s="96" t="str">
        <f t="shared" si="41"/>
        <v>Alberto – Selandari</v>
      </c>
      <c r="N882" s="34"/>
      <c r="O882" s="46"/>
      <c r="P882" s="35"/>
    </row>
    <row r="883" spans="2:16" x14ac:dyDescent="0.25">
      <c r="B883" s="34">
        <v>1273</v>
      </c>
      <c r="C883" s="46" t="s">
        <v>823</v>
      </c>
      <c r="D883" s="46" t="s">
        <v>1018</v>
      </c>
      <c r="E883" s="46" t="s">
        <v>14</v>
      </c>
      <c r="F883" s="35" t="s">
        <v>248</v>
      </c>
      <c r="H883" s="96" t="str">
        <f t="shared" si="39"/>
        <v>Anita – Sem – OK Vihor – Ž21B</v>
      </c>
      <c r="J883" s="96" t="str">
        <f t="shared" si="40"/>
        <v>Anita – Sem – OK Vihor</v>
      </c>
      <c r="L883" s="96" t="str">
        <f t="shared" si="41"/>
        <v>Anita – Sem</v>
      </c>
      <c r="N883" s="34"/>
      <c r="O883" s="46"/>
      <c r="P883" s="35"/>
    </row>
    <row r="884" spans="2:16" x14ac:dyDescent="0.25">
      <c r="B884" s="34">
        <v>1927</v>
      </c>
      <c r="C884" s="46" t="s">
        <v>132</v>
      </c>
      <c r="D884" s="46" t="s">
        <v>1019</v>
      </c>
      <c r="E884" s="46" t="s">
        <v>14</v>
      </c>
      <c r="F884" s="35"/>
      <c r="H884" s="96" t="str">
        <f t="shared" si="39"/>
        <v>Goran – Šepić – OK Vihor</v>
      </c>
      <c r="J884" s="96" t="str">
        <f t="shared" si="40"/>
        <v>Goran – Šepić – OK Vihor</v>
      </c>
      <c r="L884" s="96" t="str">
        <f t="shared" si="41"/>
        <v>Goran – Šepić</v>
      </c>
      <c r="N884" s="34"/>
      <c r="O884" s="46"/>
      <c r="P884" s="35"/>
    </row>
    <row r="885" spans="2:16" x14ac:dyDescent="0.25">
      <c r="B885" s="34">
        <v>1287</v>
      </c>
      <c r="C885" s="46" t="s">
        <v>294</v>
      </c>
      <c r="D885" s="46" t="s">
        <v>1020</v>
      </c>
      <c r="E885" s="46" t="s">
        <v>14</v>
      </c>
      <c r="F885" s="35" t="s">
        <v>248</v>
      </c>
      <c r="H885" s="96" t="str">
        <f t="shared" si="39"/>
        <v>Ivana – Šestan Krajnović – OK Vihor – Ž21B</v>
      </c>
      <c r="J885" s="96" t="str">
        <f t="shared" si="40"/>
        <v>Ivana – Šestan Krajnović – OK Vihor</v>
      </c>
      <c r="L885" s="96" t="str">
        <f t="shared" si="41"/>
        <v>Ivana – Šestan Krajnović</v>
      </c>
      <c r="N885" s="34"/>
      <c r="O885" s="46"/>
      <c r="P885" s="35"/>
    </row>
    <row r="886" spans="2:16" x14ac:dyDescent="0.25">
      <c r="B886" s="34">
        <v>1012</v>
      </c>
      <c r="C886" s="46" t="s">
        <v>1021</v>
      </c>
      <c r="D886" s="46" t="s">
        <v>1022</v>
      </c>
      <c r="E886" s="46" t="s">
        <v>14</v>
      </c>
      <c r="F886" s="35"/>
      <c r="H886" s="96" t="str">
        <f t="shared" si="39"/>
        <v>Dejan – Šimičević – OK Vihor</v>
      </c>
      <c r="J886" s="96" t="str">
        <f t="shared" si="40"/>
        <v>Dejan – Šimičević – OK Vihor</v>
      </c>
      <c r="L886" s="96" t="str">
        <f t="shared" si="41"/>
        <v>Dejan – Šimičević</v>
      </c>
      <c r="N886" s="34"/>
      <c r="O886" s="46"/>
      <c r="P886" s="35"/>
    </row>
    <row r="887" spans="2:16" x14ac:dyDescent="0.25">
      <c r="B887" s="34">
        <v>1457</v>
      </c>
      <c r="C887" s="46" t="s">
        <v>307</v>
      </c>
      <c r="D887" s="46" t="s">
        <v>1023</v>
      </c>
      <c r="E887" s="46" t="s">
        <v>14</v>
      </c>
      <c r="F887" s="35" t="s">
        <v>322</v>
      </c>
      <c r="H887" s="96" t="str">
        <f t="shared" si="39"/>
        <v>Marija – Sirovec – OK Vihor – Ž55</v>
      </c>
      <c r="J887" s="96" t="str">
        <f t="shared" si="40"/>
        <v>Marija – Sirovec – OK Vihor</v>
      </c>
      <c r="L887" s="96" t="str">
        <f t="shared" si="41"/>
        <v>Marija – Sirovec</v>
      </c>
      <c r="N887" s="34"/>
      <c r="O887" s="46"/>
      <c r="P887" s="35"/>
    </row>
    <row r="888" spans="2:16" x14ac:dyDescent="0.25">
      <c r="B888" s="34">
        <v>1298</v>
      </c>
      <c r="C888" s="46" t="s">
        <v>1024</v>
      </c>
      <c r="D888" s="46" t="s">
        <v>1023</v>
      </c>
      <c r="E888" s="46" t="s">
        <v>14</v>
      </c>
      <c r="F888" s="35" t="s">
        <v>248</v>
      </c>
      <c r="H888" s="96" t="str">
        <f t="shared" si="39"/>
        <v>Tara – Sirovec – OK Vihor – Ž21B</v>
      </c>
      <c r="J888" s="96" t="str">
        <f t="shared" si="40"/>
        <v>Tara – Sirovec – OK Vihor</v>
      </c>
      <c r="L888" s="96" t="str">
        <f t="shared" si="41"/>
        <v>Tara – Sirovec</v>
      </c>
      <c r="N888" s="34"/>
      <c r="O888" s="46"/>
      <c r="P888" s="35"/>
    </row>
    <row r="889" spans="2:16" x14ac:dyDescent="0.25">
      <c r="B889" s="34">
        <v>1058</v>
      </c>
      <c r="C889" s="46" t="s">
        <v>770</v>
      </c>
      <c r="D889" s="46" t="s">
        <v>1023</v>
      </c>
      <c r="E889" s="46" t="s">
        <v>14</v>
      </c>
      <c r="F889" s="35" t="s">
        <v>168</v>
      </c>
      <c r="H889" s="96" t="str">
        <f t="shared" si="39"/>
        <v>Zlatko – Sirovec – OK Vihor – M55</v>
      </c>
      <c r="J889" s="96" t="str">
        <f t="shared" si="40"/>
        <v>Zlatko – Sirovec – OK Vihor</v>
      </c>
      <c r="L889" s="96" t="str">
        <f t="shared" si="41"/>
        <v>Zlatko – Sirovec</v>
      </c>
      <c r="N889" s="34"/>
      <c r="O889" s="46"/>
      <c r="P889" s="35"/>
    </row>
    <row r="890" spans="2:16" x14ac:dyDescent="0.25">
      <c r="B890" s="34">
        <v>1904</v>
      </c>
      <c r="C890" s="46" t="s">
        <v>1025</v>
      </c>
      <c r="D890" s="46" t="s">
        <v>1026</v>
      </c>
      <c r="E890" s="46" t="s">
        <v>14</v>
      </c>
      <c r="F890" s="35" t="s">
        <v>92</v>
      </c>
      <c r="H890" s="96" t="str">
        <f t="shared" si="39"/>
        <v>Donateo – Sitarić-Knezić – OK Vihor – M21B</v>
      </c>
      <c r="J890" s="96" t="str">
        <f t="shared" si="40"/>
        <v>Donateo – Sitarić-Knezić – OK Vihor</v>
      </c>
      <c r="L890" s="96" t="str">
        <f t="shared" si="41"/>
        <v>Donateo – Sitarić-Knezić</v>
      </c>
      <c r="N890" s="34"/>
      <c r="O890" s="46"/>
      <c r="P890" s="35"/>
    </row>
    <row r="891" spans="2:16" x14ac:dyDescent="0.25">
      <c r="B891" s="34">
        <v>1492</v>
      </c>
      <c r="C891" s="46" t="s">
        <v>96</v>
      </c>
      <c r="D891" s="46" t="s">
        <v>1027</v>
      </c>
      <c r="E891" s="46" t="s">
        <v>14</v>
      </c>
      <c r="F891" s="35" t="s">
        <v>142</v>
      </c>
      <c r="H891" s="96" t="str">
        <f t="shared" si="39"/>
        <v>Kristijan – Šivak – OK Vihor – M45</v>
      </c>
      <c r="J891" s="96" t="str">
        <f t="shared" si="40"/>
        <v>Kristijan – Šivak – OK Vihor</v>
      </c>
      <c r="L891" s="96" t="str">
        <f t="shared" si="41"/>
        <v>Kristijan – Šivak</v>
      </c>
      <c r="N891" s="34"/>
      <c r="O891" s="46"/>
      <c r="P891" s="35"/>
    </row>
    <row r="892" spans="2:16" x14ac:dyDescent="0.25">
      <c r="B892" s="34">
        <v>1723</v>
      </c>
      <c r="C892" s="46" t="s">
        <v>1028</v>
      </c>
      <c r="D892" s="46" t="s">
        <v>1029</v>
      </c>
      <c r="E892" s="46" t="s">
        <v>14</v>
      </c>
      <c r="F892" s="35"/>
      <c r="H892" s="96" t="str">
        <f t="shared" si="39"/>
        <v>Paul – Skobe – OK Vihor</v>
      </c>
      <c r="J892" s="96" t="str">
        <f t="shared" si="40"/>
        <v>Paul – Skobe – OK Vihor</v>
      </c>
      <c r="L892" s="96" t="str">
        <f t="shared" si="41"/>
        <v>Paul – Skobe</v>
      </c>
      <c r="N892" s="34"/>
      <c r="O892" s="46"/>
      <c r="P892" s="35"/>
    </row>
    <row r="893" spans="2:16" x14ac:dyDescent="0.25">
      <c r="B893" s="34">
        <v>1807</v>
      </c>
      <c r="C893" s="46" t="s">
        <v>1030</v>
      </c>
      <c r="D893" s="46" t="s">
        <v>1029</v>
      </c>
      <c r="E893" s="46" t="s">
        <v>14</v>
      </c>
      <c r="F893" s="35"/>
      <c r="H893" s="96" t="str">
        <f t="shared" si="39"/>
        <v>Tymothy – Skobe – OK Vihor</v>
      </c>
      <c r="J893" s="96" t="str">
        <f t="shared" si="40"/>
        <v>Tymothy – Skobe – OK Vihor</v>
      </c>
      <c r="L893" s="96" t="str">
        <f t="shared" si="41"/>
        <v>Tymothy – Skobe</v>
      </c>
      <c r="N893" s="34"/>
      <c r="O893" s="46"/>
      <c r="P893" s="35"/>
    </row>
    <row r="894" spans="2:16" x14ac:dyDescent="0.25">
      <c r="B894" s="34">
        <v>1806</v>
      </c>
      <c r="C894" s="46" t="s">
        <v>1031</v>
      </c>
      <c r="D894" s="46" t="s">
        <v>1029</v>
      </c>
      <c r="E894" s="46" t="s">
        <v>14</v>
      </c>
      <c r="F894" s="35"/>
      <c r="H894" s="96" t="str">
        <f t="shared" si="39"/>
        <v>Valentina – Skobe – OK Vihor</v>
      </c>
      <c r="J894" s="96" t="str">
        <f t="shared" si="40"/>
        <v>Valentina – Skobe – OK Vihor</v>
      </c>
      <c r="L894" s="96" t="str">
        <f t="shared" si="41"/>
        <v>Valentina – Skobe</v>
      </c>
      <c r="N894" s="34"/>
      <c r="O894" s="46"/>
      <c r="P894" s="35"/>
    </row>
    <row r="895" spans="2:16" x14ac:dyDescent="0.25">
      <c r="B895" s="34">
        <v>1028</v>
      </c>
      <c r="C895" s="46" t="s">
        <v>1032</v>
      </c>
      <c r="D895" s="46" t="s">
        <v>1033</v>
      </c>
      <c r="E895" s="46" t="s">
        <v>14</v>
      </c>
      <c r="F895" s="35" t="s">
        <v>5</v>
      </c>
      <c r="H895" s="96" t="str">
        <f t="shared" si="39"/>
        <v>Oliver – Skočić – OK Vihor – M12</v>
      </c>
      <c r="J895" s="96" t="str">
        <f t="shared" si="40"/>
        <v>Oliver – Skočić – OK Vihor</v>
      </c>
      <c r="L895" s="96" t="str">
        <f t="shared" si="41"/>
        <v>Oliver – Skočić</v>
      </c>
      <c r="N895" s="34"/>
      <c r="O895" s="46"/>
      <c r="P895" s="35"/>
    </row>
    <row r="896" spans="2:16" x14ac:dyDescent="0.25">
      <c r="B896" s="34">
        <v>1049</v>
      </c>
      <c r="C896" s="46" t="s">
        <v>242</v>
      </c>
      <c r="D896" s="46" t="s">
        <v>1034</v>
      </c>
      <c r="E896" s="46" t="s">
        <v>14</v>
      </c>
      <c r="F896" s="35"/>
      <c r="H896" s="96" t="str">
        <f t="shared" si="39"/>
        <v>Jelena – Slijepčević – OK Vihor</v>
      </c>
      <c r="J896" s="96" t="str">
        <f t="shared" si="40"/>
        <v>Jelena – Slijepčević – OK Vihor</v>
      </c>
      <c r="L896" s="96" t="str">
        <f t="shared" si="41"/>
        <v>Jelena – Slijepčević</v>
      </c>
      <c r="N896" s="34"/>
      <c r="O896" s="46"/>
      <c r="P896" s="35"/>
    </row>
    <row r="897" spans="2:16" x14ac:dyDescent="0.25">
      <c r="B897" s="34">
        <v>1503</v>
      </c>
      <c r="C897" s="46" t="s">
        <v>1035</v>
      </c>
      <c r="D897" s="46" t="s">
        <v>1036</v>
      </c>
      <c r="E897" s="46" t="s">
        <v>14</v>
      </c>
      <c r="F897" s="35" t="s">
        <v>42</v>
      </c>
      <c r="H897" s="96" t="str">
        <f t="shared" si="39"/>
        <v>Mika – Smital – OK Vihor – M16</v>
      </c>
      <c r="J897" s="96" t="str">
        <f t="shared" si="40"/>
        <v>Mika – Smital – OK Vihor</v>
      </c>
      <c r="L897" s="96" t="str">
        <f t="shared" si="41"/>
        <v>Mika – Smital</v>
      </c>
      <c r="N897" s="34"/>
      <c r="O897" s="46"/>
      <c r="P897" s="35"/>
    </row>
    <row r="898" spans="2:16" x14ac:dyDescent="0.25">
      <c r="B898" s="34">
        <v>1104</v>
      </c>
      <c r="C898" s="46" t="s">
        <v>1037</v>
      </c>
      <c r="D898" s="46" t="s">
        <v>1036</v>
      </c>
      <c r="E898" s="46" t="s">
        <v>14</v>
      </c>
      <c r="F898" s="35"/>
      <c r="H898" s="96" t="str">
        <f t="shared" si="39"/>
        <v>Tomo – Smital – OK Vihor</v>
      </c>
      <c r="J898" s="96" t="str">
        <f t="shared" si="40"/>
        <v>Tomo – Smital – OK Vihor</v>
      </c>
      <c r="L898" s="96" t="str">
        <f t="shared" si="41"/>
        <v>Tomo – Smital</v>
      </c>
      <c r="N898" s="34"/>
      <c r="O898" s="46"/>
      <c r="P898" s="35"/>
    </row>
    <row r="899" spans="2:16" x14ac:dyDescent="0.25">
      <c r="B899" s="34">
        <v>1945</v>
      </c>
      <c r="C899" s="46" t="s">
        <v>914</v>
      </c>
      <c r="D899" s="46" t="s">
        <v>565</v>
      </c>
      <c r="E899" s="46" t="s">
        <v>14</v>
      </c>
      <c r="F899" s="35" t="s">
        <v>248</v>
      </c>
      <c r="H899" s="96" t="str">
        <f t="shared" si="39"/>
        <v>Tina – Šojat – OK Vihor – Ž21B</v>
      </c>
      <c r="J899" s="96" t="str">
        <f t="shared" si="40"/>
        <v>Tina – Šojat – OK Vihor</v>
      </c>
      <c r="L899" s="96" t="str">
        <f t="shared" si="41"/>
        <v>Tina – Šojat</v>
      </c>
      <c r="N899" s="34"/>
      <c r="O899" s="46"/>
      <c r="P899" s="35"/>
    </row>
    <row r="900" spans="2:16" x14ac:dyDescent="0.25">
      <c r="B900" s="34">
        <v>1027</v>
      </c>
      <c r="C900" s="46" t="s">
        <v>1038</v>
      </c>
      <c r="D900" s="46" t="s">
        <v>176</v>
      </c>
      <c r="E900" s="46" t="s">
        <v>14</v>
      </c>
      <c r="F900" s="35"/>
      <c r="H900" s="96" t="str">
        <f t="shared" si="39"/>
        <v>Nives – Špoljar – OK Vihor</v>
      </c>
      <c r="J900" s="96" t="str">
        <f t="shared" si="40"/>
        <v>Nives – Špoljar – OK Vihor</v>
      </c>
      <c r="L900" s="96" t="str">
        <f t="shared" si="41"/>
        <v>Nives – Špoljar</v>
      </c>
      <c r="N900" s="34"/>
      <c r="O900" s="46"/>
      <c r="P900" s="35"/>
    </row>
    <row r="901" spans="2:16" x14ac:dyDescent="0.25">
      <c r="B901" s="34">
        <v>1086</v>
      </c>
      <c r="C901" s="46" t="s">
        <v>938</v>
      </c>
      <c r="D901" s="46" t="s">
        <v>1039</v>
      </c>
      <c r="E901" s="46" t="s">
        <v>14</v>
      </c>
      <c r="F901" s="35" t="s">
        <v>270</v>
      </c>
      <c r="H901" s="96" t="str">
        <f t="shared" si="39"/>
        <v>Matea – Sršen – OK Vihor – Ž35</v>
      </c>
      <c r="J901" s="96" t="str">
        <f t="shared" si="40"/>
        <v>Matea – Sršen – OK Vihor</v>
      </c>
      <c r="L901" s="96" t="str">
        <f t="shared" si="41"/>
        <v>Matea – Sršen</v>
      </c>
      <c r="N901" s="34"/>
      <c r="O901" s="46"/>
      <c r="P901" s="35"/>
    </row>
    <row r="902" spans="2:16" x14ac:dyDescent="0.25">
      <c r="B902" s="34">
        <v>1187</v>
      </c>
      <c r="C902" s="46" t="s">
        <v>1040</v>
      </c>
      <c r="D902" s="46" t="s">
        <v>1041</v>
      </c>
      <c r="E902" s="46" t="s">
        <v>14</v>
      </c>
      <c r="F902" s="35" t="s">
        <v>229</v>
      </c>
      <c r="H902" s="96" t="str">
        <f t="shared" si="39"/>
        <v>Kira – Sršen Delgado – OK Vihor – Ž20</v>
      </c>
      <c r="J902" s="96" t="str">
        <f t="shared" si="40"/>
        <v>Kira – Sršen Delgado – OK Vihor</v>
      </c>
      <c r="L902" s="96" t="str">
        <f t="shared" si="41"/>
        <v>Kira – Sršen Delgado</v>
      </c>
      <c r="N902" s="34"/>
      <c r="O902" s="46"/>
      <c r="P902" s="35"/>
    </row>
    <row r="903" spans="2:16" x14ac:dyDescent="0.25">
      <c r="B903" s="34">
        <v>1229</v>
      </c>
      <c r="C903" s="46" t="s">
        <v>1042</v>
      </c>
      <c r="D903" s="46" t="s">
        <v>1041</v>
      </c>
      <c r="E903" s="46" t="s">
        <v>14</v>
      </c>
      <c r="F903" s="35" t="s">
        <v>220</v>
      </c>
      <c r="H903" s="96" t="str">
        <f t="shared" si="39"/>
        <v>Leire – Sršen Delgado – OK Vihor – Ž16</v>
      </c>
      <c r="J903" s="96" t="str">
        <f t="shared" si="40"/>
        <v>Leire – Sršen Delgado – OK Vihor</v>
      </c>
      <c r="L903" s="96" t="str">
        <f t="shared" si="41"/>
        <v>Leire – Sršen Delgado</v>
      </c>
      <c r="N903" s="34"/>
      <c r="O903" s="46"/>
      <c r="P903" s="35"/>
    </row>
    <row r="904" spans="2:16" x14ac:dyDescent="0.25">
      <c r="B904" s="34">
        <v>1536</v>
      </c>
      <c r="C904" s="46" t="s">
        <v>778</v>
      </c>
      <c r="D904" s="46" t="s">
        <v>1043</v>
      </c>
      <c r="E904" s="46" t="s">
        <v>14</v>
      </c>
      <c r="F904" s="35" t="s">
        <v>92</v>
      </c>
      <c r="H904" s="96" t="str">
        <f t="shared" si="39"/>
        <v>Nino – Stančić Vidrač – OK Vihor – M21B</v>
      </c>
      <c r="J904" s="96" t="str">
        <f t="shared" si="40"/>
        <v>Nino – Stančić Vidrač – OK Vihor</v>
      </c>
      <c r="L904" s="96" t="str">
        <f t="shared" si="41"/>
        <v>Nino – Stančić Vidrač</v>
      </c>
      <c r="N904" s="34"/>
      <c r="O904" s="46"/>
      <c r="P904" s="35"/>
    </row>
    <row r="905" spans="2:16" x14ac:dyDescent="0.25">
      <c r="B905" s="34">
        <v>1008</v>
      </c>
      <c r="C905" s="46" t="s">
        <v>1044</v>
      </c>
      <c r="D905" s="46" t="s">
        <v>1045</v>
      </c>
      <c r="E905" s="46" t="s">
        <v>14</v>
      </c>
      <c r="F905" s="35"/>
      <c r="H905" s="96" t="str">
        <f t="shared" si="39"/>
        <v>Anđelka – Stih – OK Vihor</v>
      </c>
      <c r="J905" s="96" t="str">
        <f t="shared" si="40"/>
        <v>Anđelka – Stih – OK Vihor</v>
      </c>
      <c r="L905" s="96" t="str">
        <f t="shared" si="41"/>
        <v>Anđelka – Stih</v>
      </c>
      <c r="N905" s="34"/>
      <c r="O905" s="46"/>
      <c r="P905" s="35"/>
    </row>
    <row r="906" spans="2:16" x14ac:dyDescent="0.25">
      <c r="B906" s="34">
        <v>1036</v>
      </c>
      <c r="C906" s="46" t="s">
        <v>1046</v>
      </c>
      <c r="D906" s="46" t="s">
        <v>1047</v>
      </c>
      <c r="E906" s="46" t="s">
        <v>14</v>
      </c>
      <c r="F906" s="35"/>
      <c r="H906" s="96" t="str">
        <f t="shared" si="39"/>
        <v>Valentino – Stipčević – OK Vihor</v>
      </c>
      <c r="J906" s="96" t="str">
        <f t="shared" si="40"/>
        <v>Valentino – Stipčević – OK Vihor</v>
      </c>
      <c r="L906" s="96" t="str">
        <f t="shared" si="41"/>
        <v>Valentino – Stipčević</v>
      </c>
      <c r="N906" s="34"/>
      <c r="O906" s="46"/>
      <c r="P906" s="35"/>
    </row>
    <row r="907" spans="2:16" x14ac:dyDescent="0.25">
      <c r="B907" s="34">
        <v>1905</v>
      </c>
      <c r="C907" s="46" t="s">
        <v>234</v>
      </c>
      <c r="D907" s="46" t="s">
        <v>1048</v>
      </c>
      <c r="E907" s="46" t="s">
        <v>14</v>
      </c>
      <c r="F907" s="35" t="s">
        <v>248</v>
      </c>
      <c r="H907" s="96" t="str">
        <f t="shared" ref="H907:H970" si="42">IF(C907="","",C907) &amp; IF(D907="",""," – " &amp; D907) &amp; IF(E907="",""," – " &amp; E907) &amp; IF(F907="",""," – " &amp; F907)</f>
        <v>Iva – Stipeljković – OK Vihor – Ž21B</v>
      </c>
      <c r="J907" s="96" t="str">
        <f t="shared" ref="J907:J970" si="43">IF(C907="","",C907) &amp; IF(D907="",""," – " &amp; D907) &amp; IF(E907="",""," – " &amp; E907)</f>
        <v>Iva – Stipeljković – OK Vihor</v>
      </c>
      <c r="L907" s="96" t="str">
        <f t="shared" ref="L907:L970" si="44">IF(C907="","",C907) &amp; IF(D907="",""," – " &amp; D907)</f>
        <v>Iva – Stipeljković</v>
      </c>
      <c r="N907" s="34"/>
      <c r="O907" s="46"/>
      <c r="P907" s="35"/>
    </row>
    <row r="908" spans="2:16" x14ac:dyDescent="0.25">
      <c r="B908" s="34">
        <v>1906</v>
      </c>
      <c r="C908" s="46" t="s">
        <v>417</v>
      </c>
      <c r="D908" s="46" t="s">
        <v>1048</v>
      </c>
      <c r="E908" s="46" t="s">
        <v>14</v>
      </c>
      <c r="F908" s="35" t="s">
        <v>92</v>
      </c>
      <c r="H908" s="96" t="str">
        <f t="shared" si="42"/>
        <v>Josip – Stipeljković – OK Vihor – M21B</v>
      </c>
      <c r="J908" s="96" t="str">
        <f t="shared" si="43"/>
        <v>Josip – Stipeljković – OK Vihor</v>
      </c>
      <c r="L908" s="96" t="str">
        <f t="shared" si="44"/>
        <v>Josip – Stipeljković</v>
      </c>
      <c r="N908" s="34"/>
      <c r="O908" s="46"/>
      <c r="P908" s="35"/>
    </row>
    <row r="909" spans="2:16" x14ac:dyDescent="0.25">
      <c r="B909" s="34">
        <v>1326</v>
      </c>
      <c r="C909" s="46" t="s">
        <v>298</v>
      </c>
      <c r="D909" s="46" t="s">
        <v>297</v>
      </c>
      <c r="E909" s="46" t="s">
        <v>14</v>
      </c>
      <c r="F909" s="35" t="s">
        <v>270</v>
      </c>
      <c r="H909" s="96" t="str">
        <f t="shared" si="42"/>
        <v>Bernardica – Stipić – OK Vihor – Ž35</v>
      </c>
      <c r="J909" s="96" t="str">
        <f t="shared" si="43"/>
        <v>Bernardica – Stipić – OK Vihor</v>
      </c>
      <c r="L909" s="96" t="str">
        <f t="shared" si="44"/>
        <v>Bernardica – Stipić</v>
      </c>
      <c r="N909" s="34"/>
      <c r="O909" s="46"/>
      <c r="P909" s="35"/>
    </row>
    <row r="910" spans="2:16" x14ac:dyDescent="0.25">
      <c r="B910" s="34">
        <v>1262</v>
      </c>
      <c r="C910" s="46" t="s">
        <v>286</v>
      </c>
      <c r="D910" s="46" t="s">
        <v>285</v>
      </c>
      <c r="E910" s="46" t="s">
        <v>14</v>
      </c>
      <c r="F910" s="35" t="s">
        <v>270</v>
      </c>
      <c r="H910" s="96" t="str">
        <f t="shared" si="42"/>
        <v>Vlatka – Stupalo – OK Vihor – Ž35</v>
      </c>
      <c r="J910" s="96" t="str">
        <f t="shared" si="43"/>
        <v>Vlatka – Stupalo – OK Vihor</v>
      </c>
      <c r="L910" s="96" t="str">
        <f t="shared" si="44"/>
        <v>Vlatka – Stupalo</v>
      </c>
      <c r="N910" s="34"/>
      <c r="O910" s="46"/>
      <c r="P910" s="35"/>
    </row>
    <row r="911" spans="2:16" x14ac:dyDescent="0.25">
      <c r="B911" s="34">
        <v>1304</v>
      </c>
      <c r="C911" s="46" t="s">
        <v>24</v>
      </c>
      <c r="D911" s="46" t="s">
        <v>23</v>
      </c>
      <c r="E911" s="46" t="s">
        <v>14</v>
      </c>
      <c r="F911" s="35" t="s">
        <v>28</v>
      </c>
      <c r="H911" s="96" t="str">
        <f t="shared" si="42"/>
        <v>Luka – Sučić – OK Vihor – M14</v>
      </c>
      <c r="J911" s="96" t="str">
        <f t="shared" si="43"/>
        <v>Luka – Sučić – OK Vihor</v>
      </c>
      <c r="L911" s="96" t="str">
        <f t="shared" si="44"/>
        <v>Luka – Sučić</v>
      </c>
      <c r="N911" s="34"/>
      <c r="O911" s="46"/>
      <c r="P911" s="35"/>
    </row>
    <row r="912" spans="2:16" x14ac:dyDescent="0.25">
      <c r="B912" s="34">
        <v>1141</v>
      </c>
      <c r="C912" s="46" t="s">
        <v>265</v>
      </c>
      <c r="D912" s="46" t="s">
        <v>23</v>
      </c>
      <c r="E912" s="46" t="s">
        <v>14</v>
      </c>
      <c r="F912" s="35" t="s">
        <v>248</v>
      </c>
      <c r="H912" s="96" t="str">
        <f t="shared" si="42"/>
        <v>Melita – Sučić – OK Vihor – Ž21B</v>
      </c>
      <c r="J912" s="96" t="str">
        <f t="shared" si="43"/>
        <v>Melita – Sučić – OK Vihor</v>
      </c>
      <c r="L912" s="96" t="str">
        <f t="shared" si="44"/>
        <v>Melita – Sučić</v>
      </c>
      <c r="N912" s="34"/>
      <c r="O912" s="46"/>
      <c r="P912" s="35"/>
    </row>
    <row r="913" spans="2:16" x14ac:dyDescent="0.25">
      <c r="B913" s="34">
        <v>1031</v>
      </c>
      <c r="C913" s="46" t="s">
        <v>732</v>
      </c>
      <c r="D913" s="46" t="s">
        <v>23</v>
      </c>
      <c r="E913" s="46" t="s">
        <v>14</v>
      </c>
      <c r="F913" s="35"/>
      <c r="H913" s="96" t="str">
        <f t="shared" si="42"/>
        <v>Stjepan – Sučić – OK Vihor</v>
      </c>
      <c r="J913" s="96" t="str">
        <f t="shared" si="43"/>
        <v>Stjepan – Sučić – OK Vihor</v>
      </c>
      <c r="L913" s="96" t="str">
        <f t="shared" si="44"/>
        <v>Stjepan – Sučić</v>
      </c>
      <c r="N913" s="34"/>
      <c r="O913" s="46"/>
      <c r="P913" s="35"/>
    </row>
    <row r="914" spans="2:16" x14ac:dyDescent="0.25">
      <c r="B914" s="34">
        <v>1366</v>
      </c>
      <c r="C914" s="46" t="s">
        <v>190</v>
      </c>
      <c r="D914" s="46" t="s">
        <v>23</v>
      </c>
      <c r="E914" s="46" t="s">
        <v>14</v>
      </c>
      <c r="F914" s="35" t="s">
        <v>92</v>
      </c>
      <c r="H914" s="96" t="str">
        <f t="shared" si="42"/>
        <v>Valter – Sučić – OK Vihor – M21B</v>
      </c>
      <c r="J914" s="96" t="str">
        <f t="shared" si="43"/>
        <v>Valter – Sučić – OK Vihor</v>
      </c>
      <c r="L914" s="96" t="str">
        <f t="shared" si="44"/>
        <v>Valter – Sučić</v>
      </c>
      <c r="N914" s="34"/>
      <c r="O914" s="46"/>
      <c r="P914" s="35"/>
    </row>
    <row r="915" spans="2:16" x14ac:dyDescent="0.25">
      <c r="B915" s="34">
        <v>1148</v>
      </c>
      <c r="C915" s="46" t="s">
        <v>234</v>
      </c>
      <c r="D915" s="46" t="s">
        <v>1049</v>
      </c>
      <c r="E915" s="46" t="s">
        <v>14</v>
      </c>
      <c r="F915" s="35" t="s">
        <v>270</v>
      </c>
      <c r="H915" s="96" t="str">
        <f t="shared" si="42"/>
        <v>Iva – Tatić – OK Vihor – Ž35</v>
      </c>
      <c r="J915" s="96" t="str">
        <f t="shared" si="43"/>
        <v>Iva – Tatić – OK Vihor</v>
      </c>
      <c r="L915" s="96" t="str">
        <f t="shared" si="44"/>
        <v>Iva – Tatić</v>
      </c>
      <c r="N915" s="34"/>
      <c r="O915" s="46"/>
      <c r="P915" s="35"/>
    </row>
    <row r="916" spans="2:16" x14ac:dyDescent="0.25">
      <c r="B916" s="34">
        <v>1291</v>
      </c>
      <c r="C916" s="46" t="s">
        <v>196</v>
      </c>
      <c r="D916" s="46" t="s">
        <v>1050</v>
      </c>
      <c r="E916" s="46" t="s">
        <v>14</v>
      </c>
      <c r="F916" s="35" t="s">
        <v>232</v>
      </c>
      <c r="H916" s="96" t="str">
        <f t="shared" si="42"/>
        <v>Dora – Težak – OK Vihor – Ž21A</v>
      </c>
      <c r="J916" s="96" t="str">
        <f t="shared" si="43"/>
        <v>Dora – Težak – OK Vihor</v>
      </c>
      <c r="L916" s="96" t="str">
        <f t="shared" si="44"/>
        <v>Dora – Težak</v>
      </c>
      <c r="N916" s="34"/>
      <c r="O916" s="46"/>
      <c r="P916" s="35"/>
    </row>
    <row r="917" spans="2:16" x14ac:dyDescent="0.25">
      <c r="B917" s="34">
        <v>1436</v>
      </c>
      <c r="C917" s="46" t="s">
        <v>294</v>
      </c>
      <c r="D917" s="46" t="s">
        <v>1050</v>
      </c>
      <c r="E917" s="46" t="s">
        <v>14</v>
      </c>
      <c r="F917" s="35" t="s">
        <v>304</v>
      </c>
      <c r="H917" s="96" t="str">
        <f t="shared" si="42"/>
        <v>Ivana – Težak – OK Vihor – Ž45</v>
      </c>
      <c r="J917" s="96" t="str">
        <f t="shared" si="43"/>
        <v>Ivana – Težak – OK Vihor</v>
      </c>
      <c r="L917" s="96" t="str">
        <f t="shared" si="44"/>
        <v>Ivana – Težak</v>
      </c>
      <c r="N917" s="34"/>
      <c r="O917" s="46"/>
      <c r="P917" s="35"/>
    </row>
    <row r="918" spans="2:16" x14ac:dyDescent="0.25">
      <c r="B918" s="34">
        <v>1114</v>
      </c>
      <c r="C918" s="46" t="s">
        <v>22</v>
      </c>
      <c r="D918" s="46" t="s">
        <v>1050</v>
      </c>
      <c r="E918" s="46" t="s">
        <v>14</v>
      </c>
      <c r="F918" s="35" t="s">
        <v>92</v>
      </c>
      <c r="H918" s="96" t="str">
        <f t="shared" si="42"/>
        <v>Karlo – Težak – OK Vihor – M21B</v>
      </c>
      <c r="J918" s="96" t="str">
        <f t="shared" si="43"/>
        <v>Karlo – Težak – OK Vihor</v>
      </c>
      <c r="L918" s="96" t="str">
        <f t="shared" si="44"/>
        <v>Karlo – Težak</v>
      </c>
      <c r="N918" s="34"/>
      <c r="O918" s="192"/>
      <c r="P918" s="35"/>
    </row>
    <row r="919" spans="2:16" x14ac:dyDescent="0.25">
      <c r="B919" s="34">
        <v>1329</v>
      </c>
      <c r="C919" s="46" t="s">
        <v>842</v>
      </c>
      <c r="D919" s="46" t="s">
        <v>1050</v>
      </c>
      <c r="E919" s="46" t="s">
        <v>14</v>
      </c>
      <c r="F919" s="35" t="s">
        <v>220</v>
      </c>
      <c r="H919" s="96" t="str">
        <f t="shared" si="42"/>
        <v>Magdalena – Težak – OK Vihor – Ž16</v>
      </c>
      <c r="J919" s="96" t="str">
        <f t="shared" si="43"/>
        <v>Magdalena – Težak – OK Vihor</v>
      </c>
      <c r="L919" s="96" t="str">
        <f t="shared" si="44"/>
        <v>Magdalena – Težak</v>
      </c>
      <c r="N919" s="34"/>
      <c r="O919" s="46"/>
      <c r="P919" s="35"/>
    </row>
    <row r="920" spans="2:16" x14ac:dyDescent="0.25">
      <c r="B920" s="34">
        <v>1280</v>
      </c>
      <c r="C920" s="46" t="s">
        <v>141</v>
      </c>
      <c r="D920" s="46" t="s">
        <v>1050</v>
      </c>
      <c r="E920" s="46" t="s">
        <v>14</v>
      </c>
      <c r="F920" s="35" t="s">
        <v>142</v>
      </c>
      <c r="H920" s="96" t="str">
        <f t="shared" si="42"/>
        <v>Robert – Težak – OK Vihor – M45</v>
      </c>
      <c r="J920" s="96" t="str">
        <f t="shared" si="43"/>
        <v>Robert – Težak – OK Vihor</v>
      </c>
      <c r="L920" s="96" t="str">
        <f t="shared" si="44"/>
        <v>Robert – Težak</v>
      </c>
      <c r="N920" s="34"/>
      <c r="O920" s="46"/>
      <c r="P920" s="35"/>
    </row>
    <row r="921" spans="2:16" x14ac:dyDescent="0.25">
      <c r="B921" s="34">
        <v>1928</v>
      </c>
      <c r="C921" s="46" t="s">
        <v>372</v>
      </c>
      <c r="D921" s="46" t="s">
        <v>1051</v>
      </c>
      <c r="E921" s="46" t="s">
        <v>14</v>
      </c>
      <c r="F921" s="35" t="s">
        <v>248</v>
      </c>
      <c r="H921" s="96" t="str">
        <f t="shared" si="42"/>
        <v>Marina – Tomac-Rojčević – OK Vihor – Ž21B</v>
      </c>
      <c r="J921" s="96" t="str">
        <f t="shared" si="43"/>
        <v>Marina – Tomac-Rojčević – OK Vihor</v>
      </c>
      <c r="L921" s="96" t="str">
        <f t="shared" si="44"/>
        <v>Marina – Tomac-Rojčević</v>
      </c>
      <c r="N921" s="34"/>
      <c r="O921" s="46"/>
      <c r="P921" s="35"/>
    </row>
    <row r="922" spans="2:16" x14ac:dyDescent="0.25">
      <c r="B922" s="34">
        <v>1929</v>
      </c>
      <c r="C922" s="46" t="s">
        <v>726</v>
      </c>
      <c r="D922" s="46" t="s">
        <v>1052</v>
      </c>
      <c r="E922" s="46" t="s">
        <v>14</v>
      </c>
      <c r="F922" s="35" t="s">
        <v>92</v>
      </c>
      <c r="H922" s="96" t="str">
        <f t="shared" si="42"/>
        <v>Emil – Trčak – OK Vihor – M21B</v>
      </c>
      <c r="J922" s="96" t="str">
        <f t="shared" si="43"/>
        <v>Emil – Trčak – OK Vihor</v>
      </c>
      <c r="L922" s="96" t="str">
        <f t="shared" si="44"/>
        <v>Emil – Trčak</v>
      </c>
      <c r="N922" s="34"/>
      <c r="O922" s="46"/>
      <c r="P922" s="35"/>
    </row>
    <row r="923" spans="2:16" x14ac:dyDescent="0.25">
      <c r="B923" s="34">
        <v>1100</v>
      </c>
      <c r="C923" s="46" t="s">
        <v>269</v>
      </c>
      <c r="D923" s="46" t="s">
        <v>1053</v>
      </c>
      <c r="E923" s="46" t="s">
        <v>14</v>
      </c>
      <c r="F923" s="35" t="s">
        <v>248</v>
      </c>
      <c r="H923" s="96" t="str">
        <f t="shared" si="42"/>
        <v>Martina – Triplat Horvat – OK Vihor – Ž21B</v>
      </c>
      <c r="J923" s="96" t="str">
        <f t="shared" si="43"/>
        <v>Martina – Triplat Horvat – OK Vihor</v>
      </c>
      <c r="L923" s="96" t="str">
        <f t="shared" si="44"/>
        <v>Martina – Triplat Horvat</v>
      </c>
      <c r="N923" s="34"/>
      <c r="O923" s="46"/>
      <c r="P923" s="35"/>
    </row>
    <row r="924" spans="2:16" x14ac:dyDescent="0.25">
      <c r="B924" s="34">
        <v>1336</v>
      </c>
      <c r="C924" s="46" t="s">
        <v>81</v>
      </c>
      <c r="D924" s="46" t="s">
        <v>80</v>
      </c>
      <c r="E924" s="46" t="s">
        <v>14</v>
      </c>
      <c r="F924" s="35" t="s">
        <v>62</v>
      </c>
      <c r="H924" s="96" t="str">
        <f t="shared" si="42"/>
        <v>Marijan – Turkalj – OK Vihor – M21A</v>
      </c>
      <c r="J924" s="96" t="str">
        <f t="shared" si="43"/>
        <v>Marijan – Turkalj – OK Vihor</v>
      </c>
      <c r="L924" s="96" t="str">
        <f t="shared" si="44"/>
        <v>Marijan – Turkalj</v>
      </c>
      <c r="N924" s="34"/>
      <c r="O924" s="46"/>
      <c r="P924" s="35"/>
    </row>
    <row r="925" spans="2:16" x14ac:dyDescent="0.25">
      <c r="B925" s="34">
        <v>1486</v>
      </c>
      <c r="C925" s="46" t="s">
        <v>1054</v>
      </c>
      <c r="D925" s="46" t="s">
        <v>1055</v>
      </c>
      <c r="E925" s="46" t="s">
        <v>14</v>
      </c>
      <c r="F925" s="35" t="s">
        <v>142</v>
      </c>
      <c r="H925" s="96" t="str">
        <f t="shared" si="42"/>
        <v>Krešimir – Tušek – OK Vihor – M45</v>
      </c>
      <c r="J925" s="96" t="str">
        <f t="shared" si="43"/>
        <v>Krešimir – Tušek – OK Vihor</v>
      </c>
      <c r="L925" s="96" t="str">
        <f t="shared" si="44"/>
        <v>Krešimir – Tušek</v>
      </c>
      <c r="N925" s="34"/>
      <c r="O925" s="46"/>
      <c r="P925" s="35"/>
    </row>
    <row r="926" spans="2:16" x14ac:dyDescent="0.25">
      <c r="B926" s="34">
        <v>1447</v>
      </c>
      <c r="C926" s="46" t="s">
        <v>74</v>
      </c>
      <c r="D926" s="46" t="s">
        <v>1056</v>
      </c>
      <c r="E926" s="46" t="s">
        <v>14</v>
      </c>
      <c r="F926" s="35" t="s">
        <v>142</v>
      </c>
      <c r="H926" s="96" t="str">
        <f t="shared" si="42"/>
        <v>Dražen – Tutić – OK Vihor – M45</v>
      </c>
      <c r="J926" s="96" t="str">
        <f t="shared" si="43"/>
        <v>Dražen – Tutić – OK Vihor</v>
      </c>
      <c r="L926" s="96" t="str">
        <f t="shared" si="44"/>
        <v>Dražen – Tutić</v>
      </c>
      <c r="N926" s="34"/>
      <c r="O926" s="46"/>
      <c r="P926" s="35"/>
    </row>
    <row r="927" spans="2:16" x14ac:dyDescent="0.25">
      <c r="B927" s="34">
        <v>1042</v>
      </c>
      <c r="C927" s="46" t="s">
        <v>374</v>
      </c>
      <c r="D927" s="46" t="s">
        <v>1056</v>
      </c>
      <c r="E927" s="46" t="s">
        <v>14</v>
      </c>
      <c r="F927" s="35" t="s">
        <v>211</v>
      </c>
      <c r="H927" s="96" t="str">
        <f t="shared" si="42"/>
        <v>Ema – Tutić – OK Vihor – Ž14</v>
      </c>
      <c r="J927" s="96" t="str">
        <f t="shared" si="43"/>
        <v>Ema – Tutić – OK Vihor</v>
      </c>
      <c r="L927" s="96" t="str">
        <f t="shared" si="44"/>
        <v>Ema – Tutić</v>
      </c>
      <c r="N927" s="34"/>
      <c r="O927" s="46"/>
      <c r="P927" s="35"/>
    </row>
    <row r="928" spans="2:16" x14ac:dyDescent="0.25">
      <c r="B928" s="34">
        <v>1154</v>
      </c>
      <c r="C928" s="46" t="s">
        <v>269</v>
      </c>
      <c r="D928" s="46" t="s">
        <v>1056</v>
      </c>
      <c r="E928" s="46" t="s">
        <v>14</v>
      </c>
      <c r="F928" s="35"/>
      <c r="H928" s="96" t="str">
        <f t="shared" si="42"/>
        <v>Martina – Tutić – OK Vihor</v>
      </c>
      <c r="J928" s="96" t="str">
        <f t="shared" si="43"/>
        <v>Martina – Tutić – OK Vihor</v>
      </c>
      <c r="L928" s="96" t="str">
        <f t="shared" si="44"/>
        <v>Martina – Tutić</v>
      </c>
      <c r="N928" s="34"/>
      <c r="O928" s="46"/>
      <c r="P928" s="35"/>
    </row>
    <row r="929" spans="2:16" x14ac:dyDescent="0.25">
      <c r="B929" s="34">
        <v>1455</v>
      </c>
      <c r="C929" s="46" t="s">
        <v>40</v>
      </c>
      <c r="D929" s="46" t="s">
        <v>1056</v>
      </c>
      <c r="E929" s="46" t="s">
        <v>14</v>
      </c>
      <c r="F929" s="35" t="s">
        <v>92</v>
      </c>
      <c r="H929" s="96" t="str">
        <f t="shared" si="42"/>
        <v>Teo – Tutić – OK Vihor – M21B</v>
      </c>
      <c r="J929" s="96" t="str">
        <f t="shared" si="43"/>
        <v>Teo – Tutić – OK Vihor</v>
      </c>
      <c r="L929" s="96" t="str">
        <f t="shared" si="44"/>
        <v>Teo – Tutić</v>
      </c>
      <c r="N929" s="34"/>
      <c r="O929" s="46"/>
      <c r="P929" s="35"/>
    </row>
    <row r="930" spans="2:16" x14ac:dyDescent="0.25">
      <c r="B930" s="34">
        <v>1724</v>
      </c>
      <c r="C930" s="46" t="s">
        <v>1057</v>
      </c>
      <c r="D930" s="46" t="s">
        <v>1058</v>
      </c>
      <c r="E930" s="46" t="s">
        <v>14</v>
      </c>
      <c r="F930" s="35"/>
      <c r="H930" s="96" t="str">
        <f t="shared" si="42"/>
        <v>Roberta – Valai – OK Vihor</v>
      </c>
      <c r="J930" s="96" t="str">
        <f t="shared" si="43"/>
        <v>Roberta – Valai – OK Vihor</v>
      </c>
      <c r="L930" s="96" t="str">
        <f t="shared" si="44"/>
        <v>Roberta – Valai</v>
      </c>
      <c r="N930" s="34"/>
      <c r="O930" s="46"/>
      <c r="P930" s="35"/>
    </row>
    <row r="931" spans="2:16" x14ac:dyDescent="0.25">
      <c r="B931" s="34">
        <v>1909</v>
      </c>
      <c r="C931" s="46" t="s">
        <v>196</v>
      </c>
      <c r="D931" s="46" t="s">
        <v>1059</v>
      </c>
      <c r="E931" s="46" t="s">
        <v>14</v>
      </c>
      <c r="F931" s="35" t="s">
        <v>220</v>
      </c>
      <c r="H931" s="96" t="str">
        <f t="shared" si="42"/>
        <v>Dora – Valjak – OK Vihor – Ž16</v>
      </c>
      <c r="J931" s="96" t="str">
        <f t="shared" si="43"/>
        <v>Dora – Valjak – OK Vihor</v>
      </c>
      <c r="L931" s="96" t="str">
        <f t="shared" si="44"/>
        <v>Dora – Valjak</v>
      </c>
      <c r="N931" s="34"/>
      <c r="O931" s="46"/>
      <c r="P931" s="35"/>
    </row>
    <row r="932" spans="2:16" x14ac:dyDescent="0.25">
      <c r="B932" s="34">
        <v>1908</v>
      </c>
      <c r="C932" s="46" t="s">
        <v>17</v>
      </c>
      <c r="D932" s="46" t="s">
        <v>1059</v>
      </c>
      <c r="E932" s="46" t="s">
        <v>14</v>
      </c>
      <c r="F932" s="35" t="s">
        <v>51</v>
      </c>
      <c r="H932" s="96" t="str">
        <f t="shared" si="42"/>
        <v>Filip – Valjak – OK Vihor – M20</v>
      </c>
      <c r="J932" s="96" t="str">
        <f t="shared" si="43"/>
        <v>Filip – Valjak – OK Vihor</v>
      </c>
      <c r="L932" s="96" t="str">
        <f t="shared" si="44"/>
        <v>Filip – Valjak</v>
      </c>
      <c r="N932" s="34"/>
      <c r="O932" s="46"/>
      <c r="P932" s="35"/>
    </row>
    <row r="933" spans="2:16" x14ac:dyDescent="0.25">
      <c r="B933" s="34">
        <v>1907</v>
      </c>
      <c r="C933" s="46" t="s">
        <v>340</v>
      </c>
      <c r="D933" s="46" t="s">
        <v>1059</v>
      </c>
      <c r="E933" s="46" t="s">
        <v>14</v>
      </c>
      <c r="F933" s="35" t="s">
        <v>92</v>
      </c>
      <c r="H933" s="96" t="str">
        <f t="shared" si="42"/>
        <v>Željko – Valjak – OK Vihor – M21B</v>
      </c>
      <c r="J933" s="96" t="str">
        <f t="shared" si="43"/>
        <v>Željko – Valjak – OK Vihor</v>
      </c>
      <c r="L933" s="96" t="str">
        <f t="shared" si="44"/>
        <v>Željko – Valjak</v>
      </c>
      <c r="N933" s="34"/>
      <c r="O933" s="46"/>
      <c r="P933" s="35"/>
    </row>
    <row r="934" spans="2:16" x14ac:dyDescent="0.25">
      <c r="B934" s="34">
        <v>1529</v>
      </c>
      <c r="C934" s="46" t="s">
        <v>294</v>
      </c>
      <c r="D934" s="46" t="s">
        <v>1060</v>
      </c>
      <c r="E934" s="46" t="s">
        <v>14</v>
      </c>
      <c r="F934" s="35" t="s">
        <v>304</v>
      </c>
      <c r="H934" s="96" t="str">
        <f t="shared" si="42"/>
        <v>Ivana – Varga Horjan – OK Vihor – Ž45</v>
      </c>
      <c r="J934" s="96" t="str">
        <f t="shared" si="43"/>
        <v>Ivana – Varga Horjan – OK Vihor</v>
      </c>
      <c r="L934" s="96" t="str">
        <f t="shared" si="44"/>
        <v>Ivana – Varga Horjan</v>
      </c>
      <c r="N934" s="34"/>
      <c r="O934" s="46"/>
      <c r="P934" s="35"/>
    </row>
    <row r="935" spans="2:16" x14ac:dyDescent="0.25">
      <c r="B935" s="34">
        <v>1289</v>
      </c>
      <c r="C935" s="46" t="s">
        <v>77</v>
      </c>
      <c r="D935" s="46" t="s">
        <v>76</v>
      </c>
      <c r="E935" s="46" t="s">
        <v>14</v>
      </c>
      <c r="F935" s="35" t="s">
        <v>62</v>
      </c>
      <c r="H935" s="96" t="str">
        <f t="shared" si="42"/>
        <v>Tomislav – Varnica – OK Vihor – M21A</v>
      </c>
      <c r="J935" s="96" t="str">
        <f t="shared" si="43"/>
        <v>Tomislav – Varnica – OK Vihor</v>
      </c>
      <c r="L935" s="96" t="str">
        <f t="shared" si="44"/>
        <v>Tomislav – Varnica</v>
      </c>
      <c r="N935" s="34"/>
      <c r="O935" s="46"/>
      <c r="P935" s="35"/>
    </row>
    <row r="936" spans="2:16" x14ac:dyDescent="0.25">
      <c r="B936" s="34">
        <v>1725</v>
      </c>
      <c r="C936" s="46" t="s">
        <v>1061</v>
      </c>
      <c r="D936" s="46" t="s">
        <v>638</v>
      </c>
      <c r="E936" s="46" t="s">
        <v>14</v>
      </c>
      <c r="F936" s="35"/>
      <c r="H936" s="96" t="str">
        <f t="shared" si="42"/>
        <v>Romana – Večerić – OK Vihor</v>
      </c>
      <c r="J936" s="96" t="str">
        <f t="shared" si="43"/>
        <v>Romana – Večerić – OK Vihor</v>
      </c>
      <c r="L936" s="96" t="str">
        <f t="shared" si="44"/>
        <v>Romana – Večerić</v>
      </c>
      <c r="N936" s="34"/>
      <c r="O936" s="46"/>
      <c r="P936" s="35"/>
    </row>
    <row r="937" spans="2:16" x14ac:dyDescent="0.25">
      <c r="B937" s="34">
        <v>1910</v>
      </c>
      <c r="C937" s="46" t="s">
        <v>278</v>
      </c>
      <c r="D937" s="46" t="s">
        <v>1062</v>
      </c>
      <c r="E937" s="46" t="s">
        <v>14</v>
      </c>
      <c r="F937" s="35" t="s">
        <v>248</v>
      </c>
      <c r="H937" s="96" t="str">
        <f t="shared" si="42"/>
        <v>Željka – Vilagoš – OK Vihor – Ž21B</v>
      </c>
      <c r="J937" s="96" t="str">
        <f t="shared" si="43"/>
        <v>Željka – Vilagoš – OK Vihor</v>
      </c>
      <c r="L937" s="96" t="str">
        <f t="shared" si="44"/>
        <v>Željka – Vilagoš</v>
      </c>
      <c r="N937" s="34"/>
      <c r="O937" s="46"/>
      <c r="P937" s="35"/>
    </row>
    <row r="938" spans="2:16" x14ac:dyDescent="0.25">
      <c r="B938" s="34">
        <v>1240</v>
      </c>
      <c r="C938" s="46" t="s">
        <v>288</v>
      </c>
      <c r="D938" s="46" t="s">
        <v>1063</v>
      </c>
      <c r="E938" s="46" t="s">
        <v>14</v>
      </c>
      <c r="F938" s="35" t="s">
        <v>304</v>
      </c>
      <c r="H938" s="96" t="str">
        <f t="shared" si="42"/>
        <v>Jasminka – Vlahović – OK Vihor – Ž45</v>
      </c>
      <c r="J938" s="96" t="str">
        <f t="shared" si="43"/>
        <v>Jasminka – Vlahović – OK Vihor</v>
      </c>
      <c r="L938" s="96" t="str">
        <f t="shared" si="44"/>
        <v>Jasminka – Vlahović</v>
      </c>
      <c r="N938" s="34"/>
      <c r="O938" s="46"/>
      <c r="P938" s="35"/>
    </row>
    <row r="939" spans="2:16" x14ac:dyDescent="0.25">
      <c r="B939" s="34">
        <v>1552</v>
      </c>
      <c r="C939" s="46" t="s">
        <v>228</v>
      </c>
      <c r="D939" s="46" t="s">
        <v>450</v>
      </c>
      <c r="E939" s="46" t="s">
        <v>14</v>
      </c>
      <c r="F939" s="35" t="s">
        <v>304</v>
      </c>
      <c r="H939" s="96" t="str">
        <f t="shared" si="42"/>
        <v>Paula – Vrdoljak – OK Vihor – Ž45</v>
      </c>
      <c r="J939" s="96" t="str">
        <f t="shared" si="43"/>
        <v>Paula – Vrdoljak – OK Vihor</v>
      </c>
      <c r="L939" s="96" t="str">
        <f t="shared" si="44"/>
        <v>Paula – Vrdoljak</v>
      </c>
      <c r="N939" s="34"/>
      <c r="O939" s="46"/>
      <c r="P939" s="35"/>
    </row>
    <row r="940" spans="2:16" x14ac:dyDescent="0.25">
      <c r="B940" s="34">
        <v>1448</v>
      </c>
      <c r="C940" s="46" t="s">
        <v>77</v>
      </c>
      <c r="D940" s="46" t="s">
        <v>123</v>
      </c>
      <c r="E940" s="46" t="s">
        <v>14</v>
      </c>
      <c r="F940" s="35" t="s">
        <v>116</v>
      </c>
      <c r="H940" s="96" t="str">
        <f t="shared" si="42"/>
        <v>Tomislav – Vuk – OK Vihor – M35</v>
      </c>
      <c r="J940" s="96" t="str">
        <f t="shared" si="43"/>
        <v>Tomislav – Vuk – OK Vihor</v>
      </c>
      <c r="L940" s="96" t="str">
        <f t="shared" si="44"/>
        <v>Tomislav – Vuk</v>
      </c>
      <c r="N940" s="34"/>
      <c r="O940" s="46"/>
      <c r="P940" s="35"/>
    </row>
    <row r="941" spans="2:16" x14ac:dyDescent="0.25">
      <c r="B941" s="34">
        <v>1911</v>
      </c>
      <c r="C941" s="46" t="s">
        <v>1064</v>
      </c>
      <c r="D941" s="46" t="s">
        <v>1065</v>
      </c>
      <c r="E941" s="46" t="s">
        <v>14</v>
      </c>
      <c r="F941" s="35" t="s">
        <v>42</v>
      </c>
      <c r="H941" s="96" t="str">
        <f t="shared" si="42"/>
        <v>Kaan – Yelen – OK Vihor – M16</v>
      </c>
      <c r="J941" s="96" t="str">
        <f t="shared" si="43"/>
        <v>Kaan – Yelen – OK Vihor</v>
      </c>
      <c r="L941" s="96" t="str">
        <f t="shared" si="44"/>
        <v>Kaan – Yelen</v>
      </c>
      <c r="N941" s="34"/>
      <c r="O941" s="46"/>
      <c r="P941" s="35"/>
    </row>
    <row r="942" spans="2:16" x14ac:dyDescent="0.25">
      <c r="B942" s="34">
        <v>1726</v>
      </c>
      <c r="C942" s="46" t="s">
        <v>134</v>
      </c>
      <c r="D942" s="46" t="s">
        <v>1066</v>
      </c>
      <c r="E942" s="46" t="s">
        <v>14</v>
      </c>
      <c r="F942" s="35"/>
      <c r="H942" s="96" t="str">
        <f t="shared" si="42"/>
        <v>Marko – Žabčić – OK Vihor</v>
      </c>
      <c r="J942" s="96" t="str">
        <f t="shared" si="43"/>
        <v>Marko – Žabčić – OK Vihor</v>
      </c>
      <c r="L942" s="96" t="str">
        <f t="shared" si="44"/>
        <v>Marko – Žabčić</v>
      </c>
      <c r="N942" s="34"/>
      <c r="O942" s="46"/>
      <c r="P942" s="35"/>
    </row>
    <row r="943" spans="2:16" x14ac:dyDescent="0.25">
      <c r="B943" s="34">
        <v>1004</v>
      </c>
      <c r="C943" s="46" t="s">
        <v>267</v>
      </c>
      <c r="D943" s="46" t="s">
        <v>1067</v>
      </c>
      <c r="E943" s="46" t="s">
        <v>14</v>
      </c>
      <c r="F943" s="35"/>
      <c r="H943" s="96" t="str">
        <f t="shared" si="42"/>
        <v>Aleksandra – Žagar – OK Vihor</v>
      </c>
      <c r="J943" s="96" t="str">
        <f t="shared" si="43"/>
        <v>Aleksandra – Žagar – OK Vihor</v>
      </c>
      <c r="L943" s="96" t="str">
        <f t="shared" si="44"/>
        <v>Aleksandra – Žagar</v>
      </c>
      <c r="N943" s="34"/>
      <c r="O943" s="46"/>
      <c r="P943" s="35"/>
    </row>
    <row r="944" spans="2:16" x14ac:dyDescent="0.25">
      <c r="B944" s="34">
        <v>1011</v>
      </c>
      <c r="C944" s="46" t="s">
        <v>70</v>
      </c>
      <c r="D944" s="46" t="s">
        <v>1067</v>
      </c>
      <c r="E944" s="46" t="s">
        <v>14</v>
      </c>
      <c r="F944" s="35"/>
      <c r="H944" s="96" t="str">
        <f t="shared" si="42"/>
        <v>Damir – Žagar – OK Vihor</v>
      </c>
      <c r="J944" s="96" t="str">
        <f t="shared" si="43"/>
        <v>Damir – Žagar – OK Vihor</v>
      </c>
      <c r="L944" s="96" t="str">
        <f t="shared" si="44"/>
        <v>Damir – Žagar</v>
      </c>
      <c r="N944" s="34"/>
      <c r="O944" s="46"/>
      <c r="P944" s="35"/>
    </row>
    <row r="945" spans="2:16" x14ac:dyDescent="0.25">
      <c r="B945" s="34">
        <v>1912</v>
      </c>
      <c r="C945" s="46" t="s">
        <v>238</v>
      </c>
      <c r="D945" s="46" t="s">
        <v>1068</v>
      </c>
      <c r="E945" s="46" t="s">
        <v>14</v>
      </c>
      <c r="F945" s="35" t="s">
        <v>248</v>
      </c>
      <c r="H945" s="96" t="str">
        <f t="shared" si="42"/>
        <v>Olga – Zaitseva – OK Vihor – Ž21B</v>
      </c>
      <c r="J945" s="96" t="str">
        <f t="shared" si="43"/>
        <v>Olga – Zaitseva – OK Vihor</v>
      </c>
      <c r="L945" s="96" t="str">
        <f t="shared" si="44"/>
        <v>Olga – Zaitseva</v>
      </c>
      <c r="N945" s="34"/>
      <c r="O945" s="46"/>
      <c r="P945" s="35"/>
    </row>
    <row r="946" spans="2:16" x14ac:dyDescent="0.25">
      <c r="B946" s="34">
        <v>1037</v>
      </c>
      <c r="C946" s="46" t="s">
        <v>772</v>
      </c>
      <c r="D946" s="46" t="s">
        <v>1069</v>
      </c>
      <c r="E946" s="46" t="s">
        <v>14</v>
      </c>
      <c r="F946" s="35"/>
      <c r="H946" s="96" t="str">
        <f t="shared" si="42"/>
        <v>Vesna – Žarak – OK Vihor</v>
      </c>
      <c r="J946" s="96" t="str">
        <f t="shared" si="43"/>
        <v>Vesna – Žarak – OK Vihor</v>
      </c>
      <c r="L946" s="96" t="str">
        <f t="shared" si="44"/>
        <v>Vesna – Žarak</v>
      </c>
      <c r="N946" s="34"/>
      <c r="O946" s="46"/>
      <c r="P946" s="35"/>
    </row>
    <row r="947" spans="2:16" x14ac:dyDescent="0.25">
      <c r="B947" s="34">
        <v>1454</v>
      </c>
      <c r="C947" s="46" t="s">
        <v>692</v>
      </c>
      <c r="D947" s="46" t="s">
        <v>1070</v>
      </c>
      <c r="E947" s="46" t="s">
        <v>14</v>
      </c>
      <c r="F947" s="35" t="s">
        <v>304</v>
      </c>
      <c r="H947" s="96" t="str">
        <f t="shared" si="42"/>
        <v>Kristina – Zubin – OK Vihor – Ž45</v>
      </c>
      <c r="J947" s="96" t="str">
        <f t="shared" si="43"/>
        <v>Kristina – Zubin – OK Vihor</v>
      </c>
      <c r="L947" s="96" t="str">
        <f t="shared" si="44"/>
        <v>Kristina – Zubin</v>
      </c>
      <c r="N947" s="34"/>
      <c r="O947" s="46"/>
      <c r="P947" s="35"/>
    </row>
    <row r="948" spans="2:16" x14ac:dyDescent="0.25">
      <c r="B948" s="34">
        <v>1808</v>
      </c>
      <c r="C948" s="46" t="s">
        <v>58</v>
      </c>
      <c r="D948" s="46" t="s">
        <v>1071</v>
      </c>
      <c r="E948" s="46" t="s">
        <v>14</v>
      </c>
      <c r="F948" s="35"/>
      <c r="H948" s="96" t="str">
        <f t="shared" si="42"/>
        <v>Ivan – Žufić – OK Vihor</v>
      </c>
      <c r="J948" s="96" t="str">
        <f t="shared" si="43"/>
        <v>Ivan – Žufić – OK Vihor</v>
      </c>
      <c r="L948" s="96" t="str">
        <f t="shared" si="44"/>
        <v>Ivan – Žufić</v>
      </c>
      <c r="N948" s="34"/>
      <c r="O948" s="46"/>
      <c r="P948" s="35"/>
    </row>
    <row r="949" spans="2:16" x14ac:dyDescent="0.25">
      <c r="B949" s="34">
        <v>1412</v>
      </c>
      <c r="C949" s="46" t="s">
        <v>234</v>
      </c>
      <c r="D949" s="46" t="s">
        <v>1072</v>
      </c>
      <c r="E949" s="46" t="s">
        <v>14</v>
      </c>
      <c r="F949" s="35" t="s">
        <v>248</v>
      </c>
      <c r="H949" s="96" t="str">
        <f t="shared" si="42"/>
        <v>Iva – Žulić – OK Vihor – Ž21B</v>
      </c>
      <c r="J949" s="96" t="str">
        <f t="shared" si="43"/>
        <v>Iva – Žulić – OK Vihor</v>
      </c>
      <c r="L949" s="96" t="str">
        <f t="shared" si="44"/>
        <v>Iva – Žulić</v>
      </c>
      <c r="N949" s="34"/>
      <c r="O949" s="46"/>
      <c r="P949" s="35"/>
    </row>
    <row r="950" spans="2:16" x14ac:dyDescent="0.25">
      <c r="B950" s="34"/>
      <c r="C950" s="46"/>
      <c r="D950" s="46"/>
      <c r="E950" s="46"/>
      <c r="F950" s="35"/>
      <c r="H950" s="96" t="str">
        <f t="shared" si="42"/>
        <v/>
      </c>
      <c r="J950" s="96" t="str">
        <f t="shared" si="43"/>
        <v/>
      </c>
      <c r="L950" s="96" t="str">
        <f t="shared" si="44"/>
        <v/>
      </c>
      <c r="N950" s="34"/>
      <c r="O950" s="46"/>
      <c r="P950" s="35"/>
    </row>
    <row r="951" spans="2:16" x14ac:dyDescent="0.25">
      <c r="B951" s="34"/>
      <c r="C951" s="46"/>
      <c r="D951" s="46"/>
      <c r="E951" s="46"/>
      <c r="F951" s="35"/>
      <c r="H951" s="96" t="str">
        <f t="shared" si="42"/>
        <v/>
      </c>
      <c r="J951" s="96" t="str">
        <f t="shared" si="43"/>
        <v/>
      </c>
      <c r="L951" s="96" t="str">
        <f t="shared" si="44"/>
        <v/>
      </c>
      <c r="N951" s="34"/>
      <c r="O951" s="46"/>
      <c r="P951" s="35"/>
    </row>
    <row r="952" spans="2:16" x14ac:dyDescent="0.25">
      <c r="B952" s="34"/>
      <c r="C952" s="46"/>
      <c r="D952" s="46"/>
      <c r="E952" s="46"/>
      <c r="F952" s="35"/>
      <c r="H952" s="96" t="str">
        <f t="shared" si="42"/>
        <v/>
      </c>
      <c r="J952" s="96" t="str">
        <f t="shared" si="43"/>
        <v/>
      </c>
      <c r="L952" s="96" t="str">
        <f t="shared" si="44"/>
        <v/>
      </c>
      <c r="N952" s="34"/>
      <c r="O952" s="46"/>
      <c r="P952" s="35"/>
    </row>
    <row r="953" spans="2:16" x14ac:dyDescent="0.25">
      <c r="B953" s="34"/>
      <c r="C953" s="46"/>
      <c r="D953" s="46"/>
      <c r="E953" s="46"/>
      <c r="F953" s="35"/>
      <c r="H953" s="96" t="str">
        <f t="shared" si="42"/>
        <v/>
      </c>
      <c r="J953" s="96" t="str">
        <f t="shared" si="43"/>
        <v/>
      </c>
      <c r="L953" s="96" t="str">
        <f t="shared" si="44"/>
        <v/>
      </c>
      <c r="N953" s="34"/>
      <c r="O953" s="46"/>
      <c r="P953" s="35"/>
    </row>
    <row r="954" spans="2:16" x14ac:dyDescent="0.25">
      <c r="B954" s="34"/>
      <c r="C954" s="46"/>
      <c r="D954" s="46"/>
      <c r="E954" s="46"/>
      <c r="F954" s="35"/>
      <c r="H954" s="96" t="str">
        <f t="shared" si="42"/>
        <v/>
      </c>
      <c r="J954" s="96" t="str">
        <f t="shared" si="43"/>
        <v/>
      </c>
      <c r="L954" s="96" t="str">
        <f t="shared" si="44"/>
        <v/>
      </c>
      <c r="N954" s="34"/>
      <c r="O954" s="46"/>
      <c r="P954" s="35"/>
    </row>
    <row r="955" spans="2:16" x14ac:dyDescent="0.25">
      <c r="B955" s="34"/>
      <c r="C955" s="46"/>
      <c r="D955" s="46"/>
      <c r="E955" s="46"/>
      <c r="F955" s="35"/>
      <c r="H955" s="96" t="str">
        <f t="shared" si="42"/>
        <v/>
      </c>
      <c r="J955" s="96" t="str">
        <f t="shared" si="43"/>
        <v/>
      </c>
      <c r="L955" s="96" t="str">
        <f t="shared" si="44"/>
        <v/>
      </c>
      <c r="N955" s="34"/>
      <c r="O955" s="46"/>
      <c r="P955" s="35"/>
    </row>
    <row r="956" spans="2:16" x14ac:dyDescent="0.25">
      <c r="B956" s="34"/>
      <c r="C956" s="46"/>
      <c r="D956" s="46"/>
      <c r="E956" s="46"/>
      <c r="F956" s="35"/>
      <c r="H956" s="96" t="str">
        <f t="shared" si="42"/>
        <v/>
      </c>
      <c r="J956" s="96" t="str">
        <f t="shared" si="43"/>
        <v/>
      </c>
      <c r="L956" s="96" t="str">
        <f t="shared" si="44"/>
        <v/>
      </c>
      <c r="N956" s="34"/>
      <c r="O956" s="46"/>
      <c r="P956" s="35"/>
    </row>
    <row r="957" spans="2:16" x14ac:dyDescent="0.25">
      <c r="B957" s="34"/>
      <c r="C957" s="46"/>
      <c r="D957" s="46"/>
      <c r="E957" s="46"/>
      <c r="F957" s="35"/>
      <c r="H957" s="96" t="str">
        <f t="shared" si="42"/>
        <v/>
      </c>
      <c r="J957" s="96" t="str">
        <f t="shared" si="43"/>
        <v/>
      </c>
      <c r="L957" s="96" t="str">
        <f t="shared" si="44"/>
        <v/>
      </c>
      <c r="N957" s="34"/>
      <c r="O957" s="46"/>
      <c r="P957" s="35"/>
    </row>
    <row r="958" spans="2:16" x14ac:dyDescent="0.25">
      <c r="B958" s="34"/>
      <c r="C958" s="46"/>
      <c r="D958" s="46"/>
      <c r="E958" s="46"/>
      <c r="F958" s="35"/>
      <c r="H958" s="96" t="str">
        <f t="shared" si="42"/>
        <v/>
      </c>
      <c r="J958" s="96" t="str">
        <f t="shared" si="43"/>
        <v/>
      </c>
      <c r="L958" s="96" t="str">
        <f t="shared" si="44"/>
        <v/>
      </c>
      <c r="N958" s="34"/>
      <c r="O958" s="46"/>
      <c r="P958" s="35"/>
    </row>
    <row r="959" spans="2:16" x14ac:dyDescent="0.25">
      <c r="B959" s="34"/>
      <c r="C959" s="46"/>
      <c r="D959" s="46"/>
      <c r="E959" s="46"/>
      <c r="F959" s="35"/>
      <c r="H959" s="96" t="str">
        <f t="shared" si="42"/>
        <v/>
      </c>
      <c r="J959" s="96" t="str">
        <f t="shared" si="43"/>
        <v/>
      </c>
      <c r="L959" s="96" t="str">
        <f t="shared" si="44"/>
        <v/>
      </c>
      <c r="N959" s="34"/>
      <c r="O959" s="46"/>
      <c r="P959" s="35"/>
    </row>
    <row r="960" spans="2:16" x14ac:dyDescent="0.25">
      <c r="B960" s="34"/>
      <c r="C960" s="46"/>
      <c r="D960" s="46"/>
      <c r="E960" s="46"/>
      <c r="F960" s="35"/>
      <c r="H960" s="96" t="str">
        <f t="shared" si="42"/>
        <v/>
      </c>
      <c r="J960" s="96" t="str">
        <f t="shared" si="43"/>
        <v/>
      </c>
      <c r="L960" s="96" t="str">
        <f t="shared" si="44"/>
        <v/>
      </c>
      <c r="N960" s="34"/>
      <c r="O960" s="46"/>
      <c r="P960" s="35"/>
    </row>
    <row r="961" spans="2:16" x14ac:dyDescent="0.25">
      <c r="B961" s="34"/>
      <c r="C961" s="46"/>
      <c r="D961" s="46"/>
      <c r="E961" s="46"/>
      <c r="F961" s="35"/>
      <c r="H961" s="96" t="str">
        <f t="shared" si="42"/>
        <v/>
      </c>
      <c r="J961" s="96" t="str">
        <f t="shared" si="43"/>
        <v/>
      </c>
      <c r="L961" s="96" t="str">
        <f t="shared" si="44"/>
        <v/>
      </c>
      <c r="N961" s="34"/>
      <c r="O961" s="46"/>
      <c r="P961" s="35"/>
    </row>
    <row r="962" spans="2:16" x14ac:dyDescent="0.25">
      <c r="B962" s="34"/>
      <c r="C962" s="46"/>
      <c r="D962" s="46"/>
      <c r="E962" s="46"/>
      <c r="F962" s="35"/>
      <c r="H962" s="96" t="str">
        <f t="shared" si="42"/>
        <v/>
      </c>
      <c r="J962" s="96" t="str">
        <f t="shared" si="43"/>
        <v/>
      </c>
      <c r="L962" s="96" t="str">
        <f t="shared" si="44"/>
        <v/>
      </c>
      <c r="N962" s="34"/>
      <c r="O962" s="46"/>
      <c r="P962" s="35"/>
    </row>
    <row r="963" spans="2:16" x14ac:dyDescent="0.25">
      <c r="B963" s="34"/>
      <c r="C963" s="46"/>
      <c r="D963" s="46"/>
      <c r="E963" s="46"/>
      <c r="F963" s="35"/>
      <c r="H963" s="96" t="str">
        <f t="shared" si="42"/>
        <v/>
      </c>
      <c r="J963" s="96" t="str">
        <f t="shared" si="43"/>
        <v/>
      </c>
      <c r="L963" s="96" t="str">
        <f t="shared" si="44"/>
        <v/>
      </c>
      <c r="N963" s="34"/>
      <c r="O963" s="46"/>
      <c r="P963" s="35"/>
    </row>
    <row r="964" spans="2:16" x14ac:dyDescent="0.25">
      <c r="B964" s="34"/>
      <c r="C964" s="46"/>
      <c r="D964" s="46"/>
      <c r="E964" s="46"/>
      <c r="F964" s="35"/>
      <c r="H964" s="96" t="str">
        <f t="shared" si="42"/>
        <v/>
      </c>
      <c r="J964" s="96" t="str">
        <f t="shared" si="43"/>
        <v/>
      </c>
      <c r="L964" s="96" t="str">
        <f t="shared" si="44"/>
        <v/>
      </c>
      <c r="N964" s="34"/>
      <c r="O964" s="46"/>
      <c r="P964" s="35"/>
    </row>
    <row r="965" spans="2:16" x14ac:dyDescent="0.25">
      <c r="B965" s="34"/>
      <c r="C965" s="46"/>
      <c r="D965" s="46"/>
      <c r="E965" s="46"/>
      <c r="F965" s="35"/>
      <c r="H965" s="96" t="str">
        <f t="shared" si="42"/>
        <v/>
      </c>
      <c r="J965" s="96" t="str">
        <f t="shared" si="43"/>
        <v/>
      </c>
      <c r="L965" s="96" t="str">
        <f t="shared" si="44"/>
        <v/>
      </c>
      <c r="N965" s="34"/>
      <c r="O965" s="46"/>
      <c r="P965" s="35"/>
    </row>
    <row r="966" spans="2:16" x14ac:dyDescent="0.25">
      <c r="B966" s="34"/>
      <c r="C966" s="46"/>
      <c r="D966" s="46"/>
      <c r="E966" s="46"/>
      <c r="F966" s="35"/>
      <c r="H966" s="96" t="str">
        <f t="shared" si="42"/>
        <v/>
      </c>
      <c r="J966" s="96" t="str">
        <f t="shared" si="43"/>
        <v/>
      </c>
      <c r="L966" s="96" t="str">
        <f t="shared" si="44"/>
        <v/>
      </c>
      <c r="N966" s="34"/>
      <c r="O966" s="46"/>
      <c r="P966" s="35"/>
    </row>
    <row r="967" spans="2:16" x14ac:dyDescent="0.25">
      <c r="B967" s="34"/>
      <c r="C967" s="46"/>
      <c r="D967" s="46"/>
      <c r="E967" s="46"/>
      <c r="F967" s="35"/>
      <c r="H967" s="96" t="str">
        <f t="shared" si="42"/>
        <v/>
      </c>
      <c r="J967" s="96" t="str">
        <f t="shared" si="43"/>
        <v/>
      </c>
      <c r="L967" s="96" t="str">
        <f t="shared" si="44"/>
        <v/>
      </c>
      <c r="N967" s="34"/>
      <c r="O967" s="46"/>
      <c r="P967" s="35"/>
    </row>
    <row r="968" spans="2:16" x14ac:dyDescent="0.25">
      <c r="B968" s="34"/>
      <c r="C968" s="46"/>
      <c r="D968" s="46"/>
      <c r="E968" s="46"/>
      <c r="F968" s="35"/>
      <c r="H968" s="96" t="str">
        <f t="shared" si="42"/>
        <v/>
      </c>
      <c r="J968" s="96" t="str">
        <f t="shared" si="43"/>
        <v/>
      </c>
      <c r="L968" s="96" t="str">
        <f t="shared" si="44"/>
        <v/>
      </c>
      <c r="N968" s="34"/>
      <c r="O968" s="46"/>
      <c r="P968" s="35"/>
    </row>
    <row r="969" spans="2:16" x14ac:dyDescent="0.25">
      <c r="B969" s="34"/>
      <c r="C969" s="46"/>
      <c r="D969" s="46"/>
      <c r="E969" s="46"/>
      <c r="F969" s="35"/>
      <c r="H969" s="96" t="str">
        <f t="shared" si="42"/>
        <v/>
      </c>
      <c r="J969" s="96" t="str">
        <f t="shared" si="43"/>
        <v/>
      </c>
      <c r="L969" s="96" t="str">
        <f t="shared" si="44"/>
        <v/>
      </c>
      <c r="N969" s="34"/>
      <c r="O969" s="46"/>
      <c r="P969" s="35"/>
    </row>
    <row r="970" spans="2:16" x14ac:dyDescent="0.25">
      <c r="B970" s="34"/>
      <c r="C970" s="46"/>
      <c r="D970" s="46"/>
      <c r="E970" s="46"/>
      <c r="F970" s="35"/>
      <c r="H970" s="96" t="str">
        <f t="shared" si="42"/>
        <v/>
      </c>
      <c r="J970" s="96" t="str">
        <f t="shared" si="43"/>
        <v/>
      </c>
      <c r="L970" s="96" t="str">
        <f t="shared" si="44"/>
        <v/>
      </c>
      <c r="N970" s="34"/>
      <c r="O970" s="46"/>
      <c r="P970" s="35"/>
    </row>
    <row r="971" spans="2:16" x14ac:dyDescent="0.25">
      <c r="B971" s="34"/>
      <c r="C971" s="46"/>
      <c r="D971" s="46"/>
      <c r="E971" s="46"/>
      <c r="F971" s="35"/>
      <c r="H971" s="96" t="str">
        <f t="shared" ref="H971:H1034" si="45">IF(C971="","",C971) &amp; IF(D971="",""," – " &amp; D971) &amp; IF(E971="",""," – " &amp; E971) &amp; IF(F971="",""," – " &amp; F971)</f>
        <v/>
      </c>
      <c r="J971" s="96" t="str">
        <f t="shared" ref="J971:J1034" si="46">IF(C971="","",C971) &amp; IF(D971="",""," – " &amp; D971) &amp; IF(E971="",""," – " &amp; E971)</f>
        <v/>
      </c>
      <c r="L971" s="96" t="str">
        <f t="shared" ref="L971:L1034" si="47">IF(C971="","",C971) &amp; IF(D971="",""," – " &amp; D971)</f>
        <v/>
      </c>
      <c r="N971" s="34"/>
      <c r="O971" s="46"/>
      <c r="P971" s="35"/>
    </row>
    <row r="972" spans="2:16" x14ac:dyDescent="0.25">
      <c r="B972" s="34"/>
      <c r="C972" s="46"/>
      <c r="D972" s="46"/>
      <c r="E972" s="46"/>
      <c r="F972" s="35"/>
      <c r="H972" s="96" t="str">
        <f t="shared" si="45"/>
        <v/>
      </c>
      <c r="J972" s="96" t="str">
        <f t="shared" si="46"/>
        <v/>
      </c>
      <c r="L972" s="96" t="str">
        <f t="shared" si="47"/>
        <v/>
      </c>
      <c r="N972" s="34"/>
      <c r="O972" s="46"/>
      <c r="P972" s="35"/>
    </row>
    <row r="973" spans="2:16" x14ac:dyDescent="0.25">
      <c r="B973" s="34"/>
      <c r="C973" s="46"/>
      <c r="D973" s="46"/>
      <c r="E973" s="46"/>
      <c r="F973" s="35"/>
      <c r="H973" s="96" t="str">
        <f t="shared" si="45"/>
        <v/>
      </c>
      <c r="J973" s="96" t="str">
        <f t="shared" si="46"/>
        <v/>
      </c>
      <c r="L973" s="96" t="str">
        <f t="shared" si="47"/>
        <v/>
      </c>
      <c r="N973" s="34"/>
      <c r="O973" s="46"/>
      <c r="P973" s="35"/>
    </row>
    <row r="974" spans="2:16" x14ac:dyDescent="0.25">
      <c r="B974" s="34"/>
      <c r="C974" s="46"/>
      <c r="D974" s="46"/>
      <c r="E974" s="46"/>
      <c r="F974" s="35"/>
      <c r="H974" s="96" t="str">
        <f t="shared" si="45"/>
        <v/>
      </c>
      <c r="J974" s="96" t="str">
        <f t="shared" si="46"/>
        <v/>
      </c>
      <c r="L974" s="96" t="str">
        <f t="shared" si="47"/>
        <v/>
      </c>
      <c r="N974" s="34"/>
      <c r="O974" s="46"/>
      <c r="P974" s="35"/>
    </row>
    <row r="975" spans="2:16" x14ac:dyDescent="0.25">
      <c r="B975" s="34"/>
      <c r="C975" s="46"/>
      <c r="D975" s="46"/>
      <c r="E975" s="46"/>
      <c r="F975" s="35"/>
      <c r="H975" s="96" t="str">
        <f t="shared" si="45"/>
        <v/>
      </c>
      <c r="J975" s="96" t="str">
        <f t="shared" si="46"/>
        <v/>
      </c>
      <c r="L975" s="96" t="str">
        <f t="shared" si="47"/>
        <v/>
      </c>
      <c r="N975" s="34"/>
      <c r="O975" s="46"/>
      <c r="P975" s="35"/>
    </row>
    <row r="976" spans="2:16" x14ac:dyDescent="0.25">
      <c r="B976" s="34"/>
      <c r="C976" s="46"/>
      <c r="D976" s="46"/>
      <c r="E976" s="46"/>
      <c r="F976" s="35"/>
      <c r="H976" s="96" t="str">
        <f t="shared" si="45"/>
        <v/>
      </c>
      <c r="J976" s="96" t="str">
        <f t="shared" si="46"/>
        <v/>
      </c>
      <c r="L976" s="96" t="str">
        <f t="shared" si="47"/>
        <v/>
      </c>
      <c r="N976" s="34"/>
      <c r="O976" s="46"/>
      <c r="P976" s="35"/>
    </row>
    <row r="977" spans="2:16" x14ac:dyDescent="0.25">
      <c r="B977" s="34"/>
      <c r="C977" s="46"/>
      <c r="D977" s="46"/>
      <c r="E977" s="46"/>
      <c r="F977" s="35"/>
      <c r="H977" s="96" t="str">
        <f t="shared" si="45"/>
        <v/>
      </c>
      <c r="J977" s="96" t="str">
        <f t="shared" si="46"/>
        <v/>
      </c>
      <c r="L977" s="96" t="str">
        <f t="shared" si="47"/>
        <v/>
      </c>
      <c r="N977" s="34"/>
      <c r="O977" s="46"/>
      <c r="P977" s="35"/>
    </row>
    <row r="978" spans="2:16" x14ac:dyDescent="0.25">
      <c r="B978" s="34"/>
      <c r="C978" s="46"/>
      <c r="D978" s="46"/>
      <c r="E978" s="46"/>
      <c r="F978" s="35"/>
      <c r="H978" s="96" t="str">
        <f t="shared" si="45"/>
        <v/>
      </c>
      <c r="J978" s="96" t="str">
        <f t="shared" si="46"/>
        <v/>
      </c>
      <c r="L978" s="96" t="str">
        <f t="shared" si="47"/>
        <v/>
      </c>
      <c r="N978" s="34"/>
      <c r="O978" s="46"/>
      <c r="P978" s="35"/>
    </row>
    <row r="979" spans="2:16" x14ac:dyDescent="0.25">
      <c r="B979" s="34"/>
      <c r="C979" s="46"/>
      <c r="D979" s="46"/>
      <c r="E979" s="46"/>
      <c r="F979" s="35"/>
      <c r="H979" s="96" t="str">
        <f t="shared" si="45"/>
        <v/>
      </c>
      <c r="J979" s="96" t="str">
        <f t="shared" si="46"/>
        <v/>
      </c>
      <c r="L979" s="96" t="str">
        <f t="shared" si="47"/>
        <v/>
      </c>
      <c r="N979" s="34"/>
      <c r="O979" s="46"/>
      <c r="P979" s="35"/>
    </row>
    <row r="980" spans="2:16" x14ac:dyDescent="0.25">
      <c r="B980" s="34"/>
      <c r="C980" s="46"/>
      <c r="D980" s="46"/>
      <c r="E980" s="46"/>
      <c r="F980" s="35"/>
      <c r="H980" s="96" t="str">
        <f t="shared" si="45"/>
        <v/>
      </c>
      <c r="J980" s="96" t="str">
        <f t="shared" si="46"/>
        <v/>
      </c>
      <c r="L980" s="96" t="str">
        <f t="shared" si="47"/>
        <v/>
      </c>
      <c r="N980" s="34"/>
      <c r="O980" s="46"/>
      <c r="P980" s="35"/>
    </row>
    <row r="981" spans="2:16" x14ac:dyDescent="0.25">
      <c r="B981" s="34"/>
      <c r="C981" s="46"/>
      <c r="D981" s="46"/>
      <c r="E981" s="46"/>
      <c r="F981" s="35"/>
      <c r="H981" s="96" t="str">
        <f t="shared" si="45"/>
        <v/>
      </c>
      <c r="J981" s="96" t="str">
        <f t="shared" si="46"/>
        <v/>
      </c>
      <c r="L981" s="96" t="str">
        <f t="shared" si="47"/>
        <v/>
      </c>
      <c r="N981" s="34"/>
      <c r="O981" s="46"/>
      <c r="P981" s="35"/>
    </row>
    <row r="982" spans="2:16" x14ac:dyDescent="0.25">
      <c r="B982" s="34"/>
      <c r="C982" s="46"/>
      <c r="D982" s="46"/>
      <c r="E982" s="46"/>
      <c r="F982" s="35"/>
      <c r="H982" s="96" t="str">
        <f t="shared" si="45"/>
        <v/>
      </c>
      <c r="J982" s="96" t="str">
        <f t="shared" si="46"/>
        <v/>
      </c>
      <c r="L982" s="96" t="str">
        <f t="shared" si="47"/>
        <v/>
      </c>
      <c r="N982" s="34"/>
      <c r="O982" s="46"/>
      <c r="P982" s="35"/>
    </row>
    <row r="983" spans="2:16" x14ac:dyDescent="0.25">
      <c r="B983" s="34"/>
      <c r="C983" s="46"/>
      <c r="D983" s="46"/>
      <c r="E983" s="46"/>
      <c r="F983" s="35"/>
      <c r="H983" s="96" t="str">
        <f t="shared" si="45"/>
        <v/>
      </c>
      <c r="J983" s="96" t="str">
        <f t="shared" si="46"/>
        <v/>
      </c>
      <c r="L983" s="96" t="str">
        <f t="shared" si="47"/>
        <v/>
      </c>
      <c r="N983" s="34"/>
      <c r="O983" s="46"/>
      <c r="P983" s="35"/>
    </row>
    <row r="984" spans="2:16" x14ac:dyDescent="0.25">
      <c r="B984" s="34"/>
      <c r="C984" s="46"/>
      <c r="D984" s="46"/>
      <c r="E984" s="46"/>
      <c r="F984" s="35"/>
      <c r="H984" s="96" t="str">
        <f t="shared" si="45"/>
        <v/>
      </c>
      <c r="J984" s="96" t="str">
        <f t="shared" si="46"/>
        <v/>
      </c>
      <c r="L984" s="96" t="str">
        <f t="shared" si="47"/>
        <v/>
      </c>
      <c r="N984" s="34"/>
      <c r="O984" s="46"/>
      <c r="P984" s="35"/>
    </row>
    <row r="985" spans="2:16" x14ac:dyDescent="0.25">
      <c r="B985" s="34"/>
      <c r="C985" s="46"/>
      <c r="D985" s="46"/>
      <c r="E985" s="46"/>
      <c r="F985" s="35"/>
      <c r="H985" s="96" t="str">
        <f t="shared" si="45"/>
        <v/>
      </c>
      <c r="J985" s="96" t="str">
        <f t="shared" si="46"/>
        <v/>
      </c>
      <c r="L985" s="96" t="str">
        <f t="shared" si="47"/>
        <v/>
      </c>
      <c r="N985" s="34"/>
      <c r="O985" s="46"/>
      <c r="P985" s="35"/>
    </row>
    <row r="986" spans="2:16" x14ac:dyDescent="0.25">
      <c r="B986" s="34"/>
      <c r="C986" s="46"/>
      <c r="D986" s="46"/>
      <c r="E986" s="46"/>
      <c r="F986" s="35"/>
      <c r="H986" s="96" t="str">
        <f t="shared" si="45"/>
        <v/>
      </c>
      <c r="J986" s="96" t="str">
        <f t="shared" si="46"/>
        <v/>
      </c>
      <c r="L986" s="96" t="str">
        <f t="shared" si="47"/>
        <v/>
      </c>
      <c r="N986" s="34"/>
      <c r="O986" s="46"/>
      <c r="P986" s="35"/>
    </row>
    <row r="987" spans="2:16" x14ac:dyDescent="0.25">
      <c r="B987" s="34"/>
      <c r="C987" s="46"/>
      <c r="D987" s="46"/>
      <c r="E987" s="46"/>
      <c r="F987" s="35"/>
      <c r="H987" s="96" t="str">
        <f t="shared" si="45"/>
        <v/>
      </c>
      <c r="J987" s="96" t="str">
        <f t="shared" si="46"/>
        <v/>
      </c>
      <c r="L987" s="96" t="str">
        <f t="shared" si="47"/>
        <v/>
      </c>
      <c r="N987" s="34"/>
      <c r="O987" s="46"/>
      <c r="P987" s="35"/>
    </row>
    <row r="988" spans="2:16" x14ac:dyDescent="0.25">
      <c r="B988" s="34"/>
      <c r="C988" s="46"/>
      <c r="D988" s="46"/>
      <c r="E988" s="46"/>
      <c r="F988" s="35"/>
      <c r="H988" s="96" t="str">
        <f t="shared" si="45"/>
        <v/>
      </c>
      <c r="J988" s="96" t="str">
        <f t="shared" si="46"/>
        <v/>
      </c>
      <c r="L988" s="96" t="str">
        <f t="shared" si="47"/>
        <v/>
      </c>
      <c r="N988" s="34"/>
      <c r="O988" s="46"/>
      <c r="P988" s="35"/>
    </row>
    <row r="989" spans="2:16" x14ac:dyDescent="0.25">
      <c r="B989" s="34"/>
      <c r="C989" s="46"/>
      <c r="D989" s="46"/>
      <c r="E989" s="46"/>
      <c r="F989" s="35"/>
      <c r="H989" s="96" t="str">
        <f t="shared" si="45"/>
        <v/>
      </c>
      <c r="J989" s="96" t="str">
        <f t="shared" si="46"/>
        <v/>
      </c>
      <c r="L989" s="96" t="str">
        <f t="shared" si="47"/>
        <v/>
      </c>
      <c r="N989" s="34"/>
      <c r="O989" s="46"/>
      <c r="P989" s="35"/>
    </row>
    <row r="990" spans="2:16" x14ac:dyDescent="0.25">
      <c r="B990" s="34"/>
      <c r="C990" s="46"/>
      <c r="D990" s="46"/>
      <c r="E990" s="46"/>
      <c r="F990" s="35"/>
      <c r="H990" s="96" t="str">
        <f t="shared" si="45"/>
        <v/>
      </c>
      <c r="J990" s="96" t="str">
        <f t="shared" si="46"/>
        <v/>
      </c>
      <c r="L990" s="96" t="str">
        <f t="shared" si="47"/>
        <v/>
      </c>
      <c r="N990" s="34"/>
      <c r="O990" s="46"/>
      <c r="P990" s="35"/>
    </row>
    <row r="991" spans="2:16" x14ac:dyDescent="0.25">
      <c r="B991" s="34"/>
      <c r="C991" s="46"/>
      <c r="D991" s="46"/>
      <c r="E991" s="46"/>
      <c r="F991" s="35"/>
      <c r="H991" s="96" t="str">
        <f t="shared" si="45"/>
        <v/>
      </c>
      <c r="J991" s="96" t="str">
        <f t="shared" si="46"/>
        <v/>
      </c>
      <c r="L991" s="96" t="str">
        <f t="shared" si="47"/>
        <v/>
      </c>
      <c r="N991" s="34"/>
      <c r="O991" s="46"/>
      <c r="P991" s="35"/>
    </row>
    <row r="992" spans="2:16" x14ac:dyDescent="0.25">
      <c r="B992" s="34"/>
      <c r="C992" s="46"/>
      <c r="D992" s="46"/>
      <c r="E992" s="46"/>
      <c r="F992" s="35"/>
      <c r="H992" s="96" t="str">
        <f t="shared" si="45"/>
        <v/>
      </c>
      <c r="J992" s="96" t="str">
        <f t="shared" si="46"/>
        <v/>
      </c>
      <c r="L992" s="96" t="str">
        <f t="shared" si="47"/>
        <v/>
      </c>
      <c r="N992" s="34"/>
      <c r="O992" s="46"/>
      <c r="P992" s="35"/>
    </row>
    <row r="993" spans="2:16" x14ac:dyDescent="0.25">
      <c r="B993" s="34"/>
      <c r="C993" s="46"/>
      <c r="D993" s="46"/>
      <c r="E993" s="46"/>
      <c r="F993" s="35"/>
      <c r="H993" s="96" t="str">
        <f t="shared" si="45"/>
        <v/>
      </c>
      <c r="J993" s="96" t="str">
        <f t="shared" si="46"/>
        <v/>
      </c>
      <c r="L993" s="96" t="str">
        <f t="shared" si="47"/>
        <v/>
      </c>
      <c r="N993" s="34"/>
      <c r="O993" s="46"/>
      <c r="P993" s="35"/>
    </row>
    <row r="994" spans="2:16" x14ac:dyDescent="0.25">
      <c r="B994" s="34"/>
      <c r="C994" s="46"/>
      <c r="D994" s="46"/>
      <c r="E994" s="46"/>
      <c r="F994" s="35"/>
      <c r="H994" s="96" t="str">
        <f t="shared" si="45"/>
        <v/>
      </c>
      <c r="J994" s="96" t="str">
        <f t="shared" si="46"/>
        <v/>
      </c>
      <c r="L994" s="96" t="str">
        <f t="shared" si="47"/>
        <v/>
      </c>
      <c r="N994" s="34"/>
      <c r="O994" s="46"/>
      <c r="P994" s="35"/>
    </row>
    <row r="995" spans="2:16" x14ac:dyDescent="0.25">
      <c r="B995" s="34"/>
      <c r="C995" s="46"/>
      <c r="D995" s="46"/>
      <c r="E995" s="46"/>
      <c r="F995" s="35"/>
      <c r="H995" s="96" t="str">
        <f t="shared" si="45"/>
        <v/>
      </c>
      <c r="J995" s="96" t="str">
        <f t="shared" si="46"/>
        <v/>
      </c>
      <c r="L995" s="96" t="str">
        <f t="shared" si="47"/>
        <v/>
      </c>
      <c r="N995" s="34"/>
      <c r="O995" s="46"/>
      <c r="P995" s="35"/>
    </row>
    <row r="996" spans="2:16" x14ac:dyDescent="0.25">
      <c r="B996" s="34"/>
      <c r="C996" s="46"/>
      <c r="D996" s="46"/>
      <c r="E996" s="46"/>
      <c r="F996" s="35"/>
      <c r="H996" s="96" t="str">
        <f t="shared" si="45"/>
        <v/>
      </c>
      <c r="J996" s="96" t="str">
        <f t="shared" si="46"/>
        <v/>
      </c>
      <c r="L996" s="96" t="str">
        <f t="shared" si="47"/>
        <v/>
      </c>
      <c r="N996" s="34"/>
      <c r="O996" s="46"/>
      <c r="P996" s="35"/>
    </row>
    <row r="997" spans="2:16" x14ac:dyDescent="0.25">
      <c r="B997" s="34"/>
      <c r="C997" s="46"/>
      <c r="D997" s="46"/>
      <c r="E997" s="46"/>
      <c r="F997" s="35"/>
      <c r="H997" s="96" t="str">
        <f t="shared" si="45"/>
        <v/>
      </c>
      <c r="J997" s="96" t="str">
        <f t="shared" si="46"/>
        <v/>
      </c>
      <c r="L997" s="96" t="str">
        <f t="shared" si="47"/>
        <v/>
      </c>
      <c r="N997" s="34"/>
      <c r="O997" s="46"/>
      <c r="P997" s="35"/>
    </row>
    <row r="998" spans="2:16" x14ac:dyDescent="0.25">
      <c r="B998" s="34"/>
      <c r="C998" s="46"/>
      <c r="D998" s="46"/>
      <c r="E998" s="46"/>
      <c r="F998" s="35"/>
      <c r="H998" s="96" t="str">
        <f t="shared" si="45"/>
        <v/>
      </c>
      <c r="J998" s="96" t="str">
        <f t="shared" si="46"/>
        <v/>
      </c>
      <c r="L998" s="96" t="str">
        <f t="shared" si="47"/>
        <v/>
      </c>
      <c r="N998" s="34"/>
      <c r="O998" s="46"/>
      <c r="P998" s="35"/>
    </row>
    <row r="999" spans="2:16" x14ac:dyDescent="0.25">
      <c r="B999" s="34"/>
      <c r="C999" s="46"/>
      <c r="D999" s="46"/>
      <c r="E999" s="46"/>
      <c r="F999" s="35"/>
      <c r="H999" s="96" t="str">
        <f t="shared" si="45"/>
        <v/>
      </c>
      <c r="J999" s="96" t="str">
        <f t="shared" si="46"/>
        <v/>
      </c>
      <c r="L999" s="96" t="str">
        <f t="shared" si="47"/>
        <v/>
      </c>
      <c r="N999" s="34"/>
      <c r="O999" s="46"/>
      <c r="P999" s="35"/>
    </row>
    <row r="1000" spans="2:16" x14ac:dyDescent="0.25">
      <c r="B1000" s="34"/>
      <c r="C1000" s="46"/>
      <c r="D1000" s="46"/>
      <c r="E1000" s="46"/>
      <c r="F1000" s="35"/>
      <c r="H1000" s="96" t="str">
        <f t="shared" si="45"/>
        <v/>
      </c>
      <c r="J1000" s="96" t="str">
        <f t="shared" si="46"/>
        <v/>
      </c>
      <c r="L1000" s="96" t="str">
        <f t="shared" si="47"/>
        <v/>
      </c>
      <c r="N1000" s="34"/>
      <c r="O1000" s="46"/>
      <c r="P1000" s="35"/>
    </row>
    <row r="1001" spans="2:16" x14ac:dyDescent="0.25">
      <c r="B1001" s="34"/>
      <c r="C1001" s="46"/>
      <c r="D1001" s="46"/>
      <c r="E1001" s="46"/>
      <c r="F1001" s="35"/>
      <c r="H1001" s="96" t="str">
        <f t="shared" si="45"/>
        <v/>
      </c>
      <c r="J1001" s="96" t="str">
        <f t="shared" si="46"/>
        <v/>
      </c>
      <c r="L1001" s="96" t="str">
        <f t="shared" si="47"/>
        <v/>
      </c>
      <c r="N1001" s="34"/>
      <c r="O1001" s="46"/>
      <c r="P1001" s="35"/>
    </row>
    <row r="1002" spans="2:16" x14ac:dyDescent="0.25">
      <c r="B1002" s="34"/>
      <c r="C1002" s="46"/>
      <c r="D1002" s="46"/>
      <c r="E1002" s="46"/>
      <c r="F1002" s="35"/>
      <c r="H1002" s="96" t="str">
        <f t="shared" si="45"/>
        <v/>
      </c>
      <c r="J1002" s="96" t="str">
        <f t="shared" si="46"/>
        <v/>
      </c>
      <c r="L1002" s="96" t="str">
        <f t="shared" si="47"/>
        <v/>
      </c>
      <c r="N1002" s="34"/>
      <c r="O1002" s="46"/>
      <c r="P1002" s="35"/>
    </row>
    <row r="1003" spans="2:16" x14ac:dyDescent="0.25">
      <c r="B1003" s="34"/>
      <c r="C1003" s="46"/>
      <c r="D1003" s="46"/>
      <c r="E1003" s="46"/>
      <c r="F1003" s="35"/>
      <c r="H1003" s="96" t="str">
        <f t="shared" si="45"/>
        <v/>
      </c>
      <c r="J1003" s="96" t="str">
        <f t="shared" si="46"/>
        <v/>
      </c>
      <c r="L1003" s="96" t="str">
        <f t="shared" si="47"/>
        <v/>
      </c>
      <c r="N1003" s="34"/>
      <c r="O1003" s="46"/>
      <c r="P1003" s="35"/>
    </row>
    <row r="1004" spans="2:16" x14ac:dyDescent="0.25">
      <c r="B1004" s="34"/>
      <c r="C1004" s="46"/>
      <c r="D1004" s="46"/>
      <c r="E1004" s="46"/>
      <c r="F1004" s="35"/>
      <c r="H1004" s="96" t="str">
        <f t="shared" si="45"/>
        <v/>
      </c>
      <c r="J1004" s="96" t="str">
        <f t="shared" si="46"/>
        <v/>
      </c>
      <c r="L1004" s="96" t="str">
        <f t="shared" si="47"/>
        <v/>
      </c>
      <c r="N1004" s="34"/>
      <c r="O1004" s="46"/>
      <c r="P1004" s="35"/>
    </row>
    <row r="1005" spans="2:16" x14ac:dyDescent="0.25">
      <c r="B1005" s="34"/>
      <c r="C1005" s="46"/>
      <c r="D1005" s="46"/>
      <c r="E1005" s="46"/>
      <c r="F1005" s="35"/>
      <c r="H1005" s="96" t="str">
        <f t="shared" si="45"/>
        <v/>
      </c>
      <c r="J1005" s="96" t="str">
        <f t="shared" si="46"/>
        <v/>
      </c>
      <c r="L1005" s="96" t="str">
        <f t="shared" si="47"/>
        <v/>
      </c>
      <c r="N1005" s="34"/>
      <c r="O1005" s="46"/>
      <c r="P1005" s="35"/>
    </row>
    <row r="1006" spans="2:16" x14ac:dyDescent="0.25">
      <c r="B1006" s="34"/>
      <c r="C1006" s="46"/>
      <c r="D1006" s="46"/>
      <c r="E1006" s="46"/>
      <c r="F1006" s="35"/>
      <c r="H1006" s="96" t="str">
        <f t="shared" si="45"/>
        <v/>
      </c>
      <c r="J1006" s="96" t="str">
        <f t="shared" si="46"/>
        <v/>
      </c>
      <c r="L1006" s="96" t="str">
        <f t="shared" si="47"/>
        <v/>
      </c>
      <c r="N1006" s="34"/>
      <c r="O1006" s="46"/>
      <c r="P1006" s="35"/>
    </row>
    <row r="1007" spans="2:16" x14ac:dyDescent="0.25">
      <c r="B1007" s="34"/>
      <c r="C1007" s="46"/>
      <c r="D1007" s="46"/>
      <c r="E1007" s="46"/>
      <c r="F1007" s="35"/>
      <c r="H1007" s="96" t="str">
        <f t="shared" si="45"/>
        <v/>
      </c>
      <c r="J1007" s="96" t="str">
        <f t="shared" si="46"/>
        <v/>
      </c>
      <c r="L1007" s="96" t="str">
        <f t="shared" si="47"/>
        <v/>
      </c>
      <c r="N1007" s="34"/>
      <c r="O1007" s="46"/>
      <c r="P1007" s="35"/>
    </row>
    <row r="1008" spans="2:16" x14ac:dyDescent="0.25">
      <c r="B1008" s="34"/>
      <c r="C1008" s="46"/>
      <c r="D1008" s="46"/>
      <c r="E1008" s="46"/>
      <c r="F1008" s="35"/>
      <c r="H1008" s="96" t="str">
        <f t="shared" si="45"/>
        <v/>
      </c>
      <c r="J1008" s="96" t="str">
        <f t="shared" si="46"/>
        <v/>
      </c>
      <c r="L1008" s="96" t="str">
        <f t="shared" si="47"/>
        <v/>
      </c>
      <c r="N1008" s="34"/>
      <c r="O1008" s="46"/>
      <c r="P1008" s="35"/>
    </row>
    <row r="1009" spans="2:16" x14ac:dyDescent="0.25">
      <c r="B1009" s="34"/>
      <c r="C1009" s="46"/>
      <c r="D1009" s="46"/>
      <c r="E1009" s="46"/>
      <c r="F1009" s="35"/>
      <c r="H1009" s="96" t="str">
        <f t="shared" si="45"/>
        <v/>
      </c>
      <c r="J1009" s="96" t="str">
        <f t="shared" si="46"/>
        <v/>
      </c>
      <c r="L1009" s="96" t="str">
        <f t="shared" si="47"/>
        <v/>
      </c>
      <c r="N1009" s="34"/>
      <c r="O1009" s="46"/>
      <c r="P1009" s="35"/>
    </row>
    <row r="1010" spans="2:16" x14ac:dyDescent="0.25">
      <c r="B1010" s="34"/>
      <c r="C1010" s="46"/>
      <c r="D1010" s="46"/>
      <c r="E1010" s="46"/>
      <c r="F1010" s="35"/>
      <c r="H1010" s="96" t="str">
        <f t="shared" si="45"/>
        <v/>
      </c>
      <c r="J1010" s="96" t="str">
        <f t="shared" si="46"/>
        <v/>
      </c>
      <c r="L1010" s="96" t="str">
        <f t="shared" si="47"/>
        <v/>
      </c>
      <c r="N1010" s="34"/>
      <c r="O1010" s="46"/>
      <c r="P1010" s="35"/>
    </row>
    <row r="1011" spans="2:16" x14ac:dyDescent="0.25">
      <c r="B1011" s="34"/>
      <c r="C1011" s="46"/>
      <c r="D1011" s="46"/>
      <c r="E1011" s="46"/>
      <c r="F1011" s="35"/>
      <c r="H1011" s="96" t="str">
        <f t="shared" si="45"/>
        <v/>
      </c>
      <c r="J1011" s="96" t="str">
        <f t="shared" si="46"/>
        <v/>
      </c>
      <c r="L1011" s="96" t="str">
        <f t="shared" si="47"/>
        <v/>
      </c>
      <c r="N1011" s="34"/>
      <c r="O1011" s="46"/>
      <c r="P1011" s="35"/>
    </row>
    <row r="1012" spans="2:16" x14ac:dyDescent="0.25">
      <c r="B1012" s="34"/>
      <c r="C1012" s="46"/>
      <c r="D1012" s="46"/>
      <c r="E1012" s="46"/>
      <c r="F1012" s="35"/>
      <c r="H1012" s="96" t="str">
        <f t="shared" si="45"/>
        <v/>
      </c>
      <c r="J1012" s="96" t="str">
        <f t="shared" si="46"/>
        <v/>
      </c>
      <c r="L1012" s="96" t="str">
        <f t="shared" si="47"/>
        <v/>
      </c>
      <c r="N1012" s="34"/>
      <c r="O1012" s="46"/>
      <c r="P1012" s="35"/>
    </row>
    <row r="1013" spans="2:16" x14ac:dyDescent="0.25">
      <c r="B1013" s="34"/>
      <c r="C1013" s="46"/>
      <c r="D1013" s="46"/>
      <c r="E1013" s="46"/>
      <c r="F1013" s="35"/>
      <c r="H1013" s="96" t="str">
        <f t="shared" si="45"/>
        <v/>
      </c>
      <c r="J1013" s="96" t="str">
        <f t="shared" si="46"/>
        <v/>
      </c>
      <c r="L1013" s="96" t="str">
        <f t="shared" si="47"/>
        <v/>
      </c>
      <c r="N1013" s="34"/>
      <c r="O1013" s="46"/>
      <c r="P1013" s="35"/>
    </row>
    <row r="1014" spans="2:16" x14ac:dyDescent="0.25">
      <c r="B1014" s="34"/>
      <c r="C1014" s="46"/>
      <c r="D1014" s="46"/>
      <c r="E1014" s="46"/>
      <c r="F1014" s="35"/>
      <c r="H1014" s="96" t="str">
        <f t="shared" si="45"/>
        <v/>
      </c>
      <c r="J1014" s="96" t="str">
        <f t="shared" si="46"/>
        <v/>
      </c>
      <c r="L1014" s="96" t="str">
        <f t="shared" si="47"/>
        <v/>
      </c>
      <c r="N1014" s="34"/>
      <c r="O1014" s="46"/>
      <c r="P1014" s="35"/>
    </row>
    <row r="1015" spans="2:16" x14ac:dyDescent="0.25">
      <c r="B1015" s="34"/>
      <c r="C1015" s="46"/>
      <c r="D1015" s="46"/>
      <c r="E1015" s="46"/>
      <c r="F1015" s="35"/>
      <c r="H1015" s="96" t="str">
        <f t="shared" si="45"/>
        <v/>
      </c>
      <c r="J1015" s="96" t="str">
        <f t="shared" si="46"/>
        <v/>
      </c>
      <c r="L1015" s="96" t="str">
        <f t="shared" si="47"/>
        <v/>
      </c>
      <c r="N1015" s="34"/>
      <c r="O1015" s="46"/>
      <c r="P1015" s="35"/>
    </row>
    <row r="1016" spans="2:16" x14ac:dyDescent="0.25">
      <c r="B1016" s="34"/>
      <c r="C1016" s="46"/>
      <c r="D1016" s="46"/>
      <c r="E1016" s="46"/>
      <c r="F1016" s="35"/>
      <c r="H1016" s="96" t="str">
        <f t="shared" si="45"/>
        <v/>
      </c>
      <c r="J1016" s="96" t="str">
        <f t="shared" si="46"/>
        <v/>
      </c>
      <c r="L1016" s="96" t="str">
        <f t="shared" si="47"/>
        <v/>
      </c>
      <c r="N1016" s="34"/>
      <c r="O1016" s="46"/>
      <c r="P1016" s="35"/>
    </row>
    <row r="1017" spans="2:16" x14ac:dyDescent="0.25">
      <c r="B1017" s="34"/>
      <c r="C1017" s="46"/>
      <c r="D1017" s="46"/>
      <c r="E1017" s="46"/>
      <c r="F1017" s="35"/>
      <c r="H1017" s="96" t="str">
        <f t="shared" si="45"/>
        <v/>
      </c>
      <c r="J1017" s="96" t="str">
        <f t="shared" si="46"/>
        <v/>
      </c>
      <c r="L1017" s="96" t="str">
        <f t="shared" si="47"/>
        <v/>
      </c>
      <c r="N1017" s="34"/>
      <c r="O1017" s="46"/>
      <c r="P1017" s="35"/>
    </row>
    <row r="1018" spans="2:16" x14ac:dyDescent="0.25">
      <c r="B1018" s="34"/>
      <c r="C1018" s="46"/>
      <c r="D1018" s="46"/>
      <c r="E1018" s="46"/>
      <c r="F1018" s="35"/>
      <c r="H1018" s="96" t="str">
        <f t="shared" si="45"/>
        <v/>
      </c>
      <c r="J1018" s="96" t="str">
        <f t="shared" si="46"/>
        <v/>
      </c>
      <c r="L1018" s="96" t="str">
        <f t="shared" si="47"/>
        <v/>
      </c>
      <c r="N1018" s="34"/>
      <c r="O1018" s="192"/>
      <c r="P1018" s="35"/>
    </row>
    <row r="1019" spans="2:16" x14ac:dyDescent="0.25">
      <c r="B1019" s="34"/>
      <c r="C1019" s="46"/>
      <c r="D1019" s="46"/>
      <c r="E1019" s="46"/>
      <c r="F1019" s="35"/>
      <c r="H1019" s="96" t="str">
        <f t="shared" si="45"/>
        <v/>
      </c>
      <c r="J1019" s="96" t="str">
        <f t="shared" si="46"/>
        <v/>
      </c>
      <c r="L1019" s="96" t="str">
        <f t="shared" si="47"/>
        <v/>
      </c>
      <c r="N1019" s="34"/>
      <c r="O1019" s="46"/>
      <c r="P1019" s="35"/>
    </row>
    <row r="1020" spans="2:16" x14ac:dyDescent="0.25">
      <c r="B1020" s="34"/>
      <c r="C1020" s="46"/>
      <c r="D1020" s="46"/>
      <c r="E1020" s="46"/>
      <c r="F1020" s="35"/>
      <c r="H1020" s="96" t="str">
        <f t="shared" si="45"/>
        <v/>
      </c>
      <c r="J1020" s="96" t="str">
        <f t="shared" si="46"/>
        <v/>
      </c>
      <c r="L1020" s="96" t="str">
        <f t="shared" si="47"/>
        <v/>
      </c>
      <c r="N1020" s="34"/>
      <c r="O1020" s="46"/>
      <c r="P1020" s="35"/>
    </row>
    <row r="1021" spans="2:16" x14ac:dyDescent="0.25">
      <c r="B1021" s="34"/>
      <c r="C1021" s="46"/>
      <c r="D1021" s="46"/>
      <c r="E1021" s="46"/>
      <c r="F1021" s="35"/>
      <c r="H1021" s="96" t="str">
        <f t="shared" si="45"/>
        <v/>
      </c>
      <c r="J1021" s="96" t="str">
        <f t="shared" si="46"/>
        <v/>
      </c>
      <c r="L1021" s="96" t="str">
        <f t="shared" si="47"/>
        <v/>
      </c>
      <c r="N1021" s="34"/>
      <c r="O1021" s="46"/>
      <c r="P1021" s="35"/>
    </row>
    <row r="1022" spans="2:16" x14ac:dyDescent="0.25">
      <c r="B1022" s="34"/>
      <c r="C1022" s="46"/>
      <c r="D1022" s="46"/>
      <c r="E1022" s="46"/>
      <c r="F1022" s="35"/>
      <c r="H1022" s="96" t="str">
        <f t="shared" si="45"/>
        <v/>
      </c>
      <c r="J1022" s="96" t="str">
        <f t="shared" si="46"/>
        <v/>
      </c>
      <c r="L1022" s="96" t="str">
        <f t="shared" si="47"/>
        <v/>
      </c>
      <c r="N1022" s="34"/>
      <c r="O1022" s="46"/>
      <c r="P1022" s="35"/>
    </row>
    <row r="1023" spans="2:16" x14ac:dyDescent="0.25">
      <c r="B1023" s="34"/>
      <c r="C1023" s="46"/>
      <c r="D1023" s="46"/>
      <c r="E1023" s="46"/>
      <c r="F1023" s="35"/>
      <c r="H1023" s="96" t="str">
        <f t="shared" si="45"/>
        <v/>
      </c>
      <c r="J1023" s="96" t="str">
        <f t="shared" si="46"/>
        <v/>
      </c>
      <c r="L1023" s="96" t="str">
        <f t="shared" si="47"/>
        <v/>
      </c>
      <c r="N1023" s="34"/>
      <c r="O1023" s="46"/>
      <c r="P1023" s="35"/>
    </row>
    <row r="1024" spans="2:16" x14ac:dyDescent="0.25">
      <c r="B1024" s="34"/>
      <c r="C1024" s="46"/>
      <c r="D1024" s="46"/>
      <c r="E1024" s="46"/>
      <c r="F1024" s="35"/>
      <c r="H1024" s="96" t="str">
        <f t="shared" si="45"/>
        <v/>
      </c>
      <c r="J1024" s="96" t="str">
        <f t="shared" si="46"/>
        <v/>
      </c>
      <c r="L1024" s="96" t="str">
        <f t="shared" si="47"/>
        <v/>
      </c>
      <c r="N1024" s="34"/>
      <c r="O1024" s="46"/>
      <c r="P1024" s="35"/>
    </row>
    <row r="1025" spans="2:16" x14ac:dyDescent="0.25">
      <c r="B1025" s="34"/>
      <c r="C1025" s="46"/>
      <c r="D1025" s="46"/>
      <c r="E1025" s="46"/>
      <c r="F1025" s="35"/>
      <c r="H1025" s="96" t="str">
        <f t="shared" si="45"/>
        <v/>
      </c>
      <c r="J1025" s="96" t="str">
        <f t="shared" si="46"/>
        <v/>
      </c>
      <c r="L1025" s="96" t="str">
        <f t="shared" si="47"/>
        <v/>
      </c>
      <c r="N1025" s="34"/>
      <c r="O1025" s="46"/>
      <c r="P1025" s="35"/>
    </row>
    <row r="1026" spans="2:16" x14ac:dyDescent="0.25">
      <c r="B1026" s="34"/>
      <c r="C1026" s="46"/>
      <c r="D1026" s="46"/>
      <c r="E1026" s="46"/>
      <c r="F1026" s="35"/>
      <c r="H1026" s="96" t="str">
        <f t="shared" si="45"/>
        <v/>
      </c>
      <c r="J1026" s="96" t="str">
        <f t="shared" si="46"/>
        <v/>
      </c>
      <c r="L1026" s="96" t="str">
        <f t="shared" si="47"/>
        <v/>
      </c>
      <c r="N1026" s="34"/>
      <c r="O1026" s="46"/>
      <c r="P1026" s="35"/>
    </row>
    <row r="1027" spans="2:16" x14ac:dyDescent="0.25">
      <c r="B1027" s="34"/>
      <c r="C1027" s="46"/>
      <c r="D1027" s="46"/>
      <c r="E1027" s="46"/>
      <c r="F1027" s="35"/>
      <c r="H1027" s="96" t="str">
        <f t="shared" si="45"/>
        <v/>
      </c>
      <c r="J1027" s="96" t="str">
        <f t="shared" si="46"/>
        <v/>
      </c>
      <c r="L1027" s="96" t="str">
        <f t="shared" si="47"/>
        <v/>
      </c>
      <c r="N1027" s="34"/>
      <c r="O1027" s="46"/>
      <c r="P1027" s="35"/>
    </row>
    <row r="1028" spans="2:16" x14ac:dyDescent="0.25">
      <c r="B1028" s="34"/>
      <c r="C1028" s="46"/>
      <c r="D1028" s="46"/>
      <c r="E1028" s="46"/>
      <c r="F1028" s="35"/>
      <c r="H1028" s="96" t="str">
        <f t="shared" si="45"/>
        <v/>
      </c>
      <c r="J1028" s="96" t="str">
        <f t="shared" si="46"/>
        <v/>
      </c>
      <c r="L1028" s="96" t="str">
        <f t="shared" si="47"/>
        <v/>
      </c>
      <c r="N1028" s="34"/>
      <c r="O1028" s="46"/>
      <c r="P1028" s="35"/>
    </row>
    <row r="1029" spans="2:16" x14ac:dyDescent="0.25">
      <c r="B1029" s="34"/>
      <c r="C1029" s="46"/>
      <c r="D1029" s="46"/>
      <c r="E1029" s="46"/>
      <c r="F1029" s="35"/>
      <c r="H1029" s="96" t="str">
        <f t="shared" si="45"/>
        <v/>
      </c>
      <c r="J1029" s="96" t="str">
        <f t="shared" si="46"/>
        <v/>
      </c>
      <c r="L1029" s="96" t="str">
        <f t="shared" si="47"/>
        <v/>
      </c>
      <c r="N1029" s="34"/>
      <c r="O1029" s="46"/>
      <c r="P1029" s="35"/>
    </row>
    <row r="1030" spans="2:16" x14ac:dyDescent="0.25">
      <c r="B1030" s="34"/>
      <c r="C1030" s="46"/>
      <c r="D1030" s="46"/>
      <c r="E1030" s="46"/>
      <c r="F1030" s="35"/>
      <c r="H1030" s="96" t="str">
        <f t="shared" si="45"/>
        <v/>
      </c>
      <c r="J1030" s="96" t="str">
        <f t="shared" si="46"/>
        <v/>
      </c>
      <c r="L1030" s="96" t="str">
        <f t="shared" si="47"/>
        <v/>
      </c>
      <c r="N1030" s="34"/>
      <c r="O1030" s="46"/>
      <c r="P1030" s="35"/>
    </row>
    <row r="1031" spans="2:16" x14ac:dyDescent="0.25">
      <c r="B1031" s="34"/>
      <c r="C1031" s="46"/>
      <c r="D1031" s="46"/>
      <c r="E1031" s="46"/>
      <c r="F1031" s="35"/>
      <c r="H1031" s="96" t="str">
        <f t="shared" si="45"/>
        <v/>
      </c>
      <c r="J1031" s="96" t="str">
        <f t="shared" si="46"/>
        <v/>
      </c>
      <c r="L1031" s="96" t="str">
        <f t="shared" si="47"/>
        <v/>
      </c>
      <c r="N1031" s="34"/>
      <c r="O1031" s="46"/>
      <c r="P1031" s="35"/>
    </row>
    <row r="1032" spans="2:16" x14ac:dyDescent="0.25">
      <c r="B1032" s="34"/>
      <c r="C1032" s="46"/>
      <c r="D1032" s="46"/>
      <c r="E1032" s="46"/>
      <c r="F1032" s="35"/>
      <c r="H1032" s="96" t="str">
        <f t="shared" si="45"/>
        <v/>
      </c>
      <c r="J1032" s="96" t="str">
        <f t="shared" si="46"/>
        <v/>
      </c>
      <c r="L1032" s="96" t="str">
        <f t="shared" si="47"/>
        <v/>
      </c>
      <c r="N1032" s="34"/>
      <c r="O1032" s="46"/>
      <c r="P1032" s="35"/>
    </row>
    <row r="1033" spans="2:16" x14ac:dyDescent="0.25">
      <c r="B1033" s="34"/>
      <c r="C1033" s="46"/>
      <c r="D1033" s="46"/>
      <c r="E1033" s="46"/>
      <c r="F1033" s="35"/>
      <c r="H1033" s="96" t="str">
        <f t="shared" si="45"/>
        <v/>
      </c>
      <c r="J1033" s="96" t="str">
        <f t="shared" si="46"/>
        <v/>
      </c>
      <c r="L1033" s="96" t="str">
        <f t="shared" si="47"/>
        <v/>
      </c>
      <c r="N1033" s="34"/>
      <c r="O1033" s="46"/>
      <c r="P1033" s="35"/>
    </row>
    <row r="1034" spans="2:16" x14ac:dyDescent="0.25">
      <c r="B1034" s="34"/>
      <c r="C1034" s="46"/>
      <c r="D1034" s="46"/>
      <c r="E1034" s="46"/>
      <c r="F1034" s="35"/>
      <c r="H1034" s="96" t="str">
        <f t="shared" si="45"/>
        <v/>
      </c>
      <c r="J1034" s="96" t="str">
        <f t="shared" si="46"/>
        <v/>
      </c>
      <c r="L1034" s="96" t="str">
        <f t="shared" si="47"/>
        <v/>
      </c>
      <c r="N1034" s="34"/>
      <c r="O1034" s="46"/>
      <c r="P1034" s="35"/>
    </row>
    <row r="1035" spans="2:16" x14ac:dyDescent="0.25">
      <c r="B1035" s="34"/>
      <c r="C1035" s="46"/>
      <c r="D1035" s="46"/>
      <c r="E1035" s="46"/>
      <c r="F1035" s="35"/>
      <c r="H1035" s="96" t="str">
        <f t="shared" ref="H1035:H1098" si="48">IF(C1035="","",C1035) &amp; IF(D1035="",""," – " &amp; D1035) &amp; IF(E1035="",""," – " &amp; E1035) &amp; IF(F1035="",""," – " &amp; F1035)</f>
        <v/>
      </c>
      <c r="J1035" s="96" t="str">
        <f t="shared" ref="J1035:J1098" si="49">IF(C1035="","",C1035) &amp; IF(D1035="",""," – " &amp; D1035) &amp; IF(E1035="",""," – " &amp; E1035)</f>
        <v/>
      </c>
      <c r="L1035" s="96" t="str">
        <f t="shared" ref="L1035:L1098" si="50">IF(C1035="","",C1035) &amp; IF(D1035="",""," – " &amp; D1035)</f>
        <v/>
      </c>
      <c r="N1035" s="34"/>
      <c r="O1035" s="46"/>
      <c r="P1035" s="35"/>
    </row>
    <row r="1036" spans="2:16" x14ac:dyDescent="0.25">
      <c r="B1036" s="34"/>
      <c r="C1036" s="46"/>
      <c r="D1036" s="46"/>
      <c r="E1036" s="46"/>
      <c r="F1036" s="35"/>
      <c r="H1036" s="96" t="str">
        <f t="shared" si="48"/>
        <v/>
      </c>
      <c r="J1036" s="96" t="str">
        <f t="shared" si="49"/>
        <v/>
      </c>
      <c r="L1036" s="96" t="str">
        <f t="shared" si="50"/>
        <v/>
      </c>
      <c r="N1036" s="34"/>
      <c r="O1036" s="46"/>
      <c r="P1036" s="35"/>
    </row>
    <row r="1037" spans="2:16" x14ac:dyDescent="0.25">
      <c r="B1037" s="34"/>
      <c r="C1037" s="46"/>
      <c r="D1037" s="46"/>
      <c r="E1037" s="46"/>
      <c r="F1037" s="35"/>
      <c r="H1037" s="96" t="str">
        <f t="shared" si="48"/>
        <v/>
      </c>
      <c r="J1037" s="96" t="str">
        <f t="shared" si="49"/>
        <v/>
      </c>
      <c r="L1037" s="96" t="str">
        <f t="shared" si="50"/>
        <v/>
      </c>
      <c r="N1037" s="34"/>
      <c r="O1037" s="46"/>
      <c r="P1037" s="35"/>
    </row>
    <row r="1038" spans="2:16" x14ac:dyDescent="0.25">
      <c r="B1038" s="34"/>
      <c r="C1038" s="46"/>
      <c r="D1038" s="46"/>
      <c r="E1038" s="46"/>
      <c r="F1038" s="35"/>
      <c r="H1038" s="96" t="str">
        <f t="shared" si="48"/>
        <v/>
      </c>
      <c r="J1038" s="96" t="str">
        <f t="shared" si="49"/>
        <v/>
      </c>
      <c r="L1038" s="96" t="str">
        <f t="shared" si="50"/>
        <v/>
      </c>
      <c r="N1038" s="34"/>
      <c r="O1038" s="46"/>
      <c r="P1038" s="35"/>
    </row>
    <row r="1039" spans="2:16" x14ac:dyDescent="0.25">
      <c r="B1039" s="34"/>
      <c r="C1039" s="46"/>
      <c r="D1039" s="46"/>
      <c r="E1039" s="46"/>
      <c r="F1039" s="35"/>
      <c r="H1039" s="96" t="str">
        <f t="shared" si="48"/>
        <v/>
      </c>
      <c r="J1039" s="96" t="str">
        <f t="shared" si="49"/>
        <v/>
      </c>
      <c r="L1039" s="96" t="str">
        <f t="shared" si="50"/>
        <v/>
      </c>
      <c r="N1039" s="34"/>
      <c r="O1039" s="46"/>
      <c r="P1039" s="35"/>
    </row>
    <row r="1040" spans="2:16" x14ac:dyDescent="0.25">
      <c r="B1040" s="34"/>
      <c r="C1040" s="46"/>
      <c r="D1040" s="46"/>
      <c r="E1040" s="46"/>
      <c r="F1040" s="35"/>
      <c r="H1040" s="96" t="str">
        <f t="shared" si="48"/>
        <v/>
      </c>
      <c r="J1040" s="96" t="str">
        <f t="shared" si="49"/>
        <v/>
      </c>
      <c r="L1040" s="96" t="str">
        <f t="shared" si="50"/>
        <v/>
      </c>
      <c r="N1040" s="34"/>
      <c r="O1040" s="46"/>
      <c r="P1040" s="35"/>
    </row>
    <row r="1041" spans="2:16" x14ac:dyDescent="0.25">
      <c r="B1041" s="34"/>
      <c r="C1041" s="46"/>
      <c r="D1041" s="46"/>
      <c r="E1041" s="46"/>
      <c r="F1041" s="35"/>
      <c r="H1041" s="96" t="str">
        <f t="shared" si="48"/>
        <v/>
      </c>
      <c r="J1041" s="96" t="str">
        <f t="shared" si="49"/>
        <v/>
      </c>
      <c r="L1041" s="96" t="str">
        <f t="shared" si="50"/>
        <v/>
      </c>
      <c r="N1041" s="34"/>
      <c r="O1041" s="46"/>
      <c r="P1041" s="35"/>
    </row>
    <row r="1042" spans="2:16" x14ac:dyDescent="0.25">
      <c r="B1042" s="34"/>
      <c r="C1042" s="46"/>
      <c r="D1042" s="46"/>
      <c r="E1042" s="46"/>
      <c r="F1042" s="35"/>
      <c r="H1042" s="96" t="str">
        <f t="shared" si="48"/>
        <v/>
      </c>
      <c r="J1042" s="96" t="str">
        <f t="shared" si="49"/>
        <v/>
      </c>
      <c r="L1042" s="96" t="str">
        <f t="shared" si="50"/>
        <v/>
      </c>
      <c r="N1042" s="34"/>
      <c r="O1042" s="46"/>
      <c r="P1042" s="35"/>
    </row>
    <row r="1043" spans="2:16" x14ac:dyDescent="0.25">
      <c r="B1043" s="34"/>
      <c r="C1043" s="46"/>
      <c r="D1043" s="46"/>
      <c r="E1043" s="46"/>
      <c r="F1043" s="35"/>
      <c r="H1043" s="96" t="str">
        <f t="shared" si="48"/>
        <v/>
      </c>
      <c r="J1043" s="96" t="str">
        <f t="shared" si="49"/>
        <v/>
      </c>
      <c r="L1043" s="96" t="str">
        <f t="shared" si="50"/>
        <v/>
      </c>
      <c r="N1043" s="34"/>
      <c r="O1043" s="46"/>
      <c r="P1043" s="35"/>
    </row>
    <row r="1044" spans="2:16" x14ac:dyDescent="0.25">
      <c r="B1044" s="34"/>
      <c r="C1044" s="46"/>
      <c r="D1044" s="46"/>
      <c r="E1044" s="46"/>
      <c r="F1044" s="35"/>
      <c r="H1044" s="96" t="str">
        <f t="shared" si="48"/>
        <v/>
      </c>
      <c r="J1044" s="96" t="str">
        <f t="shared" si="49"/>
        <v/>
      </c>
      <c r="L1044" s="96" t="str">
        <f t="shared" si="50"/>
        <v/>
      </c>
      <c r="N1044" s="34"/>
      <c r="O1044" s="46"/>
      <c r="P1044" s="35"/>
    </row>
    <row r="1045" spans="2:16" x14ac:dyDescent="0.25">
      <c r="B1045" s="34"/>
      <c r="C1045" s="46"/>
      <c r="D1045" s="46"/>
      <c r="E1045" s="46"/>
      <c r="F1045" s="35"/>
      <c r="H1045" s="96" t="str">
        <f t="shared" si="48"/>
        <v/>
      </c>
      <c r="J1045" s="96" t="str">
        <f t="shared" si="49"/>
        <v/>
      </c>
      <c r="L1045" s="96" t="str">
        <f t="shared" si="50"/>
        <v/>
      </c>
      <c r="N1045" s="34"/>
      <c r="O1045" s="46"/>
      <c r="P1045" s="35"/>
    </row>
    <row r="1046" spans="2:16" x14ac:dyDescent="0.25">
      <c r="B1046" s="34"/>
      <c r="C1046" s="46"/>
      <c r="D1046" s="46"/>
      <c r="E1046" s="46"/>
      <c r="F1046" s="35"/>
      <c r="H1046" s="96" t="str">
        <f t="shared" si="48"/>
        <v/>
      </c>
      <c r="J1046" s="96" t="str">
        <f t="shared" si="49"/>
        <v/>
      </c>
      <c r="L1046" s="96" t="str">
        <f t="shared" si="50"/>
        <v/>
      </c>
      <c r="N1046" s="34"/>
      <c r="O1046" s="46"/>
      <c r="P1046" s="35"/>
    </row>
    <row r="1047" spans="2:16" x14ac:dyDescent="0.25">
      <c r="B1047" s="34"/>
      <c r="C1047" s="46"/>
      <c r="D1047" s="46"/>
      <c r="E1047" s="46"/>
      <c r="F1047" s="35"/>
      <c r="H1047" s="96" t="str">
        <f t="shared" si="48"/>
        <v/>
      </c>
      <c r="J1047" s="96" t="str">
        <f t="shared" si="49"/>
        <v/>
      </c>
      <c r="L1047" s="96" t="str">
        <f t="shared" si="50"/>
        <v/>
      </c>
      <c r="N1047" s="34"/>
      <c r="O1047" s="46"/>
      <c r="P1047" s="35"/>
    </row>
    <row r="1048" spans="2:16" x14ac:dyDescent="0.25">
      <c r="B1048" s="34"/>
      <c r="C1048" s="46"/>
      <c r="D1048" s="46"/>
      <c r="E1048" s="46"/>
      <c r="F1048" s="35"/>
      <c r="H1048" s="96" t="str">
        <f t="shared" si="48"/>
        <v/>
      </c>
      <c r="J1048" s="96" t="str">
        <f t="shared" si="49"/>
        <v/>
      </c>
      <c r="L1048" s="96" t="str">
        <f t="shared" si="50"/>
        <v/>
      </c>
      <c r="N1048" s="34"/>
      <c r="O1048" s="46"/>
      <c r="P1048" s="35"/>
    </row>
    <row r="1049" spans="2:16" x14ac:dyDescent="0.25">
      <c r="B1049" s="34"/>
      <c r="C1049" s="46"/>
      <c r="D1049" s="46"/>
      <c r="E1049" s="46"/>
      <c r="F1049" s="35"/>
      <c r="H1049" s="96" t="str">
        <f t="shared" si="48"/>
        <v/>
      </c>
      <c r="J1049" s="96" t="str">
        <f t="shared" si="49"/>
        <v/>
      </c>
      <c r="L1049" s="96" t="str">
        <f t="shared" si="50"/>
        <v/>
      </c>
      <c r="N1049" s="34"/>
      <c r="O1049" s="46"/>
      <c r="P1049" s="35"/>
    </row>
    <row r="1050" spans="2:16" x14ac:dyDescent="0.25">
      <c r="B1050" s="34"/>
      <c r="C1050" s="46"/>
      <c r="D1050" s="46"/>
      <c r="E1050" s="46"/>
      <c r="F1050" s="35"/>
      <c r="H1050" s="96" t="str">
        <f t="shared" si="48"/>
        <v/>
      </c>
      <c r="J1050" s="96" t="str">
        <f t="shared" si="49"/>
        <v/>
      </c>
      <c r="L1050" s="96" t="str">
        <f t="shared" si="50"/>
        <v/>
      </c>
      <c r="N1050" s="34"/>
      <c r="O1050" s="46"/>
      <c r="P1050" s="35"/>
    </row>
    <row r="1051" spans="2:16" x14ac:dyDescent="0.25">
      <c r="B1051" s="34"/>
      <c r="C1051" s="46"/>
      <c r="D1051" s="46"/>
      <c r="E1051" s="46"/>
      <c r="F1051" s="35"/>
      <c r="H1051" s="96" t="str">
        <f t="shared" si="48"/>
        <v/>
      </c>
      <c r="J1051" s="96" t="str">
        <f t="shared" si="49"/>
        <v/>
      </c>
      <c r="L1051" s="96" t="str">
        <f t="shared" si="50"/>
        <v/>
      </c>
      <c r="N1051" s="34"/>
      <c r="O1051" s="46"/>
      <c r="P1051" s="35"/>
    </row>
    <row r="1052" spans="2:16" x14ac:dyDescent="0.25">
      <c r="B1052" s="34"/>
      <c r="C1052" s="46"/>
      <c r="D1052" s="46"/>
      <c r="E1052" s="46"/>
      <c r="F1052" s="35"/>
      <c r="H1052" s="96" t="str">
        <f t="shared" si="48"/>
        <v/>
      </c>
      <c r="J1052" s="96" t="str">
        <f t="shared" si="49"/>
        <v/>
      </c>
      <c r="L1052" s="96" t="str">
        <f t="shared" si="50"/>
        <v/>
      </c>
      <c r="N1052" s="34"/>
      <c r="O1052" s="46"/>
      <c r="P1052" s="35"/>
    </row>
    <row r="1053" spans="2:16" x14ac:dyDescent="0.25">
      <c r="B1053" s="34"/>
      <c r="C1053" s="46"/>
      <c r="D1053" s="46"/>
      <c r="E1053" s="46"/>
      <c r="F1053" s="35"/>
      <c r="H1053" s="96" t="str">
        <f t="shared" si="48"/>
        <v/>
      </c>
      <c r="J1053" s="96" t="str">
        <f t="shared" si="49"/>
        <v/>
      </c>
      <c r="L1053" s="96" t="str">
        <f t="shared" si="50"/>
        <v/>
      </c>
      <c r="N1053" s="34"/>
      <c r="O1053" s="46"/>
      <c r="P1053" s="35"/>
    </row>
    <row r="1054" spans="2:16" x14ac:dyDescent="0.25">
      <c r="B1054" s="34"/>
      <c r="C1054" s="46"/>
      <c r="D1054" s="46"/>
      <c r="E1054" s="46"/>
      <c r="F1054" s="35"/>
      <c r="H1054" s="96" t="str">
        <f t="shared" si="48"/>
        <v/>
      </c>
      <c r="J1054" s="96" t="str">
        <f t="shared" si="49"/>
        <v/>
      </c>
      <c r="L1054" s="96" t="str">
        <f t="shared" si="50"/>
        <v/>
      </c>
      <c r="N1054" s="34"/>
      <c r="O1054" s="46"/>
      <c r="P1054" s="35"/>
    </row>
    <row r="1055" spans="2:16" x14ac:dyDescent="0.25">
      <c r="B1055" s="34"/>
      <c r="C1055" s="46"/>
      <c r="D1055" s="46"/>
      <c r="E1055" s="46"/>
      <c r="F1055" s="35"/>
      <c r="H1055" s="96" t="str">
        <f t="shared" si="48"/>
        <v/>
      </c>
      <c r="J1055" s="96" t="str">
        <f t="shared" si="49"/>
        <v/>
      </c>
      <c r="L1055" s="96" t="str">
        <f t="shared" si="50"/>
        <v/>
      </c>
      <c r="N1055" s="34"/>
      <c r="O1055" s="46"/>
      <c r="P1055" s="35"/>
    </row>
    <row r="1056" spans="2:16" x14ac:dyDescent="0.25">
      <c r="B1056" s="34"/>
      <c r="C1056" s="46"/>
      <c r="D1056" s="46"/>
      <c r="E1056" s="46"/>
      <c r="F1056" s="35"/>
      <c r="H1056" s="96" t="str">
        <f t="shared" si="48"/>
        <v/>
      </c>
      <c r="J1056" s="96" t="str">
        <f t="shared" si="49"/>
        <v/>
      </c>
      <c r="L1056" s="96" t="str">
        <f t="shared" si="50"/>
        <v/>
      </c>
      <c r="N1056" s="34"/>
      <c r="O1056" s="46"/>
      <c r="P1056" s="35"/>
    </row>
    <row r="1057" spans="2:16" x14ac:dyDescent="0.25">
      <c r="B1057" s="34"/>
      <c r="C1057" s="46"/>
      <c r="D1057" s="46"/>
      <c r="E1057" s="46"/>
      <c r="F1057" s="35"/>
      <c r="H1057" s="96" t="str">
        <f t="shared" si="48"/>
        <v/>
      </c>
      <c r="J1057" s="96" t="str">
        <f t="shared" si="49"/>
        <v/>
      </c>
      <c r="L1057" s="96" t="str">
        <f t="shared" si="50"/>
        <v/>
      </c>
      <c r="N1057" s="34"/>
      <c r="O1057" s="46"/>
      <c r="P1057" s="35"/>
    </row>
    <row r="1058" spans="2:16" x14ac:dyDescent="0.25">
      <c r="B1058" s="34"/>
      <c r="C1058" s="46"/>
      <c r="D1058" s="46"/>
      <c r="E1058" s="46"/>
      <c r="F1058" s="35"/>
      <c r="H1058" s="96" t="str">
        <f t="shared" si="48"/>
        <v/>
      </c>
      <c r="J1058" s="96" t="str">
        <f t="shared" si="49"/>
        <v/>
      </c>
      <c r="L1058" s="96" t="str">
        <f t="shared" si="50"/>
        <v/>
      </c>
      <c r="N1058" s="34"/>
      <c r="O1058" s="46"/>
      <c r="P1058" s="35"/>
    </row>
    <row r="1059" spans="2:16" x14ac:dyDescent="0.25">
      <c r="B1059" s="34"/>
      <c r="C1059" s="46"/>
      <c r="D1059" s="46"/>
      <c r="E1059" s="46"/>
      <c r="F1059" s="35"/>
      <c r="H1059" s="96" t="str">
        <f t="shared" si="48"/>
        <v/>
      </c>
      <c r="J1059" s="96" t="str">
        <f t="shared" si="49"/>
        <v/>
      </c>
      <c r="L1059" s="96" t="str">
        <f t="shared" si="50"/>
        <v/>
      </c>
      <c r="N1059" s="34"/>
      <c r="O1059" s="46"/>
      <c r="P1059" s="35"/>
    </row>
    <row r="1060" spans="2:16" x14ac:dyDescent="0.25">
      <c r="B1060" s="34"/>
      <c r="C1060" s="46"/>
      <c r="D1060" s="46"/>
      <c r="E1060" s="46"/>
      <c r="F1060" s="35"/>
      <c r="H1060" s="96" t="str">
        <f t="shared" si="48"/>
        <v/>
      </c>
      <c r="J1060" s="96" t="str">
        <f t="shared" si="49"/>
        <v/>
      </c>
      <c r="L1060" s="96" t="str">
        <f t="shared" si="50"/>
        <v/>
      </c>
      <c r="N1060" s="34"/>
      <c r="O1060" s="46"/>
      <c r="P1060" s="35"/>
    </row>
    <row r="1061" spans="2:16" x14ac:dyDescent="0.25">
      <c r="B1061" s="34"/>
      <c r="C1061" s="46"/>
      <c r="D1061" s="46"/>
      <c r="E1061" s="46"/>
      <c r="F1061" s="35"/>
      <c r="H1061" s="96" t="str">
        <f t="shared" si="48"/>
        <v/>
      </c>
      <c r="J1061" s="96" t="str">
        <f t="shared" si="49"/>
        <v/>
      </c>
      <c r="L1061" s="96" t="str">
        <f t="shared" si="50"/>
        <v/>
      </c>
      <c r="N1061" s="34"/>
      <c r="O1061" s="46"/>
      <c r="P1061" s="35"/>
    </row>
    <row r="1062" spans="2:16" x14ac:dyDescent="0.25">
      <c r="B1062" s="34"/>
      <c r="C1062" s="46"/>
      <c r="D1062" s="46"/>
      <c r="E1062" s="46"/>
      <c r="F1062" s="35"/>
      <c r="H1062" s="96" t="str">
        <f t="shared" si="48"/>
        <v/>
      </c>
      <c r="J1062" s="96" t="str">
        <f t="shared" si="49"/>
        <v/>
      </c>
      <c r="L1062" s="96" t="str">
        <f t="shared" si="50"/>
        <v/>
      </c>
      <c r="N1062" s="34"/>
      <c r="O1062" s="46"/>
      <c r="P1062" s="35"/>
    </row>
    <row r="1063" spans="2:16" x14ac:dyDescent="0.25">
      <c r="B1063" s="34"/>
      <c r="C1063" s="46"/>
      <c r="D1063" s="46"/>
      <c r="E1063" s="46"/>
      <c r="F1063" s="35"/>
      <c r="H1063" s="96" t="str">
        <f t="shared" si="48"/>
        <v/>
      </c>
      <c r="J1063" s="96" t="str">
        <f t="shared" si="49"/>
        <v/>
      </c>
      <c r="L1063" s="96" t="str">
        <f t="shared" si="50"/>
        <v/>
      </c>
      <c r="N1063" s="34"/>
      <c r="O1063" s="46"/>
      <c r="P1063" s="35"/>
    </row>
    <row r="1064" spans="2:16" x14ac:dyDescent="0.25">
      <c r="B1064" s="34"/>
      <c r="C1064" s="46"/>
      <c r="D1064" s="46"/>
      <c r="E1064" s="46"/>
      <c r="F1064" s="35"/>
      <c r="H1064" s="96" t="str">
        <f t="shared" si="48"/>
        <v/>
      </c>
      <c r="J1064" s="96" t="str">
        <f t="shared" si="49"/>
        <v/>
      </c>
      <c r="L1064" s="96" t="str">
        <f t="shared" si="50"/>
        <v/>
      </c>
      <c r="N1064" s="34"/>
      <c r="O1064" s="46"/>
      <c r="P1064" s="35"/>
    </row>
    <row r="1065" spans="2:16" x14ac:dyDescent="0.25">
      <c r="B1065" s="34"/>
      <c r="C1065" s="46"/>
      <c r="D1065" s="46"/>
      <c r="E1065" s="46"/>
      <c r="F1065" s="35"/>
      <c r="H1065" s="96" t="str">
        <f t="shared" si="48"/>
        <v/>
      </c>
      <c r="J1065" s="96" t="str">
        <f t="shared" si="49"/>
        <v/>
      </c>
      <c r="L1065" s="96" t="str">
        <f t="shared" si="50"/>
        <v/>
      </c>
      <c r="N1065" s="34"/>
      <c r="O1065" s="46"/>
      <c r="P1065" s="35"/>
    </row>
    <row r="1066" spans="2:16" x14ac:dyDescent="0.25">
      <c r="B1066" s="34"/>
      <c r="C1066" s="46"/>
      <c r="D1066" s="46"/>
      <c r="E1066" s="46"/>
      <c r="F1066" s="35"/>
      <c r="H1066" s="96" t="str">
        <f t="shared" si="48"/>
        <v/>
      </c>
      <c r="J1066" s="96" t="str">
        <f t="shared" si="49"/>
        <v/>
      </c>
      <c r="L1066" s="96" t="str">
        <f t="shared" si="50"/>
        <v/>
      </c>
      <c r="N1066" s="34"/>
      <c r="O1066" s="46"/>
      <c r="P1066" s="35"/>
    </row>
    <row r="1067" spans="2:16" x14ac:dyDescent="0.25">
      <c r="B1067" s="34"/>
      <c r="C1067" s="46"/>
      <c r="D1067" s="46"/>
      <c r="E1067" s="46"/>
      <c r="F1067" s="35"/>
      <c r="H1067" s="96" t="str">
        <f t="shared" si="48"/>
        <v/>
      </c>
      <c r="J1067" s="96" t="str">
        <f t="shared" si="49"/>
        <v/>
      </c>
      <c r="L1067" s="96" t="str">
        <f t="shared" si="50"/>
        <v/>
      </c>
      <c r="N1067" s="34"/>
      <c r="O1067" s="46"/>
      <c r="P1067" s="35"/>
    </row>
    <row r="1068" spans="2:16" x14ac:dyDescent="0.25">
      <c r="B1068" s="34"/>
      <c r="C1068" s="46"/>
      <c r="D1068" s="46"/>
      <c r="E1068" s="46"/>
      <c r="F1068" s="35"/>
      <c r="H1068" s="96" t="str">
        <f t="shared" si="48"/>
        <v/>
      </c>
      <c r="J1068" s="96" t="str">
        <f t="shared" si="49"/>
        <v/>
      </c>
      <c r="L1068" s="96" t="str">
        <f t="shared" si="50"/>
        <v/>
      </c>
      <c r="N1068" s="34"/>
      <c r="O1068" s="46"/>
      <c r="P1068" s="35"/>
    </row>
    <row r="1069" spans="2:16" x14ac:dyDescent="0.25">
      <c r="B1069" s="34"/>
      <c r="C1069" s="46"/>
      <c r="D1069" s="46"/>
      <c r="E1069" s="46"/>
      <c r="F1069" s="35"/>
      <c r="H1069" s="96" t="str">
        <f t="shared" si="48"/>
        <v/>
      </c>
      <c r="J1069" s="96" t="str">
        <f t="shared" si="49"/>
        <v/>
      </c>
      <c r="L1069" s="96" t="str">
        <f t="shared" si="50"/>
        <v/>
      </c>
      <c r="N1069" s="34"/>
      <c r="O1069" s="46"/>
      <c r="P1069" s="35"/>
    </row>
    <row r="1070" spans="2:16" x14ac:dyDescent="0.25">
      <c r="B1070" s="34"/>
      <c r="C1070" s="46"/>
      <c r="D1070" s="46"/>
      <c r="E1070" s="46"/>
      <c r="F1070" s="35"/>
      <c r="H1070" s="96" t="str">
        <f t="shared" si="48"/>
        <v/>
      </c>
      <c r="J1070" s="96" t="str">
        <f t="shared" si="49"/>
        <v/>
      </c>
      <c r="L1070" s="96" t="str">
        <f t="shared" si="50"/>
        <v/>
      </c>
      <c r="N1070" s="34"/>
      <c r="O1070" s="46"/>
      <c r="P1070" s="35"/>
    </row>
    <row r="1071" spans="2:16" x14ac:dyDescent="0.25">
      <c r="B1071" s="34"/>
      <c r="C1071" s="46"/>
      <c r="D1071" s="46"/>
      <c r="E1071" s="46"/>
      <c r="F1071" s="35"/>
      <c r="H1071" s="96" t="str">
        <f t="shared" si="48"/>
        <v/>
      </c>
      <c r="J1071" s="96" t="str">
        <f t="shared" si="49"/>
        <v/>
      </c>
      <c r="L1071" s="96" t="str">
        <f t="shared" si="50"/>
        <v/>
      </c>
      <c r="N1071" s="34"/>
      <c r="O1071" s="46"/>
      <c r="P1071" s="35"/>
    </row>
    <row r="1072" spans="2:16" x14ac:dyDescent="0.25">
      <c r="B1072" s="34"/>
      <c r="C1072" s="46"/>
      <c r="D1072" s="46"/>
      <c r="E1072" s="46"/>
      <c r="F1072" s="35"/>
      <c r="H1072" s="96" t="str">
        <f t="shared" si="48"/>
        <v/>
      </c>
      <c r="J1072" s="96" t="str">
        <f t="shared" si="49"/>
        <v/>
      </c>
      <c r="L1072" s="96" t="str">
        <f t="shared" si="50"/>
        <v/>
      </c>
      <c r="N1072" s="34"/>
      <c r="O1072" s="46"/>
      <c r="P1072" s="35"/>
    </row>
    <row r="1073" spans="2:16" x14ac:dyDescent="0.25">
      <c r="B1073" s="34"/>
      <c r="C1073" s="46"/>
      <c r="D1073" s="46"/>
      <c r="E1073" s="46"/>
      <c r="F1073" s="35"/>
      <c r="H1073" s="96" t="str">
        <f t="shared" si="48"/>
        <v/>
      </c>
      <c r="J1073" s="96" t="str">
        <f t="shared" si="49"/>
        <v/>
      </c>
      <c r="L1073" s="96" t="str">
        <f t="shared" si="50"/>
        <v/>
      </c>
      <c r="N1073" s="34"/>
      <c r="O1073" s="46"/>
      <c r="P1073" s="35"/>
    </row>
    <row r="1074" spans="2:16" x14ac:dyDescent="0.25">
      <c r="B1074" s="34"/>
      <c r="C1074" s="46"/>
      <c r="D1074" s="46"/>
      <c r="E1074" s="46"/>
      <c r="F1074" s="35"/>
      <c r="H1074" s="96" t="str">
        <f t="shared" si="48"/>
        <v/>
      </c>
      <c r="J1074" s="96" t="str">
        <f t="shared" si="49"/>
        <v/>
      </c>
      <c r="L1074" s="96" t="str">
        <f t="shared" si="50"/>
        <v/>
      </c>
      <c r="N1074" s="34"/>
      <c r="O1074" s="46"/>
      <c r="P1074" s="35"/>
    </row>
    <row r="1075" spans="2:16" x14ac:dyDescent="0.25">
      <c r="B1075" s="34"/>
      <c r="C1075" s="46"/>
      <c r="D1075" s="46"/>
      <c r="E1075" s="46"/>
      <c r="F1075" s="35"/>
      <c r="H1075" s="96" t="str">
        <f t="shared" si="48"/>
        <v/>
      </c>
      <c r="J1075" s="96" t="str">
        <f t="shared" si="49"/>
        <v/>
      </c>
      <c r="L1075" s="96" t="str">
        <f t="shared" si="50"/>
        <v/>
      </c>
      <c r="N1075" s="34"/>
      <c r="O1075" s="46"/>
      <c r="P1075" s="35"/>
    </row>
    <row r="1076" spans="2:16" x14ac:dyDescent="0.25">
      <c r="B1076" s="34"/>
      <c r="C1076" s="46"/>
      <c r="D1076" s="46"/>
      <c r="E1076" s="46"/>
      <c r="F1076" s="35"/>
      <c r="H1076" s="96" t="str">
        <f t="shared" si="48"/>
        <v/>
      </c>
      <c r="J1076" s="96" t="str">
        <f t="shared" si="49"/>
        <v/>
      </c>
      <c r="L1076" s="96" t="str">
        <f t="shared" si="50"/>
        <v/>
      </c>
      <c r="N1076" s="34"/>
      <c r="O1076" s="46"/>
      <c r="P1076" s="35"/>
    </row>
    <row r="1077" spans="2:16" x14ac:dyDescent="0.25">
      <c r="B1077" s="34"/>
      <c r="C1077" s="46"/>
      <c r="D1077" s="46"/>
      <c r="E1077" s="46"/>
      <c r="F1077" s="35"/>
      <c r="H1077" s="96" t="str">
        <f t="shared" si="48"/>
        <v/>
      </c>
      <c r="J1077" s="96" t="str">
        <f t="shared" si="49"/>
        <v/>
      </c>
      <c r="L1077" s="96" t="str">
        <f t="shared" si="50"/>
        <v/>
      </c>
      <c r="N1077" s="34"/>
      <c r="O1077" s="46"/>
      <c r="P1077" s="35"/>
    </row>
    <row r="1078" spans="2:16" x14ac:dyDescent="0.25">
      <c r="B1078" s="34"/>
      <c r="C1078" s="46"/>
      <c r="D1078" s="46"/>
      <c r="E1078" s="46"/>
      <c r="F1078" s="35"/>
      <c r="H1078" s="96" t="str">
        <f t="shared" si="48"/>
        <v/>
      </c>
      <c r="J1078" s="96" t="str">
        <f t="shared" si="49"/>
        <v/>
      </c>
      <c r="L1078" s="96" t="str">
        <f t="shared" si="50"/>
        <v/>
      </c>
      <c r="N1078" s="34"/>
      <c r="O1078" s="46"/>
      <c r="P1078" s="35"/>
    </row>
    <row r="1079" spans="2:16" x14ac:dyDescent="0.25">
      <c r="B1079" s="34"/>
      <c r="C1079" s="46"/>
      <c r="D1079" s="46"/>
      <c r="E1079" s="46"/>
      <c r="F1079" s="35"/>
      <c r="H1079" s="96" t="str">
        <f t="shared" si="48"/>
        <v/>
      </c>
      <c r="J1079" s="96" t="str">
        <f t="shared" si="49"/>
        <v/>
      </c>
      <c r="L1079" s="96" t="str">
        <f t="shared" si="50"/>
        <v/>
      </c>
      <c r="N1079" s="34"/>
      <c r="O1079" s="46"/>
      <c r="P1079" s="35"/>
    </row>
    <row r="1080" spans="2:16" x14ac:dyDescent="0.25">
      <c r="B1080" s="34"/>
      <c r="C1080" s="46"/>
      <c r="D1080" s="46"/>
      <c r="E1080" s="46"/>
      <c r="F1080" s="35"/>
      <c r="H1080" s="96" t="str">
        <f t="shared" si="48"/>
        <v/>
      </c>
      <c r="J1080" s="96" t="str">
        <f t="shared" si="49"/>
        <v/>
      </c>
      <c r="L1080" s="96" t="str">
        <f t="shared" si="50"/>
        <v/>
      </c>
      <c r="N1080" s="34"/>
      <c r="O1080" s="46"/>
      <c r="P1080" s="35"/>
    </row>
    <row r="1081" spans="2:16" x14ac:dyDescent="0.25">
      <c r="B1081" s="34"/>
      <c r="C1081" s="46"/>
      <c r="D1081" s="46"/>
      <c r="E1081" s="46"/>
      <c r="F1081" s="35"/>
      <c r="H1081" s="96" t="str">
        <f t="shared" si="48"/>
        <v/>
      </c>
      <c r="J1081" s="96" t="str">
        <f t="shared" si="49"/>
        <v/>
      </c>
      <c r="L1081" s="96" t="str">
        <f t="shared" si="50"/>
        <v/>
      </c>
      <c r="N1081" s="34"/>
      <c r="O1081" s="46"/>
      <c r="P1081" s="35"/>
    </row>
    <row r="1082" spans="2:16" x14ac:dyDescent="0.25">
      <c r="B1082" s="34"/>
      <c r="C1082" s="46"/>
      <c r="D1082" s="46"/>
      <c r="E1082" s="46"/>
      <c r="F1082" s="35"/>
      <c r="H1082" s="96" t="str">
        <f t="shared" si="48"/>
        <v/>
      </c>
      <c r="J1082" s="96" t="str">
        <f t="shared" si="49"/>
        <v/>
      </c>
      <c r="L1082" s="96" t="str">
        <f t="shared" si="50"/>
        <v/>
      </c>
      <c r="N1082" s="34"/>
      <c r="O1082" s="46"/>
      <c r="P1082" s="35"/>
    </row>
    <row r="1083" spans="2:16" x14ac:dyDescent="0.25">
      <c r="B1083" s="34"/>
      <c r="C1083" s="46"/>
      <c r="D1083" s="46"/>
      <c r="E1083" s="46"/>
      <c r="F1083" s="35"/>
      <c r="H1083" s="96" t="str">
        <f t="shared" si="48"/>
        <v/>
      </c>
      <c r="J1083" s="96" t="str">
        <f t="shared" si="49"/>
        <v/>
      </c>
      <c r="L1083" s="96" t="str">
        <f t="shared" si="50"/>
        <v/>
      </c>
      <c r="N1083" s="34"/>
      <c r="O1083" s="46"/>
      <c r="P1083" s="35"/>
    </row>
    <row r="1084" spans="2:16" x14ac:dyDescent="0.25">
      <c r="B1084" s="34"/>
      <c r="C1084" s="46"/>
      <c r="D1084" s="46"/>
      <c r="E1084" s="46"/>
      <c r="F1084" s="35"/>
      <c r="H1084" s="96" t="str">
        <f t="shared" si="48"/>
        <v/>
      </c>
      <c r="J1084" s="96" t="str">
        <f t="shared" si="49"/>
        <v/>
      </c>
      <c r="L1084" s="96" t="str">
        <f t="shared" si="50"/>
        <v/>
      </c>
      <c r="N1084" s="34"/>
      <c r="O1084" s="46"/>
      <c r="P1084" s="35"/>
    </row>
    <row r="1085" spans="2:16" x14ac:dyDescent="0.25">
      <c r="B1085" s="34"/>
      <c r="C1085" s="46"/>
      <c r="D1085" s="46"/>
      <c r="E1085" s="46"/>
      <c r="F1085" s="35"/>
      <c r="H1085" s="96" t="str">
        <f t="shared" si="48"/>
        <v/>
      </c>
      <c r="J1085" s="96" t="str">
        <f t="shared" si="49"/>
        <v/>
      </c>
      <c r="L1085" s="96" t="str">
        <f t="shared" si="50"/>
        <v/>
      </c>
      <c r="N1085" s="34"/>
      <c r="O1085" s="46"/>
      <c r="P1085" s="35"/>
    </row>
    <row r="1086" spans="2:16" x14ac:dyDescent="0.25">
      <c r="B1086" s="34"/>
      <c r="C1086" s="46"/>
      <c r="D1086" s="46"/>
      <c r="E1086" s="46"/>
      <c r="F1086" s="35"/>
      <c r="H1086" s="96" t="str">
        <f t="shared" si="48"/>
        <v/>
      </c>
      <c r="J1086" s="96" t="str">
        <f t="shared" si="49"/>
        <v/>
      </c>
      <c r="L1086" s="96" t="str">
        <f t="shared" si="50"/>
        <v/>
      </c>
      <c r="N1086" s="34"/>
      <c r="O1086" s="46"/>
      <c r="P1086" s="35"/>
    </row>
    <row r="1087" spans="2:16" x14ac:dyDescent="0.25">
      <c r="B1087" s="34"/>
      <c r="C1087" s="46"/>
      <c r="D1087" s="46"/>
      <c r="E1087" s="46"/>
      <c r="F1087" s="35"/>
      <c r="H1087" s="96" t="str">
        <f t="shared" si="48"/>
        <v/>
      </c>
      <c r="J1087" s="96" t="str">
        <f t="shared" si="49"/>
        <v/>
      </c>
      <c r="L1087" s="96" t="str">
        <f t="shared" si="50"/>
        <v/>
      </c>
      <c r="N1087" s="34"/>
      <c r="O1087" s="46"/>
      <c r="P1087" s="35"/>
    </row>
    <row r="1088" spans="2:16" x14ac:dyDescent="0.25">
      <c r="B1088" s="34"/>
      <c r="C1088" s="46"/>
      <c r="D1088" s="46"/>
      <c r="E1088" s="46"/>
      <c r="F1088" s="35"/>
      <c r="H1088" s="96" t="str">
        <f t="shared" si="48"/>
        <v/>
      </c>
      <c r="J1088" s="96" t="str">
        <f t="shared" si="49"/>
        <v/>
      </c>
      <c r="L1088" s="96" t="str">
        <f t="shared" si="50"/>
        <v/>
      </c>
      <c r="N1088" s="34"/>
      <c r="O1088" s="46"/>
      <c r="P1088" s="35"/>
    </row>
    <row r="1089" spans="2:16" x14ac:dyDescent="0.25">
      <c r="B1089" s="34"/>
      <c r="C1089" s="46"/>
      <c r="D1089" s="46"/>
      <c r="E1089" s="46"/>
      <c r="F1089" s="35"/>
      <c r="H1089" s="96" t="str">
        <f t="shared" si="48"/>
        <v/>
      </c>
      <c r="J1089" s="96" t="str">
        <f t="shared" si="49"/>
        <v/>
      </c>
      <c r="L1089" s="96" t="str">
        <f t="shared" si="50"/>
        <v/>
      </c>
      <c r="N1089" s="34"/>
      <c r="O1089" s="46"/>
      <c r="P1089" s="35"/>
    </row>
    <row r="1090" spans="2:16" x14ac:dyDescent="0.25">
      <c r="B1090" s="34"/>
      <c r="C1090" s="46"/>
      <c r="D1090" s="46"/>
      <c r="E1090" s="46"/>
      <c r="F1090" s="35"/>
      <c r="H1090" s="96" t="str">
        <f t="shared" si="48"/>
        <v/>
      </c>
      <c r="J1090" s="96" t="str">
        <f t="shared" si="49"/>
        <v/>
      </c>
      <c r="L1090" s="96" t="str">
        <f t="shared" si="50"/>
        <v/>
      </c>
      <c r="N1090" s="34"/>
      <c r="O1090" s="46"/>
      <c r="P1090" s="35"/>
    </row>
    <row r="1091" spans="2:16" x14ac:dyDescent="0.25">
      <c r="B1091" s="34"/>
      <c r="C1091" s="46"/>
      <c r="D1091" s="46"/>
      <c r="E1091" s="46"/>
      <c r="F1091" s="35"/>
      <c r="H1091" s="96" t="str">
        <f t="shared" si="48"/>
        <v/>
      </c>
      <c r="J1091" s="96" t="str">
        <f t="shared" si="49"/>
        <v/>
      </c>
      <c r="L1091" s="96" t="str">
        <f t="shared" si="50"/>
        <v/>
      </c>
      <c r="N1091" s="34"/>
      <c r="O1091" s="46"/>
      <c r="P1091" s="35"/>
    </row>
    <row r="1092" spans="2:16" x14ac:dyDescent="0.25">
      <c r="B1092" s="34"/>
      <c r="C1092" s="46"/>
      <c r="D1092" s="46"/>
      <c r="E1092" s="46"/>
      <c r="F1092" s="35"/>
      <c r="H1092" s="96" t="str">
        <f t="shared" si="48"/>
        <v/>
      </c>
      <c r="J1092" s="96" t="str">
        <f t="shared" si="49"/>
        <v/>
      </c>
      <c r="L1092" s="96" t="str">
        <f t="shared" si="50"/>
        <v/>
      </c>
      <c r="N1092" s="34"/>
      <c r="O1092" s="46"/>
      <c r="P1092" s="35"/>
    </row>
    <row r="1093" spans="2:16" x14ac:dyDescent="0.25">
      <c r="B1093" s="34"/>
      <c r="C1093" s="46"/>
      <c r="D1093" s="46"/>
      <c r="E1093" s="46"/>
      <c r="F1093" s="35"/>
      <c r="H1093" s="96" t="str">
        <f t="shared" si="48"/>
        <v/>
      </c>
      <c r="J1093" s="96" t="str">
        <f t="shared" si="49"/>
        <v/>
      </c>
      <c r="L1093" s="96" t="str">
        <f t="shared" si="50"/>
        <v/>
      </c>
      <c r="N1093" s="34"/>
      <c r="O1093" s="46"/>
      <c r="P1093" s="35"/>
    </row>
    <row r="1094" spans="2:16" x14ac:dyDescent="0.25">
      <c r="B1094" s="34"/>
      <c r="C1094" s="46"/>
      <c r="D1094" s="46"/>
      <c r="E1094" s="46"/>
      <c r="F1094" s="35"/>
      <c r="H1094" s="96" t="str">
        <f t="shared" si="48"/>
        <v/>
      </c>
      <c r="J1094" s="96" t="str">
        <f t="shared" si="49"/>
        <v/>
      </c>
      <c r="L1094" s="96" t="str">
        <f t="shared" si="50"/>
        <v/>
      </c>
      <c r="N1094" s="34"/>
      <c r="O1094" s="46"/>
      <c r="P1094" s="35"/>
    </row>
    <row r="1095" spans="2:16" x14ac:dyDescent="0.25">
      <c r="B1095" s="34"/>
      <c r="C1095" s="46"/>
      <c r="D1095" s="46"/>
      <c r="E1095" s="46"/>
      <c r="F1095" s="35"/>
      <c r="H1095" s="96" t="str">
        <f t="shared" si="48"/>
        <v/>
      </c>
      <c r="J1095" s="96" t="str">
        <f t="shared" si="49"/>
        <v/>
      </c>
      <c r="L1095" s="96" t="str">
        <f t="shared" si="50"/>
        <v/>
      </c>
      <c r="N1095" s="34"/>
      <c r="O1095" s="46"/>
      <c r="P1095" s="35"/>
    </row>
    <row r="1096" spans="2:16" x14ac:dyDescent="0.25">
      <c r="B1096" s="34"/>
      <c r="C1096" s="46"/>
      <c r="D1096" s="46"/>
      <c r="E1096" s="46"/>
      <c r="F1096" s="35"/>
      <c r="H1096" s="96" t="str">
        <f t="shared" si="48"/>
        <v/>
      </c>
      <c r="J1096" s="96" t="str">
        <f t="shared" si="49"/>
        <v/>
      </c>
      <c r="L1096" s="96" t="str">
        <f t="shared" si="50"/>
        <v/>
      </c>
      <c r="N1096" s="34"/>
      <c r="O1096" s="46"/>
      <c r="P1096" s="35"/>
    </row>
    <row r="1097" spans="2:16" x14ac:dyDescent="0.25">
      <c r="B1097" s="34"/>
      <c r="C1097" s="46"/>
      <c r="D1097" s="46"/>
      <c r="E1097" s="46"/>
      <c r="F1097" s="35"/>
      <c r="H1097" s="96" t="str">
        <f t="shared" si="48"/>
        <v/>
      </c>
      <c r="J1097" s="96" t="str">
        <f t="shared" si="49"/>
        <v/>
      </c>
      <c r="L1097" s="96" t="str">
        <f t="shared" si="50"/>
        <v/>
      </c>
      <c r="N1097" s="34"/>
      <c r="O1097" s="46"/>
      <c r="P1097" s="35"/>
    </row>
    <row r="1098" spans="2:16" x14ac:dyDescent="0.25">
      <c r="B1098" s="34"/>
      <c r="C1098" s="46"/>
      <c r="D1098" s="46"/>
      <c r="E1098" s="46"/>
      <c r="F1098" s="35"/>
      <c r="H1098" s="96" t="str">
        <f t="shared" si="48"/>
        <v/>
      </c>
      <c r="J1098" s="96" t="str">
        <f t="shared" si="49"/>
        <v/>
      </c>
      <c r="L1098" s="96" t="str">
        <f t="shared" si="50"/>
        <v/>
      </c>
      <c r="N1098" s="34"/>
      <c r="O1098" s="46"/>
      <c r="P1098" s="35"/>
    </row>
    <row r="1099" spans="2:16" x14ac:dyDescent="0.25">
      <c r="B1099" s="34"/>
      <c r="C1099" s="46"/>
      <c r="D1099" s="46"/>
      <c r="E1099" s="46"/>
      <c r="F1099" s="35"/>
      <c r="H1099" s="96" t="str">
        <f t="shared" ref="H1099:H1162" si="51">IF(C1099="","",C1099) &amp; IF(D1099="",""," – " &amp; D1099) &amp; IF(E1099="",""," – " &amp; E1099) &amp; IF(F1099="",""," – " &amp; F1099)</f>
        <v/>
      </c>
      <c r="J1099" s="96" t="str">
        <f t="shared" ref="J1099:J1162" si="52">IF(C1099="","",C1099) &amp; IF(D1099="",""," – " &amp; D1099) &amp; IF(E1099="",""," – " &amp; E1099)</f>
        <v/>
      </c>
      <c r="L1099" s="96" t="str">
        <f t="shared" ref="L1099:L1162" si="53">IF(C1099="","",C1099) &amp; IF(D1099="",""," – " &amp; D1099)</f>
        <v/>
      </c>
      <c r="N1099" s="34"/>
      <c r="O1099" s="46"/>
      <c r="P1099" s="35"/>
    </row>
    <row r="1100" spans="2:16" x14ac:dyDescent="0.25">
      <c r="B1100" s="34"/>
      <c r="C1100" s="46"/>
      <c r="D1100" s="46"/>
      <c r="E1100" s="46"/>
      <c r="F1100" s="35"/>
      <c r="H1100" s="96" t="str">
        <f t="shared" si="51"/>
        <v/>
      </c>
      <c r="J1100" s="96" t="str">
        <f t="shared" si="52"/>
        <v/>
      </c>
      <c r="L1100" s="96" t="str">
        <f t="shared" si="53"/>
        <v/>
      </c>
      <c r="N1100" s="34"/>
      <c r="O1100" s="46"/>
      <c r="P1100" s="35"/>
    </row>
    <row r="1101" spans="2:16" x14ac:dyDescent="0.25">
      <c r="B1101" s="34"/>
      <c r="C1101" s="46"/>
      <c r="D1101" s="46"/>
      <c r="E1101" s="46"/>
      <c r="F1101" s="35"/>
      <c r="H1101" s="96" t="str">
        <f t="shared" si="51"/>
        <v/>
      </c>
      <c r="J1101" s="96" t="str">
        <f t="shared" si="52"/>
        <v/>
      </c>
      <c r="L1101" s="96" t="str">
        <f t="shared" si="53"/>
        <v/>
      </c>
      <c r="N1101" s="34"/>
      <c r="O1101" s="46"/>
      <c r="P1101" s="35"/>
    </row>
    <row r="1102" spans="2:16" x14ac:dyDescent="0.25">
      <c r="B1102" s="34"/>
      <c r="C1102" s="46"/>
      <c r="D1102" s="46"/>
      <c r="E1102" s="46"/>
      <c r="F1102" s="35"/>
      <c r="H1102" s="96" t="str">
        <f t="shared" si="51"/>
        <v/>
      </c>
      <c r="J1102" s="96" t="str">
        <f t="shared" si="52"/>
        <v/>
      </c>
      <c r="L1102" s="96" t="str">
        <f t="shared" si="53"/>
        <v/>
      </c>
      <c r="N1102" s="34"/>
      <c r="O1102" s="46"/>
      <c r="P1102" s="35"/>
    </row>
    <row r="1103" spans="2:16" x14ac:dyDescent="0.25">
      <c r="B1103" s="34"/>
      <c r="C1103" s="46"/>
      <c r="D1103" s="46"/>
      <c r="E1103" s="46"/>
      <c r="F1103" s="35"/>
      <c r="H1103" s="96" t="str">
        <f t="shared" si="51"/>
        <v/>
      </c>
      <c r="J1103" s="96" t="str">
        <f t="shared" si="52"/>
        <v/>
      </c>
      <c r="L1103" s="96" t="str">
        <f t="shared" si="53"/>
        <v/>
      </c>
      <c r="N1103" s="34"/>
      <c r="O1103" s="46"/>
      <c r="P1103" s="35"/>
    </row>
    <row r="1104" spans="2:16" x14ac:dyDescent="0.25">
      <c r="B1104" s="34"/>
      <c r="C1104" s="46"/>
      <c r="D1104" s="46"/>
      <c r="E1104" s="46"/>
      <c r="F1104" s="35"/>
      <c r="H1104" s="96" t="str">
        <f t="shared" si="51"/>
        <v/>
      </c>
      <c r="J1104" s="96" t="str">
        <f t="shared" si="52"/>
        <v/>
      </c>
      <c r="L1104" s="96" t="str">
        <f t="shared" si="53"/>
        <v/>
      </c>
      <c r="N1104" s="34"/>
      <c r="O1104" s="46"/>
      <c r="P1104" s="35"/>
    </row>
    <row r="1105" spans="2:16" x14ac:dyDescent="0.25">
      <c r="B1105" s="34"/>
      <c r="C1105" s="46"/>
      <c r="D1105" s="46"/>
      <c r="E1105" s="46"/>
      <c r="F1105" s="35"/>
      <c r="H1105" s="96" t="str">
        <f t="shared" si="51"/>
        <v/>
      </c>
      <c r="J1105" s="96" t="str">
        <f t="shared" si="52"/>
        <v/>
      </c>
      <c r="L1105" s="96" t="str">
        <f t="shared" si="53"/>
        <v/>
      </c>
      <c r="N1105" s="34"/>
      <c r="O1105" s="46"/>
      <c r="P1105" s="35"/>
    </row>
    <row r="1106" spans="2:16" x14ac:dyDescent="0.25">
      <c r="B1106" s="34"/>
      <c r="C1106" s="46"/>
      <c r="D1106" s="46"/>
      <c r="E1106" s="46"/>
      <c r="F1106" s="35"/>
      <c r="H1106" s="96" t="str">
        <f t="shared" si="51"/>
        <v/>
      </c>
      <c r="J1106" s="96" t="str">
        <f t="shared" si="52"/>
        <v/>
      </c>
      <c r="L1106" s="96" t="str">
        <f t="shared" si="53"/>
        <v/>
      </c>
      <c r="N1106" s="34"/>
      <c r="O1106" s="46"/>
      <c r="P1106" s="35"/>
    </row>
    <row r="1107" spans="2:16" x14ac:dyDescent="0.25">
      <c r="B1107" s="34"/>
      <c r="C1107" s="46"/>
      <c r="D1107" s="46"/>
      <c r="E1107" s="46"/>
      <c r="F1107" s="35"/>
      <c r="H1107" s="96" t="str">
        <f t="shared" si="51"/>
        <v/>
      </c>
      <c r="J1107" s="96" t="str">
        <f t="shared" si="52"/>
        <v/>
      </c>
      <c r="L1107" s="96" t="str">
        <f t="shared" si="53"/>
        <v/>
      </c>
      <c r="N1107" s="34"/>
      <c r="O1107" s="46"/>
      <c r="P1107" s="35"/>
    </row>
    <row r="1108" spans="2:16" x14ac:dyDescent="0.25">
      <c r="B1108" s="34"/>
      <c r="C1108" s="46"/>
      <c r="D1108" s="46"/>
      <c r="E1108" s="46"/>
      <c r="F1108" s="35"/>
      <c r="H1108" s="96" t="str">
        <f t="shared" si="51"/>
        <v/>
      </c>
      <c r="J1108" s="96" t="str">
        <f t="shared" si="52"/>
        <v/>
      </c>
      <c r="L1108" s="96" t="str">
        <f t="shared" si="53"/>
        <v/>
      </c>
      <c r="N1108" s="34"/>
      <c r="O1108" s="46"/>
      <c r="P1108" s="35"/>
    </row>
    <row r="1109" spans="2:16" x14ac:dyDescent="0.25">
      <c r="B1109" s="34"/>
      <c r="C1109" s="46"/>
      <c r="D1109" s="46"/>
      <c r="E1109" s="46"/>
      <c r="F1109" s="35"/>
      <c r="H1109" s="96" t="str">
        <f t="shared" si="51"/>
        <v/>
      </c>
      <c r="J1109" s="96" t="str">
        <f t="shared" si="52"/>
        <v/>
      </c>
      <c r="L1109" s="96" t="str">
        <f t="shared" si="53"/>
        <v/>
      </c>
      <c r="N1109" s="34"/>
      <c r="O1109" s="46"/>
      <c r="P1109" s="35"/>
    </row>
    <row r="1110" spans="2:16" x14ac:dyDescent="0.25">
      <c r="B1110" s="34"/>
      <c r="C1110" s="46"/>
      <c r="D1110" s="46"/>
      <c r="E1110" s="46"/>
      <c r="F1110" s="35"/>
      <c r="H1110" s="96" t="str">
        <f t="shared" si="51"/>
        <v/>
      </c>
      <c r="J1110" s="96" t="str">
        <f t="shared" si="52"/>
        <v/>
      </c>
      <c r="L1110" s="96" t="str">
        <f t="shared" si="53"/>
        <v/>
      </c>
      <c r="N1110" s="34"/>
      <c r="O1110" s="46"/>
      <c r="P1110" s="35"/>
    </row>
    <row r="1111" spans="2:16" x14ac:dyDescent="0.25">
      <c r="B1111" s="34"/>
      <c r="C1111" s="46"/>
      <c r="D1111" s="46"/>
      <c r="E1111" s="46"/>
      <c r="F1111" s="35"/>
      <c r="H1111" s="96" t="str">
        <f t="shared" si="51"/>
        <v/>
      </c>
      <c r="J1111" s="96" t="str">
        <f t="shared" si="52"/>
        <v/>
      </c>
      <c r="L1111" s="96" t="str">
        <f t="shared" si="53"/>
        <v/>
      </c>
      <c r="N1111" s="34"/>
      <c r="O1111" s="46"/>
      <c r="P1111" s="35"/>
    </row>
    <row r="1112" spans="2:16" x14ac:dyDescent="0.25">
      <c r="B1112" s="34"/>
      <c r="C1112" s="46"/>
      <c r="D1112" s="46"/>
      <c r="E1112" s="46"/>
      <c r="F1112" s="35"/>
      <c r="H1112" s="96" t="str">
        <f t="shared" si="51"/>
        <v/>
      </c>
      <c r="J1112" s="96" t="str">
        <f t="shared" si="52"/>
        <v/>
      </c>
      <c r="L1112" s="96" t="str">
        <f t="shared" si="53"/>
        <v/>
      </c>
      <c r="N1112" s="34"/>
      <c r="O1112" s="46"/>
      <c r="P1112" s="35"/>
    </row>
    <row r="1113" spans="2:16" x14ac:dyDescent="0.25">
      <c r="B1113" s="34"/>
      <c r="C1113" s="46"/>
      <c r="D1113" s="46"/>
      <c r="E1113" s="46"/>
      <c r="F1113" s="35"/>
      <c r="H1113" s="96" t="str">
        <f t="shared" si="51"/>
        <v/>
      </c>
      <c r="J1113" s="96" t="str">
        <f t="shared" si="52"/>
        <v/>
      </c>
      <c r="L1113" s="96" t="str">
        <f t="shared" si="53"/>
        <v/>
      </c>
      <c r="N1113" s="34"/>
      <c r="O1113" s="46"/>
      <c r="P1113" s="35"/>
    </row>
    <row r="1114" spans="2:16" x14ac:dyDescent="0.25">
      <c r="B1114" s="34"/>
      <c r="C1114" s="46"/>
      <c r="D1114" s="46"/>
      <c r="E1114" s="46"/>
      <c r="F1114" s="35"/>
      <c r="H1114" s="96" t="str">
        <f t="shared" si="51"/>
        <v/>
      </c>
      <c r="J1114" s="96" t="str">
        <f t="shared" si="52"/>
        <v/>
      </c>
      <c r="L1114" s="96" t="str">
        <f t="shared" si="53"/>
        <v/>
      </c>
      <c r="N1114" s="34"/>
      <c r="O1114" s="46"/>
      <c r="P1114" s="35"/>
    </row>
    <row r="1115" spans="2:16" x14ac:dyDescent="0.25">
      <c r="B1115" s="34"/>
      <c r="C1115" s="46"/>
      <c r="D1115" s="46"/>
      <c r="E1115" s="46"/>
      <c r="F1115" s="35"/>
      <c r="H1115" s="96" t="str">
        <f t="shared" si="51"/>
        <v/>
      </c>
      <c r="J1115" s="96" t="str">
        <f t="shared" si="52"/>
        <v/>
      </c>
      <c r="L1115" s="96" t="str">
        <f t="shared" si="53"/>
        <v/>
      </c>
      <c r="N1115" s="34"/>
      <c r="O1115" s="46"/>
      <c r="P1115" s="35"/>
    </row>
    <row r="1116" spans="2:16" x14ac:dyDescent="0.25">
      <c r="B1116" s="34"/>
      <c r="C1116" s="46"/>
      <c r="D1116" s="46"/>
      <c r="E1116" s="46"/>
      <c r="F1116" s="35"/>
      <c r="H1116" s="96" t="str">
        <f t="shared" si="51"/>
        <v/>
      </c>
      <c r="J1116" s="96" t="str">
        <f t="shared" si="52"/>
        <v/>
      </c>
      <c r="L1116" s="96" t="str">
        <f t="shared" si="53"/>
        <v/>
      </c>
      <c r="N1116" s="34"/>
      <c r="O1116" s="46"/>
      <c r="P1116" s="35"/>
    </row>
    <row r="1117" spans="2:16" x14ac:dyDescent="0.25">
      <c r="B1117" s="34"/>
      <c r="C1117" s="46"/>
      <c r="D1117" s="46"/>
      <c r="E1117" s="46"/>
      <c r="F1117" s="35"/>
      <c r="H1117" s="96" t="str">
        <f t="shared" si="51"/>
        <v/>
      </c>
      <c r="J1117" s="96" t="str">
        <f t="shared" si="52"/>
        <v/>
      </c>
      <c r="L1117" s="96" t="str">
        <f t="shared" si="53"/>
        <v/>
      </c>
      <c r="N1117" s="34"/>
      <c r="O1117" s="46"/>
      <c r="P1117" s="35"/>
    </row>
    <row r="1118" spans="2:16" x14ac:dyDescent="0.25">
      <c r="B1118" s="34"/>
      <c r="C1118" s="46"/>
      <c r="D1118" s="46"/>
      <c r="E1118" s="46"/>
      <c r="F1118" s="35"/>
      <c r="H1118" s="96" t="str">
        <f t="shared" si="51"/>
        <v/>
      </c>
      <c r="J1118" s="96" t="str">
        <f t="shared" si="52"/>
        <v/>
      </c>
      <c r="L1118" s="96" t="str">
        <f t="shared" si="53"/>
        <v/>
      </c>
      <c r="N1118" s="34"/>
      <c r="O1118" s="192"/>
      <c r="P1118" s="35"/>
    </row>
    <row r="1119" spans="2:16" x14ac:dyDescent="0.25">
      <c r="B1119" s="34"/>
      <c r="C1119" s="46"/>
      <c r="D1119" s="46"/>
      <c r="E1119" s="46"/>
      <c r="F1119" s="35"/>
      <c r="H1119" s="96" t="str">
        <f t="shared" si="51"/>
        <v/>
      </c>
      <c r="J1119" s="96" t="str">
        <f t="shared" si="52"/>
        <v/>
      </c>
      <c r="L1119" s="96" t="str">
        <f t="shared" si="53"/>
        <v/>
      </c>
      <c r="N1119" s="34"/>
      <c r="O1119" s="46"/>
      <c r="P1119" s="35"/>
    </row>
    <row r="1120" spans="2:16" x14ac:dyDescent="0.25">
      <c r="B1120" s="34"/>
      <c r="C1120" s="46"/>
      <c r="D1120" s="46"/>
      <c r="E1120" s="46"/>
      <c r="F1120" s="35"/>
      <c r="H1120" s="96" t="str">
        <f t="shared" si="51"/>
        <v/>
      </c>
      <c r="J1120" s="96" t="str">
        <f t="shared" si="52"/>
        <v/>
      </c>
      <c r="L1120" s="96" t="str">
        <f t="shared" si="53"/>
        <v/>
      </c>
      <c r="N1120" s="34"/>
      <c r="O1120" s="46"/>
      <c r="P1120" s="35"/>
    </row>
    <row r="1121" spans="2:16" x14ac:dyDescent="0.25">
      <c r="B1121" s="34"/>
      <c r="C1121" s="46"/>
      <c r="D1121" s="46"/>
      <c r="E1121" s="46"/>
      <c r="F1121" s="35"/>
      <c r="H1121" s="96" t="str">
        <f t="shared" si="51"/>
        <v/>
      </c>
      <c r="J1121" s="96" t="str">
        <f t="shared" si="52"/>
        <v/>
      </c>
      <c r="L1121" s="96" t="str">
        <f t="shared" si="53"/>
        <v/>
      </c>
      <c r="N1121" s="34"/>
      <c r="O1121" s="46"/>
      <c r="P1121" s="35"/>
    </row>
    <row r="1122" spans="2:16" x14ac:dyDescent="0.25">
      <c r="B1122" s="34"/>
      <c r="C1122" s="46"/>
      <c r="D1122" s="46"/>
      <c r="E1122" s="46"/>
      <c r="F1122" s="35"/>
      <c r="H1122" s="96" t="str">
        <f t="shared" si="51"/>
        <v/>
      </c>
      <c r="J1122" s="96" t="str">
        <f t="shared" si="52"/>
        <v/>
      </c>
      <c r="L1122" s="96" t="str">
        <f t="shared" si="53"/>
        <v/>
      </c>
      <c r="N1122" s="34"/>
      <c r="O1122" s="46"/>
      <c r="P1122" s="35"/>
    </row>
    <row r="1123" spans="2:16" x14ac:dyDescent="0.25">
      <c r="B1123" s="34"/>
      <c r="C1123" s="46"/>
      <c r="D1123" s="46"/>
      <c r="E1123" s="46"/>
      <c r="F1123" s="35"/>
      <c r="H1123" s="96" t="str">
        <f t="shared" si="51"/>
        <v/>
      </c>
      <c r="J1123" s="96" t="str">
        <f t="shared" si="52"/>
        <v/>
      </c>
      <c r="L1123" s="96" t="str">
        <f t="shared" si="53"/>
        <v/>
      </c>
      <c r="N1123" s="34"/>
      <c r="O1123" s="46"/>
      <c r="P1123" s="35"/>
    </row>
    <row r="1124" spans="2:16" x14ac:dyDescent="0.25">
      <c r="B1124" s="34"/>
      <c r="C1124" s="46"/>
      <c r="D1124" s="46"/>
      <c r="E1124" s="46"/>
      <c r="F1124" s="35"/>
      <c r="H1124" s="96" t="str">
        <f t="shared" si="51"/>
        <v/>
      </c>
      <c r="J1124" s="96" t="str">
        <f t="shared" si="52"/>
        <v/>
      </c>
      <c r="L1124" s="96" t="str">
        <f t="shared" si="53"/>
        <v/>
      </c>
      <c r="N1124" s="34"/>
      <c r="O1124" s="46"/>
      <c r="P1124" s="35"/>
    </row>
    <row r="1125" spans="2:16" x14ac:dyDescent="0.25">
      <c r="B1125" s="34"/>
      <c r="C1125" s="46"/>
      <c r="D1125" s="46"/>
      <c r="E1125" s="46"/>
      <c r="F1125" s="35"/>
      <c r="H1125" s="96" t="str">
        <f t="shared" si="51"/>
        <v/>
      </c>
      <c r="J1125" s="96" t="str">
        <f t="shared" si="52"/>
        <v/>
      </c>
      <c r="L1125" s="96" t="str">
        <f t="shared" si="53"/>
        <v/>
      </c>
      <c r="N1125" s="34"/>
      <c r="O1125" s="46"/>
      <c r="P1125" s="35"/>
    </row>
    <row r="1126" spans="2:16" x14ac:dyDescent="0.25">
      <c r="B1126" s="34"/>
      <c r="C1126" s="46"/>
      <c r="D1126" s="46"/>
      <c r="E1126" s="46"/>
      <c r="F1126" s="35"/>
      <c r="H1126" s="96" t="str">
        <f t="shared" si="51"/>
        <v/>
      </c>
      <c r="J1126" s="96" t="str">
        <f t="shared" si="52"/>
        <v/>
      </c>
      <c r="L1126" s="96" t="str">
        <f t="shared" si="53"/>
        <v/>
      </c>
      <c r="N1126" s="34"/>
      <c r="O1126" s="46"/>
      <c r="P1126" s="35"/>
    </row>
    <row r="1127" spans="2:16" x14ac:dyDescent="0.25">
      <c r="B1127" s="34"/>
      <c r="C1127" s="46"/>
      <c r="D1127" s="46"/>
      <c r="E1127" s="46"/>
      <c r="F1127" s="35"/>
      <c r="H1127" s="96" t="str">
        <f t="shared" si="51"/>
        <v/>
      </c>
      <c r="J1127" s="96" t="str">
        <f t="shared" si="52"/>
        <v/>
      </c>
      <c r="L1127" s="96" t="str">
        <f t="shared" si="53"/>
        <v/>
      </c>
      <c r="N1127" s="34"/>
      <c r="O1127" s="46"/>
      <c r="P1127" s="35"/>
    </row>
    <row r="1128" spans="2:16" x14ac:dyDescent="0.25">
      <c r="B1128" s="34"/>
      <c r="C1128" s="46"/>
      <c r="D1128" s="46"/>
      <c r="E1128" s="46"/>
      <c r="F1128" s="35"/>
      <c r="H1128" s="96" t="str">
        <f t="shared" si="51"/>
        <v/>
      </c>
      <c r="J1128" s="96" t="str">
        <f t="shared" si="52"/>
        <v/>
      </c>
      <c r="L1128" s="96" t="str">
        <f t="shared" si="53"/>
        <v/>
      </c>
      <c r="N1128" s="34"/>
      <c r="O1128" s="46"/>
      <c r="P1128" s="35"/>
    </row>
    <row r="1129" spans="2:16" x14ac:dyDescent="0.25">
      <c r="B1129" s="34"/>
      <c r="C1129" s="46"/>
      <c r="D1129" s="46"/>
      <c r="E1129" s="46"/>
      <c r="F1129" s="35"/>
      <c r="H1129" s="96" t="str">
        <f t="shared" si="51"/>
        <v/>
      </c>
      <c r="J1129" s="96" t="str">
        <f t="shared" si="52"/>
        <v/>
      </c>
      <c r="L1129" s="96" t="str">
        <f t="shared" si="53"/>
        <v/>
      </c>
      <c r="N1129" s="34"/>
      <c r="O1129" s="46"/>
      <c r="P1129" s="35"/>
    </row>
    <row r="1130" spans="2:16" x14ac:dyDescent="0.25">
      <c r="B1130" s="34"/>
      <c r="C1130" s="46"/>
      <c r="D1130" s="46"/>
      <c r="E1130" s="46"/>
      <c r="F1130" s="35"/>
      <c r="H1130" s="96" t="str">
        <f t="shared" si="51"/>
        <v/>
      </c>
      <c r="J1130" s="96" t="str">
        <f t="shared" si="52"/>
        <v/>
      </c>
      <c r="L1130" s="96" t="str">
        <f t="shared" si="53"/>
        <v/>
      </c>
      <c r="N1130" s="34"/>
      <c r="O1130" s="46"/>
      <c r="P1130" s="35"/>
    </row>
    <row r="1131" spans="2:16" x14ac:dyDescent="0.25">
      <c r="B1131" s="34"/>
      <c r="C1131" s="46"/>
      <c r="D1131" s="46"/>
      <c r="E1131" s="46"/>
      <c r="F1131" s="35"/>
      <c r="H1131" s="96" t="str">
        <f t="shared" si="51"/>
        <v/>
      </c>
      <c r="J1131" s="96" t="str">
        <f t="shared" si="52"/>
        <v/>
      </c>
      <c r="L1131" s="96" t="str">
        <f t="shared" si="53"/>
        <v/>
      </c>
      <c r="N1131" s="34"/>
      <c r="O1131" s="46"/>
      <c r="P1131" s="35"/>
    </row>
    <row r="1132" spans="2:16" x14ac:dyDescent="0.25">
      <c r="B1132" s="34"/>
      <c r="C1132" s="46"/>
      <c r="D1132" s="46"/>
      <c r="E1132" s="46"/>
      <c r="F1132" s="35"/>
      <c r="H1132" s="96" t="str">
        <f t="shared" si="51"/>
        <v/>
      </c>
      <c r="J1132" s="96" t="str">
        <f t="shared" si="52"/>
        <v/>
      </c>
      <c r="L1132" s="96" t="str">
        <f t="shared" si="53"/>
        <v/>
      </c>
      <c r="N1132" s="34"/>
      <c r="O1132" s="46"/>
      <c r="P1132" s="35"/>
    </row>
    <row r="1133" spans="2:16" x14ac:dyDescent="0.25">
      <c r="B1133" s="34"/>
      <c r="C1133" s="46"/>
      <c r="D1133" s="46"/>
      <c r="E1133" s="46"/>
      <c r="F1133" s="35"/>
      <c r="H1133" s="96" t="str">
        <f t="shared" si="51"/>
        <v/>
      </c>
      <c r="J1133" s="96" t="str">
        <f t="shared" si="52"/>
        <v/>
      </c>
      <c r="L1133" s="96" t="str">
        <f t="shared" si="53"/>
        <v/>
      </c>
      <c r="N1133" s="34"/>
      <c r="O1133" s="46"/>
      <c r="P1133" s="35"/>
    </row>
    <row r="1134" spans="2:16" x14ac:dyDescent="0.25">
      <c r="B1134" s="34"/>
      <c r="C1134" s="46"/>
      <c r="D1134" s="46"/>
      <c r="E1134" s="46"/>
      <c r="F1134" s="35"/>
      <c r="H1134" s="96" t="str">
        <f t="shared" si="51"/>
        <v/>
      </c>
      <c r="J1134" s="96" t="str">
        <f t="shared" si="52"/>
        <v/>
      </c>
      <c r="L1134" s="96" t="str">
        <f t="shared" si="53"/>
        <v/>
      </c>
      <c r="N1134" s="34"/>
      <c r="O1134" s="46"/>
      <c r="P1134" s="35"/>
    </row>
    <row r="1135" spans="2:16" x14ac:dyDescent="0.25">
      <c r="B1135" s="34"/>
      <c r="C1135" s="46"/>
      <c r="D1135" s="46"/>
      <c r="E1135" s="46"/>
      <c r="F1135" s="35"/>
      <c r="H1135" s="96" t="str">
        <f t="shared" si="51"/>
        <v/>
      </c>
      <c r="J1135" s="96" t="str">
        <f t="shared" si="52"/>
        <v/>
      </c>
      <c r="L1135" s="96" t="str">
        <f t="shared" si="53"/>
        <v/>
      </c>
      <c r="N1135" s="34"/>
      <c r="O1135" s="46"/>
      <c r="P1135" s="35"/>
    </row>
    <row r="1136" spans="2:16" x14ac:dyDescent="0.25">
      <c r="B1136" s="34"/>
      <c r="C1136" s="46"/>
      <c r="D1136" s="46"/>
      <c r="E1136" s="46"/>
      <c r="F1136" s="35"/>
      <c r="H1136" s="96" t="str">
        <f t="shared" si="51"/>
        <v/>
      </c>
      <c r="J1136" s="96" t="str">
        <f t="shared" si="52"/>
        <v/>
      </c>
      <c r="L1136" s="96" t="str">
        <f t="shared" si="53"/>
        <v/>
      </c>
      <c r="N1136" s="34"/>
      <c r="O1136" s="46"/>
      <c r="P1136" s="35"/>
    </row>
    <row r="1137" spans="2:16" x14ac:dyDescent="0.25">
      <c r="B1137" s="34"/>
      <c r="C1137" s="46"/>
      <c r="D1137" s="46"/>
      <c r="E1137" s="46"/>
      <c r="F1137" s="35"/>
      <c r="H1137" s="96" t="str">
        <f t="shared" si="51"/>
        <v/>
      </c>
      <c r="J1137" s="96" t="str">
        <f t="shared" si="52"/>
        <v/>
      </c>
      <c r="L1137" s="96" t="str">
        <f t="shared" si="53"/>
        <v/>
      </c>
      <c r="N1137" s="34"/>
      <c r="O1137" s="46"/>
      <c r="P1137" s="35"/>
    </row>
    <row r="1138" spans="2:16" x14ac:dyDescent="0.25">
      <c r="B1138" s="34"/>
      <c r="C1138" s="46"/>
      <c r="D1138" s="46"/>
      <c r="E1138" s="46"/>
      <c r="F1138" s="35"/>
      <c r="H1138" s="96" t="str">
        <f t="shared" si="51"/>
        <v/>
      </c>
      <c r="J1138" s="96" t="str">
        <f t="shared" si="52"/>
        <v/>
      </c>
      <c r="L1138" s="96" t="str">
        <f t="shared" si="53"/>
        <v/>
      </c>
      <c r="N1138" s="34"/>
      <c r="O1138" s="46"/>
      <c r="P1138" s="35"/>
    </row>
    <row r="1139" spans="2:16" x14ac:dyDescent="0.25">
      <c r="B1139" s="34"/>
      <c r="C1139" s="46"/>
      <c r="D1139" s="46"/>
      <c r="E1139" s="46"/>
      <c r="F1139" s="35"/>
      <c r="H1139" s="96" t="str">
        <f t="shared" si="51"/>
        <v/>
      </c>
      <c r="J1139" s="96" t="str">
        <f t="shared" si="52"/>
        <v/>
      </c>
      <c r="L1139" s="96" t="str">
        <f t="shared" si="53"/>
        <v/>
      </c>
      <c r="N1139" s="34"/>
      <c r="O1139" s="46"/>
      <c r="P1139" s="35"/>
    </row>
    <row r="1140" spans="2:16" x14ac:dyDescent="0.25">
      <c r="B1140" s="34"/>
      <c r="C1140" s="46"/>
      <c r="D1140" s="46"/>
      <c r="E1140" s="46"/>
      <c r="F1140" s="35"/>
      <c r="H1140" s="96" t="str">
        <f t="shared" si="51"/>
        <v/>
      </c>
      <c r="J1140" s="96" t="str">
        <f t="shared" si="52"/>
        <v/>
      </c>
      <c r="L1140" s="96" t="str">
        <f t="shared" si="53"/>
        <v/>
      </c>
      <c r="N1140" s="34"/>
      <c r="O1140" s="46"/>
      <c r="P1140" s="35"/>
    </row>
    <row r="1141" spans="2:16" x14ac:dyDescent="0.25">
      <c r="B1141" s="34"/>
      <c r="C1141" s="46"/>
      <c r="D1141" s="46"/>
      <c r="E1141" s="46"/>
      <c r="F1141" s="35"/>
      <c r="H1141" s="96" t="str">
        <f t="shared" si="51"/>
        <v/>
      </c>
      <c r="J1141" s="96" t="str">
        <f t="shared" si="52"/>
        <v/>
      </c>
      <c r="L1141" s="96" t="str">
        <f t="shared" si="53"/>
        <v/>
      </c>
      <c r="N1141" s="34"/>
      <c r="O1141" s="46"/>
      <c r="P1141" s="35"/>
    </row>
    <row r="1142" spans="2:16" x14ac:dyDescent="0.25">
      <c r="B1142" s="34"/>
      <c r="C1142" s="46"/>
      <c r="D1142" s="46"/>
      <c r="E1142" s="46"/>
      <c r="F1142" s="35"/>
      <c r="H1142" s="96" t="str">
        <f t="shared" si="51"/>
        <v/>
      </c>
      <c r="J1142" s="96" t="str">
        <f t="shared" si="52"/>
        <v/>
      </c>
      <c r="L1142" s="96" t="str">
        <f t="shared" si="53"/>
        <v/>
      </c>
      <c r="N1142" s="34"/>
      <c r="O1142" s="46"/>
      <c r="P1142" s="35"/>
    </row>
    <row r="1143" spans="2:16" x14ac:dyDescent="0.25">
      <c r="B1143" s="34"/>
      <c r="C1143" s="46"/>
      <c r="D1143" s="46"/>
      <c r="E1143" s="46"/>
      <c r="F1143" s="35"/>
      <c r="H1143" s="96" t="str">
        <f t="shared" si="51"/>
        <v/>
      </c>
      <c r="J1143" s="96" t="str">
        <f t="shared" si="52"/>
        <v/>
      </c>
      <c r="L1143" s="96" t="str">
        <f t="shared" si="53"/>
        <v/>
      </c>
      <c r="N1143" s="34"/>
      <c r="O1143" s="46"/>
      <c r="P1143" s="35"/>
    </row>
    <row r="1144" spans="2:16" x14ac:dyDescent="0.25">
      <c r="B1144" s="34"/>
      <c r="C1144" s="46"/>
      <c r="D1144" s="46"/>
      <c r="E1144" s="46"/>
      <c r="F1144" s="35"/>
      <c r="H1144" s="96" t="str">
        <f t="shared" si="51"/>
        <v/>
      </c>
      <c r="J1144" s="96" t="str">
        <f t="shared" si="52"/>
        <v/>
      </c>
      <c r="L1144" s="96" t="str">
        <f t="shared" si="53"/>
        <v/>
      </c>
      <c r="N1144" s="34"/>
      <c r="O1144" s="46"/>
      <c r="P1144" s="35"/>
    </row>
    <row r="1145" spans="2:16" x14ac:dyDescent="0.25">
      <c r="B1145" s="34"/>
      <c r="C1145" s="46"/>
      <c r="D1145" s="46"/>
      <c r="E1145" s="46"/>
      <c r="F1145" s="35"/>
      <c r="H1145" s="96" t="str">
        <f t="shared" si="51"/>
        <v/>
      </c>
      <c r="J1145" s="96" t="str">
        <f t="shared" si="52"/>
        <v/>
      </c>
      <c r="L1145" s="96" t="str">
        <f t="shared" si="53"/>
        <v/>
      </c>
      <c r="N1145" s="34"/>
      <c r="O1145" s="46"/>
      <c r="P1145" s="35"/>
    </row>
    <row r="1146" spans="2:16" x14ac:dyDescent="0.25">
      <c r="B1146" s="34"/>
      <c r="C1146" s="46"/>
      <c r="D1146" s="46"/>
      <c r="E1146" s="46"/>
      <c r="F1146" s="35"/>
      <c r="H1146" s="96" t="str">
        <f t="shared" si="51"/>
        <v/>
      </c>
      <c r="J1146" s="96" t="str">
        <f t="shared" si="52"/>
        <v/>
      </c>
      <c r="L1146" s="96" t="str">
        <f t="shared" si="53"/>
        <v/>
      </c>
      <c r="N1146" s="34"/>
      <c r="O1146" s="46"/>
      <c r="P1146" s="35"/>
    </row>
    <row r="1147" spans="2:16" x14ac:dyDescent="0.25">
      <c r="B1147" s="34"/>
      <c r="C1147" s="46"/>
      <c r="D1147" s="46"/>
      <c r="E1147" s="46"/>
      <c r="F1147" s="35"/>
      <c r="H1147" s="96" t="str">
        <f t="shared" si="51"/>
        <v/>
      </c>
      <c r="J1147" s="96" t="str">
        <f t="shared" si="52"/>
        <v/>
      </c>
      <c r="L1147" s="96" t="str">
        <f t="shared" si="53"/>
        <v/>
      </c>
      <c r="N1147" s="34"/>
      <c r="O1147" s="46"/>
      <c r="P1147" s="35"/>
    </row>
    <row r="1148" spans="2:16" x14ac:dyDescent="0.25">
      <c r="B1148" s="34"/>
      <c r="C1148" s="46"/>
      <c r="D1148" s="46"/>
      <c r="E1148" s="46"/>
      <c r="F1148" s="35"/>
      <c r="H1148" s="96" t="str">
        <f t="shared" si="51"/>
        <v/>
      </c>
      <c r="J1148" s="96" t="str">
        <f t="shared" si="52"/>
        <v/>
      </c>
      <c r="L1148" s="96" t="str">
        <f t="shared" si="53"/>
        <v/>
      </c>
      <c r="N1148" s="34"/>
      <c r="O1148" s="46"/>
      <c r="P1148" s="35"/>
    </row>
    <row r="1149" spans="2:16" x14ac:dyDescent="0.25">
      <c r="B1149" s="34"/>
      <c r="C1149" s="46"/>
      <c r="D1149" s="46"/>
      <c r="E1149" s="46"/>
      <c r="F1149" s="35"/>
      <c r="H1149" s="96" t="str">
        <f t="shared" si="51"/>
        <v/>
      </c>
      <c r="J1149" s="96" t="str">
        <f t="shared" si="52"/>
        <v/>
      </c>
      <c r="L1149" s="96" t="str">
        <f t="shared" si="53"/>
        <v/>
      </c>
      <c r="N1149" s="34"/>
      <c r="O1149" s="46"/>
      <c r="P1149" s="35"/>
    </row>
    <row r="1150" spans="2:16" x14ac:dyDescent="0.25">
      <c r="B1150" s="34"/>
      <c r="C1150" s="46"/>
      <c r="D1150" s="46"/>
      <c r="E1150" s="46"/>
      <c r="F1150" s="35"/>
      <c r="H1150" s="96" t="str">
        <f t="shared" si="51"/>
        <v/>
      </c>
      <c r="J1150" s="96" t="str">
        <f t="shared" si="52"/>
        <v/>
      </c>
      <c r="L1150" s="96" t="str">
        <f t="shared" si="53"/>
        <v/>
      </c>
      <c r="N1150" s="34"/>
      <c r="O1150" s="46"/>
      <c r="P1150" s="35"/>
    </row>
    <row r="1151" spans="2:16" x14ac:dyDescent="0.25">
      <c r="B1151" s="34"/>
      <c r="C1151" s="46"/>
      <c r="D1151" s="46"/>
      <c r="E1151" s="46"/>
      <c r="F1151" s="35"/>
      <c r="H1151" s="96" t="str">
        <f t="shared" si="51"/>
        <v/>
      </c>
      <c r="J1151" s="96" t="str">
        <f t="shared" si="52"/>
        <v/>
      </c>
      <c r="L1151" s="96" t="str">
        <f t="shared" si="53"/>
        <v/>
      </c>
      <c r="N1151" s="34"/>
      <c r="O1151" s="46"/>
      <c r="P1151" s="35"/>
    </row>
    <row r="1152" spans="2:16" x14ac:dyDescent="0.25">
      <c r="B1152" s="34"/>
      <c r="C1152" s="46"/>
      <c r="D1152" s="46"/>
      <c r="E1152" s="46"/>
      <c r="F1152" s="35"/>
      <c r="H1152" s="96" t="str">
        <f t="shared" si="51"/>
        <v/>
      </c>
      <c r="J1152" s="96" t="str">
        <f t="shared" si="52"/>
        <v/>
      </c>
      <c r="L1152" s="96" t="str">
        <f t="shared" si="53"/>
        <v/>
      </c>
      <c r="N1152" s="34"/>
      <c r="O1152" s="46"/>
      <c r="P1152" s="35"/>
    </row>
    <row r="1153" spans="2:16" x14ac:dyDescent="0.25">
      <c r="B1153" s="34"/>
      <c r="C1153" s="46"/>
      <c r="D1153" s="46"/>
      <c r="E1153" s="46"/>
      <c r="F1153" s="35"/>
      <c r="H1153" s="96" t="str">
        <f t="shared" si="51"/>
        <v/>
      </c>
      <c r="J1153" s="96" t="str">
        <f t="shared" si="52"/>
        <v/>
      </c>
      <c r="L1153" s="96" t="str">
        <f t="shared" si="53"/>
        <v/>
      </c>
      <c r="N1153" s="34"/>
      <c r="O1153" s="46"/>
      <c r="P1153" s="35"/>
    </row>
    <row r="1154" spans="2:16" x14ac:dyDescent="0.25">
      <c r="B1154" s="34"/>
      <c r="C1154" s="46"/>
      <c r="D1154" s="46"/>
      <c r="E1154" s="46"/>
      <c r="F1154" s="35"/>
      <c r="H1154" s="96" t="str">
        <f t="shared" si="51"/>
        <v/>
      </c>
      <c r="J1154" s="96" t="str">
        <f t="shared" si="52"/>
        <v/>
      </c>
      <c r="L1154" s="96" t="str">
        <f t="shared" si="53"/>
        <v/>
      </c>
      <c r="N1154" s="34"/>
      <c r="O1154" s="46"/>
      <c r="P1154" s="35"/>
    </row>
    <row r="1155" spans="2:16" x14ac:dyDescent="0.25">
      <c r="B1155" s="34"/>
      <c r="C1155" s="46"/>
      <c r="D1155" s="46"/>
      <c r="E1155" s="46"/>
      <c r="F1155" s="35"/>
      <c r="H1155" s="96" t="str">
        <f t="shared" si="51"/>
        <v/>
      </c>
      <c r="J1155" s="96" t="str">
        <f t="shared" si="52"/>
        <v/>
      </c>
      <c r="L1155" s="96" t="str">
        <f t="shared" si="53"/>
        <v/>
      </c>
      <c r="N1155" s="34"/>
      <c r="O1155" s="46"/>
      <c r="P1155" s="35"/>
    </row>
    <row r="1156" spans="2:16" x14ac:dyDescent="0.25">
      <c r="B1156" s="34"/>
      <c r="C1156" s="46"/>
      <c r="D1156" s="46"/>
      <c r="E1156" s="46"/>
      <c r="F1156" s="35"/>
      <c r="H1156" s="96" t="str">
        <f t="shared" si="51"/>
        <v/>
      </c>
      <c r="J1156" s="96" t="str">
        <f t="shared" si="52"/>
        <v/>
      </c>
      <c r="L1156" s="96" t="str">
        <f t="shared" si="53"/>
        <v/>
      </c>
      <c r="N1156" s="34"/>
      <c r="O1156" s="46"/>
      <c r="P1156" s="35"/>
    </row>
    <row r="1157" spans="2:16" x14ac:dyDescent="0.25">
      <c r="B1157" s="34"/>
      <c r="C1157" s="46"/>
      <c r="D1157" s="46"/>
      <c r="E1157" s="46"/>
      <c r="F1157" s="35"/>
      <c r="H1157" s="96" t="str">
        <f t="shared" si="51"/>
        <v/>
      </c>
      <c r="J1157" s="96" t="str">
        <f t="shared" si="52"/>
        <v/>
      </c>
      <c r="L1157" s="96" t="str">
        <f t="shared" si="53"/>
        <v/>
      </c>
      <c r="N1157" s="34"/>
      <c r="O1157" s="46"/>
      <c r="P1157" s="35"/>
    </row>
    <row r="1158" spans="2:16" x14ac:dyDescent="0.25">
      <c r="B1158" s="34"/>
      <c r="C1158" s="46"/>
      <c r="D1158" s="46"/>
      <c r="E1158" s="46"/>
      <c r="F1158" s="35"/>
      <c r="H1158" s="96" t="str">
        <f t="shared" si="51"/>
        <v/>
      </c>
      <c r="J1158" s="96" t="str">
        <f t="shared" si="52"/>
        <v/>
      </c>
      <c r="L1158" s="96" t="str">
        <f t="shared" si="53"/>
        <v/>
      </c>
      <c r="N1158" s="34"/>
      <c r="O1158" s="46"/>
      <c r="P1158" s="35"/>
    </row>
    <row r="1159" spans="2:16" x14ac:dyDescent="0.25">
      <c r="B1159" s="34"/>
      <c r="C1159" s="46"/>
      <c r="D1159" s="46"/>
      <c r="E1159" s="46"/>
      <c r="F1159" s="35"/>
      <c r="H1159" s="96" t="str">
        <f t="shared" si="51"/>
        <v/>
      </c>
      <c r="J1159" s="96" t="str">
        <f t="shared" si="52"/>
        <v/>
      </c>
      <c r="L1159" s="96" t="str">
        <f t="shared" si="53"/>
        <v/>
      </c>
      <c r="N1159" s="34"/>
      <c r="O1159" s="46"/>
      <c r="P1159" s="35"/>
    </row>
    <row r="1160" spans="2:16" x14ac:dyDescent="0.25">
      <c r="B1160" s="34"/>
      <c r="C1160" s="46"/>
      <c r="D1160" s="46"/>
      <c r="E1160" s="46"/>
      <c r="F1160" s="35"/>
      <c r="H1160" s="96" t="str">
        <f t="shared" si="51"/>
        <v/>
      </c>
      <c r="J1160" s="96" t="str">
        <f t="shared" si="52"/>
        <v/>
      </c>
      <c r="L1160" s="96" t="str">
        <f t="shared" si="53"/>
        <v/>
      </c>
      <c r="N1160" s="34"/>
      <c r="O1160" s="46"/>
      <c r="P1160" s="35"/>
    </row>
    <row r="1161" spans="2:16" x14ac:dyDescent="0.25">
      <c r="B1161" s="34"/>
      <c r="C1161" s="46"/>
      <c r="D1161" s="46"/>
      <c r="E1161" s="46"/>
      <c r="F1161" s="35"/>
      <c r="H1161" s="96" t="str">
        <f t="shared" si="51"/>
        <v/>
      </c>
      <c r="J1161" s="96" t="str">
        <f t="shared" si="52"/>
        <v/>
      </c>
      <c r="L1161" s="96" t="str">
        <f t="shared" si="53"/>
        <v/>
      </c>
      <c r="N1161" s="34"/>
      <c r="O1161" s="46"/>
      <c r="P1161" s="35"/>
    </row>
    <row r="1162" spans="2:16" x14ac:dyDescent="0.25">
      <c r="B1162" s="34"/>
      <c r="C1162" s="46"/>
      <c r="D1162" s="46"/>
      <c r="E1162" s="46"/>
      <c r="F1162" s="35"/>
      <c r="H1162" s="96" t="str">
        <f t="shared" si="51"/>
        <v/>
      </c>
      <c r="J1162" s="96" t="str">
        <f t="shared" si="52"/>
        <v/>
      </c>
      <c r="L1162" s="96" t="str">
        <f t="shared" si="53"/>
        <v/>
      </c>
      <c r="N1162" s="34"/>
      <c r="O1162" s="46"/>
      <c r="P1162" s="35"/>
    </row>
    <row r="1163" spans="2:16" x14ac:dyDescent="0.25">
      <c r="B1163" s="34"/>
      <c r="C1163" s="46"/>
      <c r="D1163" s="46"/>
      <c r="E1163" s="46"/>
      <c r="F1163" s="35"/>
      <c r="H1163" s="96" t="str">
        <f t="shared" ref="H1163:H1209" si="54">IF(C1163="","",C1163) &amp; IF(D1163="",""," – " &amp; D1163) &amp; IF(E1163="",""," – " &amp; E1163) &amp; IF(F1163="",""," – " &amp; F1163)</f>
        <v/>
      </c>
      <c r="J1163" s="96" t="str">
        <f t="shared" ref="J1163:J1209" si="55">IF(C1163="","",C1163) &amp; IF(D1163="",""," – " &amp; D1163) &amp; IF(E1163="",""," – " &amp; E1163)</f>
        <v/>
      </c>
      <c r="L1163" s="96" t="str">
        <f t="shared" ref="L1163:L1209" si="56">IF(C1163="","",C1163) &amp; IF(D1163="",""," – " &amp; D1163)</f>
        <v/>
      </c>
      <c r="N1163" s="34"/>
      <c r="O1163" s="46"/>
      <c r="P1163" s="35"/>
    </row>
    <row r="1164" spans="2:16" x14ac:dyDescent="0.25">
      <c r="B1164" s="34"/>
      <c r="C1164" s="46"/>
      <c r="D1164" s="46"/>
      <c r="E1164" s="46"/>
      <c r="F1164" s="35"/>
      <c r="H1164" s="96" t="str">
        <f t="shared" si="54"/>
        <v/>
      </c>
      <c r="J1164" s="96" t="str">
        <f t="shared" si="55"/>
        <v/>
      </c>
      <c r="L1164" s="96" t="str">
        <f t="shared" si="56"/>
        <v/>
      </c>
      <c r="N1164" s="34"/>
      <c r="O1164" s="46"/>
      <c r="P1164" s="35"/>
    </row>
    <row r="1165" spans="2:16" x14ac:dyDescent="0.25">
      <c r="B1165" s="34"/>
      <c r="C1165" s="46"/>
      <c r="D1165" s="46"/>
      <c r="E1165" s="46"/>
      <c r="F1165" s="35"/>
      <c r="H1165" s="96" t="str">
        <f t="shared" si="54"/>
        <v/>
      </c>
      <c r="J1165" s="96" t="str">
        <f t="shared" si="55"/>
        <v/>
      </c>
      <c r="L1165" s="96" t="str">
        <f t="shared" si="56"/>
        <v/>
      </c>
      <c r="N1165" s="34"/>
      <c r="O1165" s="46"/>
      <c r="P1165" s="35"/>
    </row>
    <row r="1166" spans="2:16" x14ac:dyDescent="0.25">
      <c r="B1166" s="34"/>
      <c r="C1166" s="46"/>
      <c r="D1166" s="46"/>
      <c r="E1166" s="46"/>
      <c r="F1166" s="35"/>
      <c r="H1166" s="96" t="str">
        <f t="shared" si="54"/>
        <v/>
      </c>
      <c r="J1166" s="96" t="str">
        <f t="shared" si="55"/>
        <v/>
      </c>
      <c r="L1166" s="96" t="str">
        <f t="shared" si="56"/>
        <v/>
      </c>
      <c r="N1166" s="34"/>
      <c r="O1166" s="46"/>
      <c r="P1166" s="35"/>
    </row>
    <row r="1167" spans="2:16" x14ac:dyDescent="0.25">
      <c r="B1167" s="34"/>
      <c r="C1167" s="46"/>
      <c r="D1167" s="46"/>
      <c r="E1167" s="46"/>
      <c r="F1167" s="35"/>
      <c r="H1167" s="96" t="str">
        <f t="shared" si="54"/>
        <v/>
      </c>
      <c r="J1167" s="96" t="str">
        <f t="shared" si="55"/>
        <v/>
      </c>
      <c r="L1167" s="96" t="str">
        <f t="shared" si="56"/>
        <v/>
      </c>
      <c r="N1167" s="34"/>
      <c r="O1167" s="46"/>
      <c r="P1167" s="35"/>
    </row>
    <row r="1168" spans="2:16" x14ac:dyDescent="0.25">
      <c r="B1168" s="34"/>
      <c r="C1168" s="46"/>
      <c r="D1168" s="46"/>
      <c r="E1168" s="46"/>
      <c r="F1168" s="35"/>
      <c r="H1168" s="96" t="str">
        <f t="shared" si="54"/>
        <v/>
      </c>
      <c r="J1168" s="96" t="str">
        <f t="shared" si="55"/>
        <v/>
      </c>
      <c r="L1168" s="96" t="str">
        <f t="shared" si="56"/>
        <v/>
      </c>
      <c r="N1168" s="34"/>
      <c r="O1168" s="46"/>
      <c r="P1168" s="35"/>
    </row>
    <row r="1169" spans="2:16" x14ac:dyDescent="0.25">
      <c r="B1169" s="34"/>
      <c r="C1169" s="46"/>
      <c r="D1169" s="46"/>
      <c r="E1169" s="46"/>
      <c r="F1169" s="35"/>
      <c r="H1169" s="96" t="str">
        <f t="shared" si="54"/>
        <v/>
      </c>
      <c r="J1169" s="96" t="str">
        <f t="shared" si="55"/>
        <v/>
      </c>
      <c r="L1169" s="96" t="str">
        <f t="shared" si="56"/>
        <v/>
      </c>
      <c r="N1169" s="34"/>
      <c r="O1169" s="46"/>
      <c r="P1169" s="35"/>
    </row>
    <row r="1170" spans="2:16" x14ac:dyDescent="0.25">
      <c r="B1170" s="34"/>
      <c r="C1170" s="46"/>
      <c r="D1170" s="46"/>
      <c r="E1170" s="46"/>
      <c r="F1170" s="35"/>
      <c r="H1170" s="96" t="str">
        <f t="shared" si="54"/>
        <v/>
      </c>
      <c r="J1170" s="96" t="str">
        <f t="shared" si="55"/>
        <v/>
      </c>
      <c r="L1170" s="96" t="str">
        <f t="shared" si="56"/>
        <v/>
      </c>
      <c r="N1170" s="34"/>
      <c r="O1170" s="46"/>
      <c r="P1170" s="35"/>
    </row>
    <row r="1171" spans="2:16" x14ac:dyDescent="0.25">
      <c r="B1171" s="34"/>
      <c r="C1171" s="46"/>
      <c r="D1171" s="46"/>
      <c r="E1171" s="46"/>
      <c r="F1171" s="35"/>
      <c r="H1171" s="96" t="str">
        <f t="shared" si="54"/>
        <v/>
      </c>
      <c r="J1171" s="96" t="str">
        <f t="shared" si="55"/>
        <v/>
      </c>
      <c r="L1171" s="96" t="str">
        <f t="shared" si="56"/>
        <v/>
      </c>
      <c r="N1171" s="34"/>
      <c r="O1171" s="46"/>
      <c r="P1171" s="35"/>
    </row>
    <row r="1172" spans="2:16" x14ac:dyDescent="0.25">
      <c r="B1172" s="34"/>
      <c r="C1172" s="46"/>
      <c r="D1172" s="46"/>
      <c r="E1172" s="46"/>
      <c r="F1172" s="35"/>
      <c r="H1172" s="96" t="str">
        <f t="shared" si="54"/>
        <v/>
      </c>
      <c r="J1172" s="96" t="str">
        <f t="shared" si="55"/>
        <v/>
      </c>
      <c r="L1172" s="96" t="str">
        <f t="shared" si="56"/>
        <v/>
      </c>
      <c r="N1172" s="34"/>
      <c r="O1172" s="46"/>
      <c r="P1172" s="35"/>
    </row>
    <row r="1173" spans="2:16" x14ac:dyDescent="0.25">
      <c r="B1173" s="34"/>
      <c r="C1173" s="46"/>
      <c r="D1173" s="46"/>
      <c r="E1173" s="46"/>
      <c r="F1173" s="35"/>
      <c r="H1173" s="96" t="str">
        <f t="shared" si="54"/>
        <v/>
      </c>
      <c r="J1173" s="96" t="str">
        <f t="shared" si="55"/>
        <v/>
      </c>
      <c r="L1173" s="96" t="str">
        <f t="shared" si="56"/>
        <v/>
      </c>
      <c r="N1173" s="34"/>
      <c r="O1173" s="46"/>
      <c r="P1173" s="35"/>
    </row>
    <row r="1174" spans="2:16" x14ac:dyDescent="0.25">
      <c r="B1174" s="34"/>
      <c r="C1174" s="46"/>
      <c r="D1174" s="46"/>
      <c r="E1174" s="46"/>
      <c r="F1174" s="35"/>
      <c r="H1174" s="96" t="str">
        <f t="shared" si="54"/>
        <v/>
      </c>
      <c r="J1174" s="96" t="str">
        <f t="shared" si="55"/>
        <v/>
      </c>
      <c r="L1174" s="96" t="str">
        <f t="shared" si="56"/>
        <v/>
      </c>
      <c r="N1174" s="34"/>
      <c r="O1174" s="46"/>
      <c r="P1174" s="35"/>
    </row>
    <row r="1175" spans="2:16" x14ac:dyDescent="0.25">
      <c r="B1175" s="34"/>
      <c r="C1175" s="46"/>
      <c r="D1175" s="46"/>
      <c r="E1175" s="46"/>
      <c r="F1175" s="35"/>
      <c r="H1175" s="96" t="str">
        <f t="shared" si="54"/>
        <v/>
      </c>
      <c r="J1175" s="96" t="str">
        <f t="shared" si="55"/>
        <v/>
      </c>
      <c r="L1175" s="96" t="str">
        <f t="shared" si="56"/>
        <v/>
      </c>
      <c r="N1175" s="34"/>
      <c r="O1175" s="46"/>
      <c r="P1175" s="35"/>
    </row>
    <row r="1176" spans="2:16" x14ac:dyDescent="0.25">
      <c r="B1176" s="34"/>
      <c r="C1176" s="46"/>
      <c r="D1176" s="46"/>
      <c r="E1176" s="46"/>
      <c r="F1176" s="35"/>
      <c r="H1176" s="96" t="str">
        <f t="shared" si="54"/>
        <v/>
      </c>
      <c r="J1176" s="96" t="str">
        <f t="shared" si="55"/>
        <v/>
      </c>
      <c r="L1176" s="96" t="str">
        <f t="shared" si="56"/>
        <v/>
      </c>
      <c r="N1176" s="34"/>
      <c r="O1176" s="46"/>
      <c r="P1176" s="35"/>
    </row>
    <row r="1177" spans="2:16" x14ac:dyDescent="0.25">
      <c r="B1177" s="34"/>
      <c r="C1177" s="46"/>
      <c r="D1177" s="46"/>
      <c r="E1177" s="46"/>
      <c r="F1177" s="35"/>
      <c r="H1177" s="96" t="str">
        <f t="shared" si="54"/>
        <v/>
      </c>
      <c r="J1177" s="96" t="str">
        <f t="shared" si="55"/>
        <v/>
      </c>
      <c r="L1177" s="96" t="str">
        <f t="shared" si="56"/>
        <v/>
      </c>
      <c r="N1177" s="34"/>
      <c r="O1177" s="46"/>
      <c r="P1177" s="35"/>
    </row>
    <row r="1178" spans="2:16" x14ac:dyDescent="0.25">
      <c r="B1178" s="34"/>
      <c r="C1178" s="46"/>
      <c r="D1178" s="46"/>
      <c r="E1178" s="46"/>
      <c r="F1178" s="35"/>
      <c r="H1178" s="96" t="str">
        <f t="shared" si="54"/>
        <v/>
      </c>
      <c r="J1178" s="96" t="str">
        <f t="shared" si="55"/>
        <v/>
      </c>
      <c r="L1178" s="96" t="str">
        <f t="shared" si="56"/>
        <v/>
      </c>
      <c r="N1178" s="34"/>
      <c r="O1178" s="46"/>
      <c r="P1178" s="35"/>
    </row>
    <row r="1179" spans="2:16" x14ac:dyDescent="0.25">
      <c r="B1179" s="34"/>
      <c r="C1179" s="46"/>
      <c r="D1179" s="46"/>
      <c r="E1179" s="46"/>
      <c r="F1179" s="35"/>
      <c r="H1179" s="96" t="str">
        <f t="shared" si="54"/>
        <v/>
      </c>
      <c r="J1179" s="96" t="str">
        <f t="shared" si="55"/>
        <v/>
      </c>
      <c r="L1179" s="96" t="str">
        <f t="shared" si="56"/>
        <v/>
      </c>
      <c r="N1179" s="34"/>
      <c r="O1179" s="46"/>
      <c r="P1179" s="35"/>
    </row>
    <row r="1180" spans="2:16" x14ac:dyDescent="0.25">
      <c r="B1180" s="34"/>
      <c r="C1180" s="46"/>
      <c r="D1180" s="46"/>
      <c r="E1180" s="46"/>
      <c r="F1180" s="35"/>
      <c r="H1180" s="96" t="str">
        <f t="shared" si="54"/>
        <v/>
      </c>
      <c r="J1180" s="96" t="str">
        <f t="shared" si="55"/>
        <v/>
      </c>
      <c r="L1180" s="96" t="str">
        <f t="shared" si="56"/>
        <v/>
      </c>
      <c r="N1180" s="34"/>
      <c r="O1180" s="46"/>
      <c r="P1180" s="35"/>
    </row>
    <row r="1181" spans="2:16" x14ac:dyDescent="0.25">
      <c r="B1181" s="34"/>
      <c r="C1181" s="46"/>
      <c r="D1181" s="46"/>
      <c r="E1181" s="46"/>
      <c r="F1181" s="35"/>
      <c r="H1181" s="96" t="str">
        <f t="shared" si="54"/>
        <v/>
      </c>
      <c r="J1181" s="96" t="str">
        <f t="shared" si="55"/>
        <v/>
      </c>
      <c r="L1181" s="96" t="str">
        <f t="shared" si="56"/>
        <v/>
      </c>
      <c r="N1181" s="34"/>
      <c r="O1181" s="46"/>
      <c r="P1181" s="35"/>
    </row>
    <row r="1182" spans="2:16" x14ac:dyDescent="0.25">
      <c r="B1182" s="34"/>
      <c r="C1182" s="46"/>
      <c r="D1182" s="46"/>
      <c r="E1182" s="46"/>
      <c r="F1182" s="35"/>
      <c r="H1182" s="96" t="str">
        <f t="shared" si="54"/>
        <v/>
      </c>
      <c r="J1182" s="96" t="str">
        <f t="shared" si="55"/>
        <v/>
      </c>
      <c r="L1182" s="96" t="str">
        <f t="shared" si="56"/>
        <v/>
      </c>
      <c r="N1182" s="34"/>
      <c r="O1182" s="46"/>
      <c r="P1182" s="35"/>
    </row>
    <row r="1183" spans="2:16" x14ac:dyDescent="0.25">
      <c r="B1183" s="34"/>
      <c r="C1183" s="46"/>
      <c r="D1183" s="46"/>
      <c r="E1183" s="46"/>
      <c r="F1183" s="35"/>
      <c r="H1183" s="96" t="str">
        <f t="shared" si="54"/>
        <v/>
      </c>
      <c r="J1183" s="96" t="str">
        <f t="shared" si="55"/>
        <v/>
      </c>
      <c r="L1183" s="96" t="str">
        <f t="shared" si="56"/>
        <v/>
      </c>
      <c r="N1183" s="34"/>
      <c r="O1183" s="46"/>
      <c r="P1183" s="35"/>
    </row>
    <row r="1184" spans="2:16" x14ac:dyDescent="0.25">
      <c r="B1184" s="34"/>
      <c r="C1184" s="46"/>
      <c r="D1184" s="46"/>
      <c r="E1184" s="46"/>
      <c r="F1184" s="35"/>
      <c r="H1184" s="96" t="str">
        <f t="shared" si="54"/>
        <v/>
      </c>
      <c r="J1184" s="96" t="str">
        <f t="shared" si="55"/>
        <v/>
      </c>
      <c r="L1184" s="96" t="str">
        <f t="shared" si="56"/>
        <v/>
      </c>
      <c r="N1184" s="34"/>
      <c r="O1184" s="46"/>
      <c r="P1184" s="35"/>
    </row>
    <row r="1185" spans="2:16" x14ac:dyDescent="0.25">
      <c r="B1185" s="34"/>
      <c r="C1185" s="46"/>
      <c r="D1185" s="46"/>
      <c r="E1185" s="46"/>
      <c r="F1185" s="35"/>
      <c r="H1185" s="96" t="str">
        <f t="shared" si="54"/>
        <v/>
      </c>
      <c r="J1185" s="96" t="str">
        <f t="shared" si="55"/>
        <v/>
      </c>
      <c r="L1185" s="96" t="str">
        <f t="shared" si="56"/>
        <v/>
      </c>
      <c r="N1185" s="34"/>
      <c r="O1185" s="46"/>
      <c r="P1185" s="35"/>
    </row>
    <row r="1186" spans="2:16" x14ac:dyDescent="0.25">
      <c r="B1186" s="34"/>
      <c r="C1186" s="46"/>
      <c r="D1186" s="46"/>
      <c r="E1186" s="46"/>
      <c r="F1186" s="35"/>
      <c r="H1186" s="96" t="str">
        <f t="shared" si="54"/>
        <v/>
      </c>
      <c r="J1186" s="96" t="str">
        <f t="shared" si="55"/>
        <v/>
      </c>
      <c r="L1186" s="96" t="str">
        <f t="shared" si="56"/>
        <v/>
      </c>
      <c r="N1186" s="34"/>
      <c r="O1186" s="46"/>
      <c r="P1186" s="35"/>
    </row>
    <row r="1187" spans="2:16" x14ac:dyDescent="0.25">
      <c r="B1187" s="34"/>
      <c r="C1187" s="46"/>
      <c r="D1187" s="46"/>
      <c r="E1187" s="46"/>
      <c r="F1187" s="35"/>
      <c r="H1187" s="96" t="str">
        <f t="shared" si="54"/>
        <v/>
      </c>
      <c r="J1187" s="96" t="str">
        <f t="shared" si="55"/>
        <v/>
      </c>
      <c r="L1187" s="96" t="str">
        <f t="shared" si="56"/>
        <v/>
      </c>
      <c r="N1187" s="34"/>
      <c r="O1187" s="46"/>
      <c r="P1187" s="35"/>
    </row>
    <row r="1188" spans="2:16" x14ac:dyDescent="0.25">
      <c r="B1188" s="34"/>
      <c r="C1188" s="46"/>
      <c r="D1188" s="46"/>
      <c r="E1188" s="46"/>
      <c r="F1188" s="35"/>
      <c r="H1188" s="96" t="str">
        <f t="shared" si="54"/>
        <v/>
      </c>
      <c r="J1188" s="96" t="str">
        <f t="shared" si="55"/>
        <v/>
      </c>
      <c r="L1188" s="96" t="str">
        <f t="shared" si="56"/>
        <v/>
      </c>
      <c r="N1188" s="34"/>
      <c r="O1188" s="46"/>
      <c r="P1188" s="35"/>
    </row>
    <row r="1189" spans="2:16" x14ac:dyDescent="0.25">
      <c r="B1189" s="34"/>
      <c r="C1189" s="46"/>
      <c r="D1189" s="46"/>
      <c r="E1189" s="46"/>
      <c r="F1189" s="35"/>
      <c r="H1189" s="96" t="str">
        <f t="shared" si="54"/>
        <v/>
      </c>
      <c r="J1189" s="96" t="str">
        <f t="shared" si="55"/>
        <v/>
      </c>
      <c r="L1189" s="96" t="str">
        <f t="shared" si="56"/>
        <v/>
      </c>
      <c r="N1189" s="34"/>
      <c r="O1189" s="46"/>
      <c r="P1189" s="35"/>
    </row>
    <row r="1190" spans="2:16" x14ac:dyDescent="0.25">
      <c r="B1190" s="34"/>
      <c r="C1190" s="46"/>
      <c r="D1190" s="46"/>
      <c r="E1190" s="46"/>
      <c r="F1190" s="35"/>
      <c r="H1190" s="96" t="str">
        <f t="shared" si="54"/>
        <v/>
      </c>
      <c r="J1190" s="96" t="str">
        <f t="shared" si="55"/>
        <v/>
      </c>
      <c r="L1190" s="96" t="str">
        <f t="shared" si="56"/>
        <v/>
      </c>
      <c r="N1190" s="34"/>
      <c r="O1190" s="46"/>
      <c r="P1190" s="35"/>
    </row>
    <row r="1191" spans="2:16" x14ac:dyDescent="0.25">
      <c r="B1191" s="34"/>
      <c r="C1191" s="46"/>
      <c r="D1191" s="46"/>
      <c r="E1191" s="46"/>
      <c r="F1191" s="35"/>
      <c r="H1191" s="96" t="str">
        <f t="shared" si="54"/>
        <v/>
      </c>
      <c r="J1191" s="96" t="str">
        <f t="shared" si="55"/>
        <v/>
      </c>
      <c r="L1191" s="96" t="str">
        <f t="shared" si="56"/>
        <v/>
      </c>
      <c r="N1191" s="34"/>
      <c r="O1191" s="46"/>
      <c r="P1191" s="35"/>
    </row>
    <row r="1192" spans="2:16" x14ac:dyDescent="0.25">
      <c r="B1192" s="34"/>
      <c r="C1192" s="46"/>
      <c r="D1192" s="46"/>
      <c r="E1192" s="46"/>
      <c r="F1192" s="35"/>
      <c r="H1192" s="96" t="str">
        <f t="shared" si="54"/>
        <v/>
      </c>
      <c r="J1192" s="96" t="str">
        <f t="shared" si="55"/>
        <v/>
      </c>
      <c r="L1192" s="96" t="str">
        <f t="shared" si="56"/>
        <v/>
      </c>
      <c r="N1192" s="34"/>
      <c r="O1192" s="46"/>
      <c r="P1192" s="35"/>
    </row>
    <row r="1193" spans="2:16" x14ac:dyDescent="0.25">
      <c r="B1193" s="34"/>
      <c r="C1193" s="46"/>
      <c r="D1193" s="46"/>
      <c r="E1193" s="46"/>
      <c r="F1193" s="35"/>
      <c r="H1193" s="96" t="str">
        <f t="shared" si="54"/>
        <v/>
      </c>
      <c r="J1193" s="96" t="str">
        <f t="shared" si="55"/>
        <v/>
      </c>
      <c r="L1193" s="96" t="str">
        <f t="shared" si="56"/>
        <v/>
      </c>
      <c r="N1193" s="34"/>
      <c r="O1193" s="46"/>
      <c r="P1193" s="35"/>
    </row>
    <row r="1194" spans="2:16" x14ac:dyDescent="0.25">
      <c r="B1194" s="34"/>
      <c r="C1194" s="46"/>
      <c r="D1194" s="46"/>
      <c r="E1194" s="46"/>
      <c r="F1194" s="35"/>
      <c r="H1194" s="96" t="str">
        <f t="shared" si="54"/>
        <v/>
      </c>
      <c r="J1194" s="96" t="str">
        <f t="shared" si="55"/>
        <v/>
      </c>
      <c r="L1194" s="96" t="str">
        <f t="shared" si="56"/>
        <v/>
      </c>
      <c r="N1194" s="34"/>
      <c r="O1194" s="46"/>
      <c r="P1194" s="35"/>
    </row>
    <row r="1195" spans="2:16" x14ac:dyDescent="0.25">
      <c r="B1195" s="34"/>
      <c r="C1195" s="46"/>
      <c r="D1195" s="46"/>
      <c r="E1195" s="46"/>
      <c r="F1195" s="35"/>
      <c r="H1195" s="96" t="str">
        <f t="shared" si="54"/>
        <v/>
      </c>
      <c r="J1195" s="96" t="str">
        <f t="shared" si="55"/>
        <v/>
      </c>
      <c r="L1195" s="96" t="str">
        <f t="shared" si="56"/>
        <v/>
      </c>
      <c r="N1195" s="34"/>
      <c r="O1195" s="46"/>
      <c r="P1195" s="35"/>
    </row>
    <row r="1196" spans="2:16" x14ac:dyDescent="0.25">
      <c r="B1196" s="34"/>
      <c r="C1196" s="46"/>
      <c r="D1196" s="46"/>
      <c r="E1196" s="46"/>
      <c r="F1196" s="35"/>
      <c r="H1196" s="96" t="str">
        <f t="shared" si="54"/>
        <v/>
      </c>
      <c r="J1196" s="96" t="str">
        <f t="shared" si="55"/>
        <v/>
      </c>
      <c r="L1196" s="96" t="str">
        <f t="shared" si="56"/>
        <v/>
      </c>
      <c r="N1196" s="34"/>
      <c r="O1196" s="46"/>
      <c r="P1196" s="35"/>
    </row>
    <row r="1197" spans="2:16" x14ac:dyDescent="0.25">
      <c r="B1197" s="34"/>
      <c r="C1197" s="46"/>
      <c r="D1197" s="46"/>
      <c r="E1197" s="46"/>
      <c r="F1197" s="35"/>
      <c r="H1197" s="96" t="str">
        <f t="shared" si="54"/>
        <v/>
      </c>
      <c r="J1197" s="96" t="str">
        <f t="shared" si="55"/>
        <v/>
      </c>
      <c r="L1197" s="96" t="str">
        <f t="shared" si="56"/>
        <v/>
      </c>
      <c r="N1197" s="34"/>
      <c r="O1197" s="46"/>
      <c r="P1197" s="35"/>
    </row>
    <row r="1198" spans="2:16" x14ac:dyDescent="0.25">
      <c r="B1198" s="34"/>
      <c r="C1198" s="46"/>
      <c r="D1198" s="46"/>
      <c r="E1198" s="46"/>
      <c r="F1198" s="35"/>
      <c r="H1198" s="96" t="str">
        <f t="shared" si="54"/>
        <v/>
      </c>
      <c r="J1198" s="96" t="str">
        <f t="shared" si="55"/>
        <v/>
      </c>
      <c r="L1198" s="96" t="str">
        <f t="shared" si="56"/>
        <v/>
      </c>
      <c r="N1198" s="34"/>
      <c r="O1198" s="46"/>
      <c r="P1198" s="35"/>
    </row>
    <row r="1199" spans="2:16" x14ac:dyDescent="0.25">
      <c r="B1199" s="34"/>
      <c r="C1199" s="46"/>
      <c r="D1199" s="46"/>
      <c r="E1199" s="46"/>
      <c r="F1199" s="35"/>
      <c r="H1199" s="96" t="str">
        <f t="shared" si="54"/>
        <v/>
      </c>
      <c r="J1199" s="96" t="str">
        <f t="shared" si="55"/>
        <v/>
      </c>
      <c r="L1199" s="96" t="str">
        <f t="shared" si="56"/>
        <v/>
      </c>
      <c r="N1199" s="34"/>
      <c r="O1199" s="46"/>
      <c r="P1199" s="35"/>
    </row>
    <row r="1200" spans="2:16" x14ac:dyDescent="0.25">
      <c r="B1200" s="34"/>
      <c r="C1200" s="46"/>
      <c r="D1200" s="46"/>
      <c r="E1200" s="46"/>
      <c r="F1200" s="35"/>
      <c r="H1200" s="96" t="str">
        <f t="shared" si="54"/>
        <v/>
      </c>
      <c r="J1200" s="96" t="str">
        <f t="shared" si="55"/>
        <v/>
      </c>
      <c r="L1200" s="96" t="str">
        <f t="shared" si="56"/>
        <v/>
      </c>
      <c r="N1200" s="34"/>
      <c r="O1200" s="46"/>
      <c r="P1200" s="35"/>
    </row>
    <row r="1201" spans="2:16" x14ac:dyDescent="0.25">
      <c r="B1201" s="34"/>
      <c r="C1201" s="46"/>
      <c r="D1201" s="46"/>
      <c r="E1201" s="46"/>
      <c r="F1201" s="35"/>
      <c r="H1201" s="96" t="str">
        <f t="shared" si="54"/>
        <v/>
      </c>
      <c r="J1201" s="96" t="str">
        <f t="shared" si="55"/>
        <v/>
      </c>
      <c r="L1201" s="96" t="str">
        <f t="shared" si="56"/>
        <v/>
      </c>
      <c r="N1201" s="34"/>
      <c r="O1201" s="46"/>
      <c r="P1201" s="35"/>
    </row>
    <row r="1202" spans="2:16" x14ac:dyDescent="0.25">
      <c r="B1202" s="34"/>
      <c r="C1202" s="46"/>
      <c r="D1202" s="46"/>
      <c r="E1202" s="46"/>
      <c r="F1202" s="35"/>
      <c r="H1202" s="96" t="str">
        <f t="shared" si="54"/>
        <v/>
      </c>
      <c r="J1202" s="96" t="str">
        <f t="shared" si="55"/>
        <v/>
      </c>
      <c r="L1202" s="96" t="str">
        <f t="shared" si="56"/>
        <v/>
      </c>
      <c r="N1202" s="34"/>
      <c r="O1202" s="46"/>
      <c r="P1202" s="35"/>
    </row>
    <row r="1203" spans="2:16" x14ac:dyDescent="0.25">
      <c r="B1203" s="34"/>
      <c r="C1203" s="46"/>
      <c r="D1203" s="46"/>
      <c r="E1203" s="46"/>
      <c r="F1203" s="35"/>
      <c r="H1203" s="96" t="str">
        <f t="shared" si="54"/>
        <v/>
      </c>
      <c r="J1203" s="96" t="str">
        <f t="shared" si="55"/>
        <v/>
      </c>
      <c r="L1203" s="96" t="str">
        <f t="shared" si="56"/>
        <v/>
      </c>
      <c r="N1203" s="34"/>
      <c r="O1203" s="46"/>
      <c r="P1203" s="35"/>
    </row>
    <row r="1204" spans="2:16" x14ac:dyDescent="0.25">
      <c r="B1204" s="34"/>
      <c r="C1204" s="46"/>
      <c r="D1204" s="46"/>
      <c r="E1204" s="46"/>
      <c r="F1204" s="35"/>
      <c r="H1204" s="96" t="str">
        <f t="shared" si="54"/>
        <v/>
      </c>
      <c r="J1204" s="96" t="str">
        <f t="shared" si="55"/>
        <v/>
      </c>
      <c r="L1204" s="96" t="str">
        <f t="shared" si="56"/>
        <v/>
      </c>
      <c r="N1204" s="34"/>
      <c r="O1204" s="46"/>
      <c r="P1204" s="35"/>
    </row>
    <row r="1205" spans="2:16" x14ac:dyDescent="0.25">
      <c r="B1205" s="34"/>
      <c r="C1205" s="46"/>
      <c r="D1205" s="46"/>
      <c r="E1205" s="46"/>
      <c r="F1205" s="35"/>
      <c r="H1205" s="96" t="str">
        <f t="shared" si="54"/>
        <v/>
      </c>
      <c r="J1205" s="96" t="str">
        <f t="shared" si="55"/>
        <v/>
      </c>
      <c r="L1205" s="96" t="str">
        <f t="shared" si="56"/>
        <v/>
      </c>
      <c r="N1205" s="34"/>
      <c r="O1205" s="46"/>
      <c r="P1205" s="35"/>
    </row>
    <row r="1206" spans="2:16" x14ac:dyDescent="0.25">
      <c r="B1206" s="34"/>
      <c r="C1206" s="46"/>
      <c r="D1206" s="46"/>
      <c r="E1206" s="46"/>
      <c r="F1206" s="35"/>
      <c r="H1206" s="96" t="str">
        <f t="shared" si="54"/>
        <v/>
      </c>
      <c r="J1206" s="96" t="str">
        <f t="shared" si="55"/>
        <v/>
      </c>
      <c r="L1206" s="96" t="str">
        <f t="shared" si="56"/>
        <v/>
      </c>
      <c r="N1206" s="34"/>
      <c r="O1206" s="46"/>
      <c r="P1206" s="35"/>
    </row>
    <row r="1207" spans="2:16" x14ac:dyDescent="0.25">
      <c r="B1207" s="34"/>
      <c r="C1207" s="46"/>
      <c r="D1207" s="46"/>
      <c r="E1207" s="46"/>
      <c r="F1207" s="35"/>
      <c r="H1207" s="96" t="str">
        <f t="shared" si="54"/>
        <v/>
      </c>
      <c r="J1207" s="96" t="str">
        <f t="shared" si="55"/>
        <v/>
      </c>
      <c r="L1207" s="96" t="str">
        <f t="shared" si="56"/>
        <v/>
      </c>
      <c r="N1207" s="34"/>
      <c r="O1207" s="46"/>
      <c r="P1207" s="35"/>
    </row>
    <row r="1208" spans="2:16" x14ac:dyDescent="0.25">
      <c r="B1208" s="34"/>
      <c r="C1208" s="46"/>
      <c r="D1208" s="46"/>
      <c r="E1208" s="46"/>
      <c r="F1208" s="35"/>
      <c r="H1208" s="96" t="str">
        <f t="shared" si="54"/>
        <v/>
      </c>
      <c r="J1208" s="96" t="str">
        <f t="shared" si="55"/>
        <v/>
      </c>
      <c r="L1208" s="96" t="str">
        <f t="shared" si="56"/>
        <v/>
      </c>
      <c r="N1208" s="34"/>
      <c r="O1208" s="46"/>
      <c r="P1208" s="35"/>
    </row>
    <row r="1209" spans="2:16" ht="15.75" thickBot="1" x14ac:dyDescent="0.3">
      <c r="B1209" s="36"/>
      <c r="C1209" s="38"/>
      <c r="D1209" s="38"/>
      <c r="E1209" s="38"/>
      <c r="F1209" s="37"/>
      <c r="H1209" s="97" t="str">
        <f t="shared" si="54"/>
        <v/>
      </c>
      <c r="J1209" s="97" t="str">
        <f t="shared" si="55"/>
        <v/>
      </c>
      <c r="L1209" s="97" t="str">
        <f t="shared" si="56"/>
        <v/>
      </c>
      <c r="N1209" s="36"/>
      <c r="O1209" s="38"/>
      <c r="P1209" s="37"/>
    </row>
  </sheetData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topLeftCell="A2" workbookViewId="0">
      <selection activeCell="G10" sqref="G10:G109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214" t="s">
        <v>1400</v>
      </c>
      <c r="C2" s="215"/>
      <c r="D2" s="215"/>
      <c r="E2" s="215"/>
      <c r="F2" s="215"/>
      <c r="G2" s="216"/>
    </row>
    <row r="3" spans="2:7" ht="15.75" thickBot="1" x14ac:dyDescent="0.3"/>
    <row r="4" spans="2:7" ht="21.75" thickBot="1" x14ac:dyDescent="0.4">
      <c r="B4" s="211" t="s">
        <v>1395</v>
      </c>
      <c r="C4" s="213"/>
      <c r="E4" s="211" t="s">
        <v>1394</v>
      </c>
      <c r="F4" s="212"/>
      <c r="G4" s="213"/>
    </row>
    <row r="5" spans="2:7" ht="15.75" thickBot="1" x14ac:dyDescent="0.3"/>
    <row r="6" spans="2:7" ht="107.25" customHeight="1" thickBot="1" x14ac:dyDescent="0.3">
      <c r="B6" s="217" t="s">
        <v>1488</v>
      </c>
      <c r="C6" s="218"/>
      <c r="E6" s="208" t="s">
        <v>1534</v>
      </c>
      <c r="F6" s="209"/>
      <c r="G6" s="210"/>
    </row>
    <row r="7" spans="2:7" x14ac:dyDescent="0.25">
      <c r="B7" s="7"/>
      <c r="C7" s="7"/>
    </row>
    <row r="8" spans="2:7" x14ac:dyDescent="0.25">
      <c r="B8" s="87" t="s">
        <v>1489</v>
      </c>
      <c r="C8" s="87" t="s">
        <v>1490</v>
      </c>
      <c r="D8" s="4"/>
      <c r="E8" s="88" t="s">
        <v>1496</v>
      </c>
      <c r="F8" s="55" t="s">
        <v>1504</v>
      </c>
      <c r="G8" s="59" t="s">
        <v>1533</v>
      </c>
    </row>
    <row r="9" spans="2:7" ht="7.5" customHeight="1" thickBot="1" x14ac:dyDescent="0.3">
      <c r="B9" s="4"/>
      <c r="C9" s="4"/>
      <c r="D9" s="4"/>
      <c r="E9" s="4"/>
      <c r="F9" s="4"/>
      <c r="G9" s="4"/>
    </row>
    <row r="10" spans="2:7" x14ac:dyDescent="0.25">
      <c r="B10" s="32">
        <v>14</v>
      </c>
      <c r="C10" s="33" t="s">
        <v>1319</v>
      </c>
      <c r="D10" s="4"/>
      <c r="E10" s="32">
        <v>1</v>
      </c>
      <c r="F10" s="41" t="s">
        <v>1532</v>
      </c>
      <c r="G10" s="33">
        <v>3</v>
      </c>
    </row>
    <row r="11" spans="2:7" x14ac:dyDescent="0.25">
      <c r="B11" s="34">
        <v>1</v>
      </c>
      <c r="C11" s="35" t="s">
        <v>118</v>
      </c>
      <c r="D11" s="4"/>
      <c r="E11" s="34"/>
      <c r="F11" s="46"/>
      <c r="G11" s="35"/>
    </row>
    <row r="12" spans="2:7" x14ac:dyDescent="0.25">
      <c r="B12" s="34">
        <v>13</v>
      </c>
      <c r="C12" s="35" t="s">
        <v>1320</v>
      </c>
      <c r="D12" s="4"/>
      <c r="E12" s="34"/>
      <c r="F12" s="46"/>
      <c r="G12" s="35"/>
    </row>
    <row r="13" spans="2:7" x14ac:dyDescent="0.25">
      <c r="B13" s="34">
        <v>2</v>
      </c>
      <c r="C13" s="35" t="s">
        <v>30</v>
      </c>
      <c r="D13" s="4"/>
      <c r="E13" s="34"/>
      <c r="F13" s="46"/>
      <c r="G13" s="35"/>
    </row>
    <row r="14" spans="2:7" x14ac:dyDescent="0.25">
      <c r="B14" s="34">
        <v>3</v>
      </c>
      <c r="C14" s="35" t="s">
        <v>11</v>
      </c>
      <c r="D14" s="4"/>
      <c r="E14" s="34"/>
      <c r="F14" s="46"/>
      <c r="G14" s="35"/>
    </row>
    <row r="15" spans="2:7" x14ac:dyDescent="0.25">
      <c r="B15" s="34">
        <v>4</v>
      </c>
      <c r="C15" s="35" t="s">
        <v>20</v>
      </c>
      <c r="D15" s="4"/>
      <c r="E15" s="34"/>
      <c r="F15" s="46"/>
      <c r="G15" s="35"/>
    </row>
    <row r="16" spans="2:7" x14ac:dyDescent="0.25">
      <c r="B16" s="34">
        <v>5</v>
      </c>
      <c r="C16" s="35" t="s">
        <v>4</v>
      </c>
      <c r="D16" s="4"/>
      <c r="E16" s="34"/>
      <c r="F16" s="46"/>
      <c r="G16" s="35"/>
    </row>
    <row r="17" spans="2:7" x14ac:dyDescent="0.25">
      <c r="B17" s="34">
        <v>17</v>
      </c>
      <c r="C17" s="35" t="s">
        <v>1321</v>
      </c>
      <c r="D17" s="4"/>
      <c r="E17" s="34"/>
      <c r="F17" s="46"/>
      <c r="G17" s="35"/>
    </row>
    <row r="18" spans="2:7" x14ac:dyDescent="0.25">
      <c r="B18" s="34">
        <v>6</v>
      </c>
      <c r="C18" s="35" t="s">
        <v>27</v>
      </c>
      <c r="D18" s="4"/>
      <c r="E18" s="34"/>
      <c r="F18" s="192"/>
      <c r="G18" s="35"/>
    </row>
    <row r="19" spans="2:7" x14ac:dyDescent="0.25">
      <c r="B19" s="34">
        <v>7</v>
      </c>
      <c r="C19" s="35" t="s">
        <v>1491</v>
      </c>
      <c r="D19" s="4"/>
      <c r="E19" s="34"/>
      <c r="F19" s="46"/>
      <c r="G19" s="35"/>
    </row>
    <row r="20" spans="2:7" x14ac:dyDescent="0.25">
      <c r="B20" s="34">
        <v>8</v>
      </c>
      <c r="C20" s="35" t="s">
        <v>49</v>
      </c>
      <c r="D20" s="4"/>
      <c r="E20" s="34"/>
      <c r="F20" s="46"/>
      <c r="G20" s="35"/>
    </row>
    <row r="21" spans="2:7" x14ac:dyDescent="0.25">
      <c r="B21" s="34">
        <v>9</v>
      </c>
      <c r="C21" s="35" t="s">
        <v>122</v>
      </c>
      <c r="D21" s="4"/>
      <c r="E21" s="34"/>
      <c r="F21" s="46"/>
      <c r="G21" s="35"/>
    </row>
    <row r="22" spans="2:7" x14ac:dyDescent="0.25">
      <c r="B22" s="34">
        <v>10</v>
      </c>
      <c r="C22" s="35" t="s">
        <v>655</v>
      </c>
      <c r="D22" s="4"/>
      <c r="E22" s="34"/>
      <c r="F22" s="46"/>
      <c r="G22" s="35"/>
    </row>
    <row r="23" spans="2:7" x14ac:dyDescent="0.25">
      <c r="B23" s="34">
        <v>18</v>
      </c>
      <c r="C23" s="35" t="s">
        <v>1322</v>
      </c>
      <c r="D23" s="4"/>
      <c r="E23" s="34"/>
      <c r="F23" s="46"/>
      <c r="G23" s="35"/>
    </row>
    <row r="24" spans="2:7" x14ac:dyDescent="0.25">
      <c r="B24" s="34">
        <v>11</v>
      </c>
      <c r="C24" s="35" t="s">
        <v>8</v>
      </c>
      <c r="D24" s="4"/>
      <c r="E24" s="34"/>
      <c r="F24" s="46"/>
      <c r="G24" s="35"/>
    </row>
    <row r="25" spans="2:7" x14ac:dyDescent="0.25">
      <c r="B25" s="34">
        <v>12</v>
      </c>
      <c r="C25" s="35" t="s">
        <v>14</v>
      </c>
      <c r="D25" s="4"/>
      <c r="E25" s="34"/>
      <c r="F25" s="46"/>
      <c r="G25" s="35"/>
    </row>
    <row r="26" spans="2:7" x14ac:dyDescent="0.25">
      <c r="B26" s="34">
        <v>16</v>
      </c>
      <c r="C26" s="35" t="s">
        <v>1323</v>
      </c>
      <c r="D26" s="4"/>
      <c r="E26" s="34"/>
      <c r="F26" s="46"/>
      <c r="G26" s="35"/>
    </row>
    <row r="27" spans="2:7" x14ac:dyDescent="0.25">
      <c r="B27" s="34">
        <v>15</v>
      </c>
      <c r="C27" s="35" t="s">
        <v>1324</v>
      </c>
      <c r="D27" s="4"/>
      <c r="E27" s="34"/>
      <c r="F27" s="46"/>
      <c r="G27" s="35"/>
    </row>
    <row r="28" spans="2:7" x14ac:dyDescent="0.25">
      <c r="B28" s="34"/>
      <c r="C28" s="35"/>
      <c r="D28" s="4"/>
      <c r="E28" s="34"/>
      <c r="F28" s="46"/>
      <c r="G28" s="35"/>
    </row>
    <row r="29" spans="2:7" x14ac:dyDescent="0.25">
      <c r="B29" s="34"/>
      <c r="C29" s="35"/>
      <c r="D29" s="4"/>
      <c r="E29" s="34"/>
      <c r="F29" s="46"/>
      <c r="G29" s="35"/>
    </row>
    <row r="30" spans="2:7" x14ac:dyDescent="0.25">
      <c r="B30" s="34"/>
      <c r="C30" s="35"/>
      <c r="D30" s="4"/>
      <c r="E30" s="34"/>
      <c r="F30" s="46"/>
      <c r="G30" s="35"/>
    </row>
    <row r="31" spans="2:7" x14ac:dyDescent="0.25">
      <c r="B31" s="34"/>
      <c r="C31" s="35"/>
      <c r="D31" s="4"/>
      <c r="E31" s="34"/>
      <c r="F31" s="46"/>
      <c r="G31" s="35"/>
    </row>
    <row r="32" spans="2:7" x14ac:dyDescent="0.25">
      <c r="B32" s="34"/>
      <c r="C32" s="35"/>
      <c r="D32" s="4"/>
      <c r="E32" s="34"/>
      <c r="F32" s="46"/>
      <c r="G32" s="35"/>
    </row>
    <row r="33" spans="2:7" x14ac:dyDescent="0.25">
      <c r="B33" s="34"/>
      <c r="C33" s="35"/>
      <c r="D33" s="4"/>
      <c r="E33" s="34"/>
      <c r="F33" s="46"/>
      <c r="G33" s="35"/>
    </row>
    <row r="34" spans="2:7" x14ac:dyDescent="0.25">
      <c r="B34" s="34"/>
      <c r="C34" s="35"/>
      <c r="D34" s="4"/>
      <c r="E34" s="34"/>
      <c r="F34" s="46"/>
      <c r="G34" s="35"/>
    </row>
    <row r="35" spans="2:7" x14ac:dyDescent="0.25">
      <c r="B35" s="34"/>
      <c r="C35" s="35"/>
      <c r="D35" s="4"/>
      <c r="E35" s="34"/>
      <c r="F35" s="46"/>
      <c r="G35" s="35"/>
    </row>
    <row r="36" spans="2:7" x14ac:dyDescent="0.25">
      <c r="B36" s="34"/>
      <c r="C36" s="35"/>
      <c r="D36" s="4"/>
      <c r="E36" s="34"/>
      <c r="F36" s="46"/>
      <c r="G36" s="35"/>
    </row>
    <row r="37" spans="2:7" x14ac:dyDescent="0.25">
      <c r="B37" s="34"/>
      <c r="C37" s="35"/>
      <c r="D37" s="4"/>
      <c r="E37" s="34"/>
      <c r="F37" s="46"/>
      <c r="G37" s="35"/>
    </row>
    <row r="38" spans="2:7" x14ac:dyDescent="0.25">
      <c r="B38" s="34"/>
      <c r="C38" s="35"/>
      <c r="D38" s="4"/>
      <c r="E38" s="34"/>
      <c r="F38" s="46"/>
      <c r="G38" s="35"/>
    </row>
    <row r="39" spans="2:7" x14ac:dyDescent="0.25">
      <c r="B39" s="34"/>
      <c r="C39" s="35"/>
      <c r="D39" s="4"/>
      <c r="E39" s="34"/>
      <c r="F39" s="46"/>
      <c r="G39" s="35"/>
    </row>
    <row r="40" spans="2:7" x14ac:dyDescent="0.25">
      <c r="B40" s="34"/>
      <c r="C40" s="35"/>
      <c r="D40" s="4"/>
      <c r="E40" s="34"/>
      <c r="F40" s="46"/>
      <c r="G40" s="35"/>
    </row>
    <row r="41" spans="2:7" x14ac:dyDescent="0.25">
      <c r="B41" s="34"/>
      <c r="C41" s="35"/>
      <c r="D41" s="4"/>
      <c r="E41" s="34"/>
      <c r="F41" s="46"/>
      <c r="G41" s="35"/>
    </row>
    <row r="42" spans="2:7" x14ac:dyDescent="0.25">
      <c r="B42" s="34"/>
      <c r="C42" s="35"/>
      <c r="D42" s="4"/>
      <c r="E42" s="34"/>
      <c r="F42" s="46"/>
      <c r="G42" s="35"/>
    </row>
    <row r="43" spans="2:7" x14ac:dyDescent="0.25">
      <c r="B43" s="34"/>
      <c r="C43" s="35"/>
      <c r="D43" s="4"/>
      <c r="E43" s="34"/>
      <c r="F43" s="46"/>
      <c r="G43" s="35"/>
    </row>
    <row r="44" spans="2:7" x14ac:dyDescent="0.25">
      <c r="B44" s="34"/>
      <c r="C44" s="35"/>
      <c r="D44" s="4"/>
      <c r="E44" s="34"/>
      <c r="F44" s="46"/>
      <c r="G44" s="35"/>
    </row>
    <row r="45" spans="2:7" x14ac:dyDescent="0.25">
      <c r="B45" s="34"/>
      <c r="C45" s="35"/>
      <c r="D45" s="4"/>
      <c r="E45" s="34"/>
      <c r="F45" s="46"/>
      <c r="G45" s="35"/>
    </row>
    <row r="46" spans="2:7" x14ac:dyDescent="0.25">
      <c r="B46" s="34"/>
      <c r="C46" s="35"/>
      <c r="D46" s="4"/>
      <c r="E46" s="34"/>
      <c r="F46" s="46"/>
      <c r="G46" s="35"/>
    </row>
    <row r="47" spans="2:7" x14ac:dyDescent="0.25">
      <c r="B47" s="34"/>
      <c r="C47" s="35"/>
      <c r="D47" s="4"/>
      <c r="E47" s="34"/>
      <c r="F47" s="46"/>
      <c r="G47" s="35"/>
    </row>
    <row r="48" spans="2:7" x14ac:dyDescent="0.25">
      <c r="B48" s="34"/>
      <c r="C48" s="35"/>
      <c r="D48" s="4"/>
      <c r="E48" s="34"/>
      <c r="F48" s="46"/>
      <c r="G48" s="35"/>
    </row>
    <row r="49" spans="2:7" x14ac:dyDescent="0.25">
      <c r="B49" s="34"/>
      <c r="C49" s="35"/>
      <c r="D49" s="4"/>
      <c r="E49" s="34"/>
      <c r="F49" s="46"/>
      <c r="G49" s="35"/>
    </row>
    <row r="50" spans="2:7" x14ac:dyDescent="0.25">
      <c r="B50" s="34"/>
      <c r="C50" s="35"/>
      <c r="D50" s="4"/>
      <c r="E50" s="34"/>
      <c r="F50" s="46"/>
      <c r="G50" s="35"/>
    </row>
    <row r="51" spans="2:7" x14ac:dyDescent="0.25">
      <c r="B51" s="34"/>
      <c r="C51" s="35"/>
      <c r="D51" s="4"/>
      <c r="E51" s="34"/>
      <c r="F51" s="46"/>
      <c r="G51" s="35"/>
    </row>
    <row r="52" spans="2:7" x14ac:dyDescent="0.25">
      <c r="B52" s="34"/>
      <c r="C52" s="35"/>
      <c r="D52" s="4"/>
      <c r="E52" s="34"/>
      <c r="F52" s="46"/>
      <c r="G52" s="35"/>
    </row>
    <row r="53" spans="2:7" x14ac:dyDescent="0.25">
      <c r="B53" s="34"/>
      <c r="C53" s="35"/>
      <c r="D53" s="4"/>
      <c r="E53" s="34"/>
      <c r="F53" s="46"/>
      <c r="G53" s="35"/>
    </row>
    <row r="54" spans="2:7" x14ac:dyDescent="0.25">
      <c r="B54" s="34"/>
      <c r="C54" s="35"/>
      <c r="D54" s="4"/>
      <c r="E54" s="34"/>
      <c r="F54" s="46"/>
      <c r="G54" s="35"/>
    </row>
    <row r="55" spans="2:7" x14ac:dyDescent="0.25">
      <c r="B55" s="34"/>
      <c r="C55" s="35"/>
      <c r="D55" s="4"/>
      <c r="E55" s="34"/>
      <c r="F55" s="46"/>
      <c r="G55" s="35"/>
    </row>
    <row r="56" spans="2:7" x14ac:dyDescent="0.25">
      <c r="B56" s="34"/>
      <c r="C56" s="35"/>
      <c r="D56" s="4"/>
      <c r="E56" s="34"/>
      <c r="F56" s="46"/>
      <c r="G56" s="35"/>
    </row>
    <row r="57" spans="2:7" x14ac:dyDescent="0.25">
      <c r="B57" s="34"/>
      <c r="C57" s="35"/>
      <c r="D57" s="4"/>
      <c r="E57" s="34"/>
      <c r="F57" s="46"/>
      <c r="G57" s="35"/>
    </row>
    <row r="58" spans="2:7" x14ac:dyDescent="0.25">
      <c r="B58" s="34"/>
      <c r="C58" s="35"/>
      <c r="D58" s="4"/>
      <c r="E58" s="34"/>
      <c r="F58" s="46"/>
      <c r="G58" s="35"/>
    </row>
    <row r="59" spans="2:7" x14ac:dyDescent="0.25">
      <c r="B59" s="34"/>
      <c r="C59" s="35"/>
      <c r="D59" s="4"/>
      <c r="E59" s="34"/>
      <c r="F59" s="46"/>
      <c r="G59" s="35"/>
    </row>
    <row r="60" spans="2:7" x14ac:dyDescent="0.25">
      <c r="B60" s="34"/>
      <c r="C60" s="35"/>
      <c r="D60" s="4"/>
      <c r="E60" s="34"/>
      <c r="F60" s="46"/>
      <c r="G60" s="35"/>
    </row>
    <row r="61" spans="2:7" x14ac:dyDescent="0.25">
      <c r="B61" s="34"/>
      <c r="C61" s="35"/>
      <c r="D61" s="4"/>
      <c r="E61" s="34"/>
      <c r="F61" s="46"/>
      <c r="G61" s="35"/>
    </row>
    <row r="62" spans="2:7" x14ac:dyDescent="0.25">
      <c r="B62" s="34"/>
      <c r="C62" s="35"/>
      <c r="D62" s="4"/>
      <c r="E62" s="34"/>
      <c r="F62" s="46"/>
      <c r="G62" s="35"/>
    </row>
    <row r="63" spans="2:7" x14ac:dyDescent="0.25">
      <c r="B63" s="34"/>
      <c r="C63" s="35"/>
      <c r="D63" s="4"/>
      <c r="E63" s="34"/>
      <c r="F63" s="46"/>
      <c r="G63" s="35"/>
    </row>
    <row r="64" spans="2:7" x14ac:dyDescent="0.25">
      <c r="B64" s="34"/>
      <c r="C64" s="35"/>
      <c r="D64" s="4"/>
      <c r="E64" s="34"/>
      <c r="F64" s="46"/>
      <c r="G64" s="35"/>
    </row>
    <row r="65" spans="2:7" x14ac:dyDescent="0.25">
      <c r="B65" s="34"/>
      <c r="C65" s="35"/>
      <c r="D65" s="4"/>
      <c r="E65" s="34"/>
      <c r="F65" s="46"/>
      <c r="G65" s="35"/>
    </row>
    <row r="66" spans="2:7" x14ac:dyDescent="0.25">
      <c r="B66" s="34"/>
      <c r="C66" s="35"/>
      <c r="D66" s="4"/>
      <c r="E66" s="34"/>
      <c r="F66" s="46"/>
      <c r="G66" s="35"/>
    </row>
    <row r="67" spans="2:7" x14ac:dyDescent="0.25">
      <c r="B67" s="34"/>
      <c r="C67" s="35"/>
      <c r="D67" s="4"/>
      <c r="E67" s="34"/>
      <c r="F67" s="46"/>
      <c r="G67" s="35"/>
    </row>
    <row r="68" spans="2:7" x14ac:dyDescent="0.25">
      <c r="B68" s="34"/>
      <c r="C68" s="35"/>
      <c r="D68" s="4"/>
      <c r="E68" s="34"/>
      <c r="F68" s="46"/>
      <c r="G68" s="35"/>
    </row>
    <row r="69" spans="2:7" x14ac:dyDescent="0.25">
      <c r="B69" s="34"/>
      <c r="C69" s="35"/>
      <c r="D69" s="4"/>
      <c r="E69" s="34"/>
      <c r="F69" s="46"/>
      <c r="G69" s="35"/>
    </row>
    <row r="70" spans="2:7" x14ac:dyDescent="0.25">
      <c r="B70" s="34"/>
      <c r="C70" s="35"/>
      <c r="D70" s="4"/>
      <c r="E70" s="34"/>
      <c r="F70" s="46"/>
      <c r="G70" s="35"/>
    </row>
    <row r="71" spans="2:7" x14ac:dyDescent="0.25">
      <c r="B71" s="34"/>
      <c r="C71" s="35"/>
      <c r="D71" s="4"/>
      <c r="E71" s="34"/>
      <c r="F71" s="46"/>
      <c r="G71" s="35"/>
    </row>
    <row r="72" spans="2:7" x14ac:dyDescent="0.25">
      <c r="B72" s="34"/>
      <c r="C72" s="35"/>
      <c r="D72" s="4"/>
      <c r="E72" s="34"/>
      <c r="F72" s="46"/>
      <c r="G72" s="35"/>
    </row>
    <row r="73" spans="2:7" x14ac:dyDescent="0.25">
      <c r="B73" s="34"/>
      <c r="C73" s="35"/>
      <c r="D73" s="4"/>
      <c r="E73" s="34"/>
      <c r="F73" s="46"/>
      <c r="G73" s="35"/>
    </row>
    <row r="74" spans="2:7" x14ac:dyDescent="0.25">
      <c r="B74" s="34"/>
      <c r="C74" s="35"/>
      <c r="D74" s="4"/>
      <c r="E74" s="34"/>
      <c r="F74" s="46"/>
      <c r="G74" s="35"/>
    </row>
    <row r="75" spans="2:7" x14ac:dyDescent="0.25">
      <c r="B75" s="34"/>
      <c r="C75" s="35"/>
      <c r="D75" s="4"/>
      <c r="E75" s="34"/>
      <c r="F75" s="46"/>
      <c r="G75" s="35"/>
    </row>
    <row r="76" spans="2:7" x14ac:dyDescent="0.25">
      <c r="B76" s="34"/>
      <c r="C76" s="35"/>
      <c r="D76" s="4"/>
      <c r="E76" s="34"/>
      <c r="F76" s="46"/>
      <c r="G76" s="35"/>
    </row>
    <row r="77" spans="2:7" x14ac:dyDescent="0.25">
      <c r="B77" s="34"/>
      <c r="C77" s="35"/>
      <c r="D77" s="4"/>
      <c r="E77" s="34"/>
      <c r="F77" s="46"/>
      <c r="G77" s="35"/>
    </row>
    <row r="78" spans="2:7" x14ac:dyDescent="0.25">
      <c r="B78" s="34"/>
      <c r="C78" s="35"/>
      <c r="D78" s="4"/>
      <c r="E78" s="34"/>
      <c r="F78" s="46"/>
      <c r="G78" s="35"/>
    </row>
    <row r="79" spans="2:7" x14ac:dyDescent="0.25">
      <c r="B79" s="34"/>
      <c r="C79" s="35"/>
      <c r="D79" s="4"/>
      <c r="E79" s="34"/>
      <c r="F79" s="46"/>
      <c r="G79" s="35"/>
    </row>
    <row r="80" spans="2:7" x14ac:dyDescent="0.25">
      <c r="B80" s="34"/>
      <c r="C80" s="35"/>
      <c r="D80" s="4"/>
      <c r="E80" s="34"/>
      <c r="F80" s="46"/>
      <c r="G80" s="35"/>
    </row>
    <row r="81" spans="2:7" x14ac:dyDescent="0.25">
      <c r="B81" s="34"/>
      <c r="C81" s="35"/>
      <c r="D81" s="4"/>
      <c r="E81" s="34"/>
      <c r="F81" s="46"/>
      <c r="G81" s="35"/>
    </row>
    <row r="82" spans="2:7" x14ac:dyDescent="0.25">
      <c r="B82" s="34"/>
      <c r="C82" s="35"/>
      <c r="D82" s="4"/>
      <c r="E82" s="34"/>
      <c r="F82" s="46"/>
      <c r="G82" s="35"/>
    </row>
    <row r="83" spans="2:7" x14ac:dyDescent="0.25">
      <c r="B83" s="34"/>
      <c r="C83" s="35"/>
      <c r="D83" s="4"/>
      <c r="E83" s="34"/>
      <c r="F83" s="46"/>
      <c r="G83" s="35"/>
    </row>
    <row r="84" spans="2:7" x14ac:dyDescent="0.25">
      <c r="B84" s="34"/>
      <c r="C84" s="35"/>
      <c r="D84" s="4"/>
      <c r="E84" s="34"/>
      <c r="F84" s="46"/>
      <c r="G84" s="35"/>
    </row>
    <row r="85" spans="2:7" x14ac:dyDescent="0.25">
      <c r="B85" s="34"/>
      <c r="C85" s="35"/>
      <c r="D85" s="4"/>
      <c r="E85" s="34"/>
      <c r="F85" s="46"/>
      <c r="G85" s="35"/>
    </row>
    <row r="86" spans="2:7" x14ac:dyDescent="0.25">
      <c r="B86" s="34"/>
      <c r="C86" s="35"/>
      <c r="D86" s="4"/>
      <c r="E86" s="34"/>
      <c r="F86" s="46"/>
      <c r="G86" s="35"/>
    </row>
    <row r="87" spans="2:7" x14ac:dyDescent="0.25">
      <c r="B87" s="34"/>
      <c r="C87" s="35"/>
      <c r="D87" s="4"/>
      <c r="E87" s="34"/>
      <c r="F87" s="46"/>
      <c r="G87" s="35"/>
    </row>
    <row r="88" spans="2:7" x14ac:dyDescent="0.25">
      <c r="B88" s="34"/>
      <c r="C88" s="35"/>
      <c r="D88" s="4"/>
      <c r="E88" s="34"/>
      <c r="F88" s="46"/>
      <c r="G88" s="35"/>
    </row>
    <row r="89" spans="2:7" x14ac:dyDescent="0.25">
      <c r="B89" s="34"/>
      <c r="C89" s="35"/>
      <c r="D89" s="4"/>
      <c r="E89" s="34"/>
      <c r="F89" s="46"/>
      <c r="G89" s="35"/>
    </row>
    <row r="90" spans="2:7" x14ac:dyDescent="0.25">
      <c r="B90" s="34"/>
      <c r="C90" s="35"/>
      <c r="D90" s="4"/>
      <c r="E90" s="34"/>
      <c r="F90" s="46"/>
      <c r="G90" s="35"/>
    </row>
    <row r="91" spans="2:7" x14ac:dyDescent="0.25">
      <c r="B91" s="34"/>
      <c r="C91" s="35"/>
      <c r="D91" s="4"/>
      <c r="E91" s="34"/>
      <c r="F91" s="46"/>
      <c r="G91" s="35"/>
    </row>
    <row r="92" spans="2:7" x14ac:dyDescent="0.25">
      <c r="B92" s="34"/>
      <c r="C92" s="35"/>
      <c r="D92" s="4"/>
      <c r="E92" s="34"/>
      <c r="F92" s="46"/>
      <c r="G92" s="35"/>
    </row>
    <row r="93" spans="2:7" x14ac:dyDescent="0.25">
      <c r="B93" s="34"/>
      <c r="C93" s="35"/>
      <c r="D93" s="4"/>
      <c r="E93" s="34"/>
      <c r="F93" s="46"/>
      <c r="G93" s="35"/>
    </row>
    <row r="94" spans="2:7" x14ac:dyDescent="0.25">
      <c r="B94" s="34"/>
      <c r="C94" s="35"/>
      <c r="D94" s="4"/>
      <c r="E94" s="34"/>
      <c r="F94" s="46"/>
      <c r="G94" s="35"/>
    </row>
    <row r="95" spans="2:7" x14ac:dyDescent="0.25">
      <c r="B95" s="34"/>
      <c r="C95" s="35"/>
      <c r="D95" s="4"/>
      <c r="E95" s="34"/>
      <c r="F95" s="46"/>
      <c r="G95" s="35"/>
    </row>
    <row r="96" spans="2:7" x14ac:dyDescent="0.25">
      <c r="B96" s="34"/>
      <c r="C96" s="35"/>
      <c r="D96" s="4"/>
      <c r="E96" s="34"/>
      <c r="F96" s="46"/>
      <c r="G96" s="35"/>
    </row>
    <row r="97" spans="2:7" x14ac:dyDescent="0.25">
      <c r="B97" s="34"/>
      <c r="C97" s="35"/>
      <c r="D97" s="4"/>
      <c r="E97" s="34"/>
      <c r="F97" s="46"/>
      <c r="G97" s="35"/>
    </row>
    <row r="98" spans="2:7" x14ac:dyDescent="0.25">
      <c r="B98" s="34"/>
      <c r="C98" s="35"/>
      <c r="D98" s="4"/>
      <c r="E98" s="34"/>
      <c r="F98" s="46"/>
      <c r="G98" s="35"/>
    </row>
    <row r="99" spans="2:7" x14ac:dyDescent="0.25">
      <c r="B99" s="34"/>
      <c r="C99" s="35"/>
      <c r="D99" s="4"/>
      <c r="E99" s="34"/>
      <c r="F99" s="46"/>
      <c r="G99" s="35"/>
    </row>
    <row r="100" spans="2:7" x14ac:dyDescent="0.25">
      <c r="B100" s="34"/>
      <c r="C100" s="35"/>
      <c r="D100" s="4"/>
      <c r="E100" s="34"/>
      <c r="F100" s="46"/>
      <c r="G100" s="35"/>
    </row>
    <row r="101" spans="2:7" x14ac:dyDescent="0.25">
      <c r="B101" s="34"/>
      <c r="C101" s="35"/>
      <c r="D101" s="4"/>
      <c r="E101" s="34"/>
      <c r="F101" s="46"/>
      <c r="G101" s="35"/>
    </row>
    <row r="102" spans="2:7" x14ac:dyDescent="0.25">
      <c r="B102" s="34"/>
      <c r="C102" s="35"/>
      <c r="D102" s="4"/>
      <c r="E102" s="34"/>
      <c r="F102" s="46"/>
      <c r="G102" s="35"/>
    </row>
    <row r="103" spans="2:7" x14ac:dyDescent="0.25">
      <c r="B103" s="34"/>
      <c r="C103" s="35"/>
      <c r="D103" s="4"/>
      <c r="E103" s="34"/>
      <c r="F103" s="46"/>
      <c r="G103" s="35"/>
    </row>
    <row r="104" spans="2:7" x14ac:dyDescent="0.25">
      <c r="B104" s="34"/>
      <c r="C104" s="35"/>
      <c r="D104" s="4"/>
      <c r="E104" s="34"/>
      <c r="F104" s="46"/>
      <c r="G104" s="35"/>
    </row>
    <row r="105" spans="2:7" x14ac:dyDescent="0.25">
      <c r="B105" s="34"/>
      <c r="C105" s="35"/>
      <c r="D105" s="4"/>
      <c r="E105" s="34"/>
      <c r="F105" s="46"/>
      <c r="G105" s="35"/>
    </row>
    <row r="106" spans="2:7" x14ac:dyDescent="0.25">
      <c r="B106" s="34"/>
      <c r="C106" s="35"/>
      <c r="D106" s="4"/>
      <c r="E106" s="34"/>
      <c r="F106" s="46"/>
      <c r="G106" s="35"/>
    </row>
    <row r="107" spans="2:7" x14ac:dyDescent="0.25">
      <c r="B107" s="34"/>
      <c r="C107" s="35"/>
      <c r="D107" s="4"/>
      <c r="E107" s="34"/>
      <c r="F107" s="46"/>
      <c r="G107" s="35"/>
    </row>
    <row r="108" spans="2:7" x14ac:dyDescent="0.25">
      <c r="B108" s="34"/>
      <c r="C108" s="35"/>
      <c r="D108" s="4"/>
      <c r="E108" s="34"/>
      <c r="F108" s="46"/>
      <c r="G108" s="35"/>
    </row>
    <row r="109" spans="2:7" ht="15.75" thickBot="1" x14ac:dyDescent="0.3">
      <c r="B109" s="36"/>
      <c r="C109" s="37"/>
      <c r="D109" s="4"/>
      <c r="E109" s="36"/>
      <c r="F109" s="38"/>
      <c r="G109" s="37"/>
    </row>
  </sheetData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L25" sqref="L25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214" t="s">
        <v>1506</v>
      </c>
      <c r="C2" s="215"/>
      <c r="D2" s="216"/>
    </row>
    <row r="3" spans="2:4" ht="15.75" thickBot="1" x14ac:dyDescent="0.3"/>
    <row r="4" spans="2:4" ht="21.75" thickBot="1" x14ac:dyDescent="0.4">
      <c r="B4" s="211" t="s">
        <v>1394</v>
      </c>
      <c r="C4" s="212"/>
      <c r="D4" s="213"/>
    </row>
    <row r="5" spans="2:4" ht="15.75" thickBot="1" x14ac:dyDescent="0.3"/>
    <row r="6" spans="2:4" ht="107.25" customHeight="1" thickBot="1" x14ac:dyDescent="0.3">
      <c r="B6" s="208" t="s">
        <v>1507</v>
      </c>
      <c r="C6" s="209"/>
      <c r="D6" s="210"/>
    </row>
    <row r="8" spans="2:4" x14ac:dyDescent="0.25">
      <c r="B8" s="88" t="s">
        <v>1508</v>
      </c>
      <c r="C8" s="55" t="s">
        <v>1509</v>
      </c>
      <c r="D8" s="59" t="s">
        <v>1510</v>
      </c>
    </row>
    <row r="9" spans="2:4" ht="7.5" customHeight="1" thickBot="1" x14ac:dyDescent="0.3">
      <c r="B9" s="4"/>
      <c r="C9" s="4"/>
      <c r="D9" s="4"/>
    </row>
    <row r="10" spans="2:4" x14ac:dyDescent="0.25">
      <c r="B10" s="32">
        <v>1</v>
      </c>
      <c r="C10" s="41" t="s">
        <v>1511</v>
      </c>
      <c r="D10" s="33" t="s">
        <v>1512</v>
      </c>
    </row>
    <row r="11" spans="2:4" x14ac:dyDescent="0.25">
      <c r="B11" s="34">
        <v>2</v>
      </c>
      <c r="C11" s="46" t="s">
        <v>1513</v>
      </c>
      <c r="D11" s="35" t="s">
        <v>1514</v>
      </c>
    </row>
    <row r="12" spans="2:4" x14ac:dyDescent="0.25">
      <c r="B12" s="34">
        <v>3</v>
      </c>
      <c r="C12" s="46" t="s">
        <v>1515</v>
      </c>
      <c r="D12" s="35" t="s">
        <v>1516</v>
      </c>
    </row>
    <row r="13" spans="2:4" x14ac:dyDescent="0.25">
      <c r="B13" s="34">
        <v>4</v>
      </c>
      <c r="C13" s="46" t="s">
        <v>1517</v>
      </c>
      <c r="D13" s="35" t="s">
        <v>1518</v>
      </c>
    </row>
    <row r="14" spans="2:4" x14ac:dyDescent="0.25">
      <c r="B14" s="34"/>
      <c r="C14" s="46"/>
      <c r="D14" s="35"/>
    </row>
    <row r="15" spans="2:4" x14ac:dyDescent="0.25">
      <c r="B15" s="34"/>
      <c r="C15" s="46"/>
      <c r="D15" s="35"/>
    </row>
    <row r="16" spans="2:4" x14ac:dyDescent="0.25">
      <c r="B16" s="34"/>
      <c r="C16" s="46"/>
      <c r="D16" s="35"/>
    </row>
    <row r="17" spans="2:4" x14ac:dyDescent="0.25">
      <c r="B17" s="34"/>
      <c r="C17" s="46"/>
      <c r="D17" s="35"/>
    </row>
    <row r="18" spans="2:4" x14ac:dyDescent="0.25">
      <c r="B18" s="34"/>
      <c r="C18" s="192"/>
      <c r="D18" s="35"/>
    </row>
    <row r="19" spans="2:4" x14ac:dyDescent="0.25">
      <c r="B19" s="34"/>
      <c r="C19" s="46"/>
      <c r="D19" s="35"/>
    </row>
    <row r="20" spans="2:4" x14ac:dyDescent="0.25">
      <c r="B20" s="34"/>
      <c r="C20" s="46"/>
      <c r="D20" s="35"/>
    </row>
    <row r="21" spans="2:4" x14ac:dyDescent="0.25">
      <c r="B21" s="34"/>
      <c r="C21" s="46"/>
      <c r="D21" s="35"/>
    </row>
    <row r="22" spans="2:4" x14ac:dyDescent="0.25">
      <c r="B22" s="34"/>
      <c r="C22" s="46"/>
      <c r="D22" s="35"/>
    </row>
    <row r="23" spans="2:4" x14ac:dyDescent="0.25">
      <c r="B23" s="34"/>
      <c r="C23" s="46"/>
      <c r="D23" s="35"/>
    </row>
    <row r="24" spans="2:4" x14ac:dyDescent="0.25">
      <c r="B24" s="34"/>
      <c r="C24" s="46"/>
      <c r="D24" s="35"/>
    </row>
    <row r="25" spans="2:4" x14ac:dyDescent="0.25">
      <c r="B25" s="34"/>
      <c r="C25" s="46"/>
      <c r="D25" s="35"/>
    </row>
    <row r="26" spans="2:4" x14ac:dyDescent="0.25">
      <c r="B26" s="34"/>
      <c r="C26" s="46"/>
      <c r="D26" s="35"/>
    </row>
    <row r="27" spans="2:4" x14ac:dyDescent="0.25">
      <c r="B27" s="34"/>
      <c r="C27" s="46"/>
      <c r="D27" s="35"/>
    </row>
    <row r="28" spans="2:4" x14ac:dyDescent="0.25">
      <c r="B28" s="34"/>
      <c r="C28" s="46"/>
      <c r="D28" s="35"/>
    </row>
    <row r="29" spans="2:4" x14ac:dyDescent="0.25">
      <c r="B29" s="34"/>
      <c r="C29" s="46"/>
      <c r="D29" s="35"/>
    </row>
    <row r="30" spans="2:4" x14ac:dyDescent="0.25">
      <c r="B30" s="34"/>
      <c r="C30" s="46"/>
      <c r="D30" s="35"/>
    </row>
    <row r="31" spans="2:4" x14ac:dyDescent="0.25">
      <c r="B31" s="34"/>
      <c r="C31" s="46"/>
      <c r="D31" s="35"/>
    </row>
    <row r="32" spans="2:4" x14ac:dyDescent="0.25">
      <c r="B32" s="34"/>
      <c r="C32" s="46"/>
      <c r="D32" s="35"/>
    </row>
    <row r="33" spans="2:4" x14ac:dyDescent="0.25">
      <c r="B33" s="34"/>
      <c r="C33" s="46"/>
      <c r="D33" s="35"/>
    </row>
    <row r="34" spans="2:4" x14ac:dyDescent="0.25">
      <c r="B34" s="34"/>
      <c r="C34" s="46"/>
      <c r="D34" s="35"/>
    </row>
    <row r="35" spans="2:4" x14ac:dyDescent="0.25">
      <c r="B35" s="34"/>
      <c r="C35" s="46"/>
      <c r="D35" s="35"/>
    </row>
    <row r="36" spans="2:4" x14ac:dyDescent="0.25">
      <c r="B36" s="34"/>
      <c r="C36" s="46"/>
      <c r="D36" s="35"/>
    </row>
    <row r="37" spans="2:4" x14ac:dyDescent="0.25">
      <c r="B37" s="34"/>
      <c r="C37" s="46"/>
      <c r="D37" s="35"/>
    </row>
    <row r="38" spans="2:4" x14ac:dyDescent="0.25">
      <c r="B38" s="34"/>
      <c r="C38" s="46"/>
      <c r="D38" s="35"/>
    </row>
    <row r="39" spans="2:4" x14ac:dyDescent="0.25">
      <c r="B39" s="34"/>
      <c r="C39" s="46"/>
      <c r="D39" s="35"/>
    </row>
    <row r="40" spans="2:4" x14ac:dyDescent="0.25">
      <c r="B40" s="34"/>
      <c r="C40" s="46"/>
      <c r="D40" s="35"/>
    </row>
    <row r="41" spans="2:4" x14ac:dyDescent="0.25">
      <c r="B41" s="34"/>
      <c r="C41" s="46"/>
      <c r="D41" s="35"/>
    </row>
    <row r="42" spans="2:4" x14ac:dyDescent="0.25">
      <c r="B42" s="34"/>
      <c r="C42" s="46"/>
      <c r="D42" s="35"/>
    </row>
    <row r="43" spans="2:4" x14ac:dyDescent="0.25">
      <c r="B43" s="34"/>
      <c r="C43" s="46"/>
      <c r="D43" s="35"/>
    </row>
    <row r="44" spans="2:4" x14ac:dyDescent="0.25">
      <c r="B44" s="34"/>
      <c r="C44" s="46"/>
      <c r="D44" s="35"/>
    </row>
    <row r="45" spans="2:4" x14ac:dyDescent="0.25">
      <c r="B45" s="34"/>
      <c r="C45" s="46"/>
      <c r="D45" s="35"/>
    </row>
    <row r="46" spans="2:4" x14ac:dyDescent="0.25">
      <c r="B46" s="34"/>
      <c r="C46" s="46"/>
      <c r="D46" s="35"/>
    </row>
    <row r="47" spans="2:4" x14ac:dyDescent="0.25">
      <c r="B47" s="34"/>
      <c r="C47" s="46"/>
      <c r="D47" s="35"/>
    </row>
    <row r="48" spans="2:4" x14ac:dyDescent="0.25">
      <c r="B48" s="34"/>
      <c r="C48" s="46"/>
      <c r="D48" s="35"/>
    </row>
    <row r="49" spans="2:4" x14ac:dyDescent="0.25">
      <c r="B49" s="34"/>
      <c r="C49" s="46"/>
      <c r="D49" s="35"/>
    </row>
    <row r="50" spans="2:4" x14ac:dyDescent="0.25">
      <c r="B50" s="34"/>
      <c r="C50" s="46"/>
      <c r="D50" s="35"/>
    </row>
    <row r="51" spans="2:4" x14ac:dyDescent="0.25">
      <c r="B51" s="34"/>
      <c r="C51" s="46"/>
      <c r="D51" s="35"/>
    </row>
    <row r="52" spans="2:4" x14ac:dyDescent="0.25">
      <c r="B52" s="34"/>
      <c r="C52" s="46"/>
      <c r="D52" s="35"/>
    </row>
    <row r="53" spans="2:4" x14ac:dyDescent="0.25">
      <c r="B53" s="34"/>
      <c r="C53" s="46"/>
      <c r="D53" s="35"/>
    </row>
    <row r="54" spans="2:4" x14ac:dyDescent="0.25">
      <c r="B54" s="34"/>
      <c r="C54" s="46"/>
      <c r="D54" s="35"/>
    </row>
    <row r="55" spans="2:4" x14ac:dyDescent="0.25">
      <c r="B55" s="34"/>
      <c r="C55" s="46"/>
      <c r="D55" s="35"/>
    </row>
    <row r="56" spans="2:4" x14ac:dyDescent="0.25">
      <c r="B56" s="34"/>
      <c r="C56" s="46"/>
      <c r="D56" s="35"/>
    </row>
    <row r="57" spans="2:4" x14ac:dyDescent="0.25">
      <c r="B57" s="34"/>
      <c r="C57" s="46"/>
      <c r="D57" s="35"/>
    </row>
    <row r="58" spans="2:4" x14ac:dyDescent="0.25">
      <c r="B58" s="34"/>
      <c r="C58" s="46"/>
      <c r="D58" s="35"/>
    </row>
    <row r="59" spans="2:4" x14ac:dyDescent="0.25">
      <c r="B59" s="34"/>
      <c r="C59" s="46"/>
      <c r="D59" s="35"/>
    </row>
    <row r="60" spans="2:4" x14ac:dyDescent="0.25">
      <c r="B60" s="34"/>
      <c r="C60" s="46"/>
      <c r="D60" s="35"/>
    </row>
    <row r="61" spans="2:4" x14ac:dyDescent="0.25">
      <c r="B61" s="34"/>
      <c r="C61" s="46"/>
      <c r="D61" s="35"/>
    </row>
    <row r="62" spans="2:4" x14ac:dyDescent="0.25">
      <c r="B62" s="34"/>
      <c r="C62" s="46"/>
      <c r="D62" s="35"/>
    </row>
    <row r="63" spans="2:4" x14ac:dyDescent="0.25">
      <c r="B63" s="34"/>
      <c r="C63" s="46"/>
      <c r="D63" s="35"/>
    </row>
    <row r="64" spans="2:4" x14ac:dyDescent="0.25">
      <c r="B64" s="34"/>
      <c r="C64" s="46"/>
      <c r="D64" s="35"/>
    </row>
    <row r="65" spans="2:4" x14ac:dyDescent="0.25">
      <c r="B65" s="34"/>
      <c r="C65" s="46"/>
      <c r="D65" s="35"/>
    </row>
    <row r="66" spans="2:4" x14ac:dyDescent="0.25">
      <c r="B66" s="34"/>
      <c r="C66" s="46"/>
      <c r="D66" s="35"/>
    </row>
    <row r="67" spans="2:4" x14ac:dyDescent="0.25">
      <c r="B67" s="34"/>
      <c r="C67" s="46"/>
      <c r="D67" s="35"/>
    </row>
    <row r="68" spans="2:4" x14ac:dyDescent="0.25">
      <c r="B68" s="34"/>
      <c r="C68" s="46"/>
      <c r="D68" s="35"/>
    </row>
    <row r="69" spans="2:4" x14ac:dyDescent="0.25">
      <c r="B69" s="34"/>
      <c r="C69" s="46"/>
      <c r="D69" s="35"/>
    </row>
    <row r="70" spans="2:4" x14ac:dyDescent="0.25">
      <c r="B70" s="34"/>
      <c r="C70" s="46"/>
      <c r="D70" s="35"/>
    </row>
    <row r="71" spans="2:4" x14ac:dyDescent="0.25">
      <c r="B71" s="34"/>
      <c r="C71" s="46"/>
      <c r="D71" s="35"/>
    </row>
    <row r="72" spans="2:4" x14ac:dyDescent="0.25">
      <c r="B72" s="34"/>
      <c r="C72" s="46"/>
      <c r="D72" s="35"/>
    </row>
    <row r="73" spans="2:4" x14ac:dyDescent="0.25">
      <c r="B73" s="34"/>
      <c r="C73" s="46"/>
      <c r="D73" s="35"/>
    </row>
    <row r="74" spans="2:4" x14ac:dyDescent="0.25">
      <c r="B74" s="34"/>
      <c r="C74" s="46"/>
      <c r="D74" s="35"/>
    </row>
    <row r="75" spans="2:4" x14ac:dyDescent="0.25">
      <c r="B75" s="34"/>
      <c r="C75" s="46"/>
      <c r="D75" s="35"/>
    </row>
    <row r="76" spans="2:4" x14ac:dyDescent="0.25">
      <c r="B76" s="34"/>
      <c r="C76" s="46"/>
      <c r="D76" s="35"/>
    </row>
    <row r="77" spans="2:4" x14ac:dyDescent="0.25">
      <c r="B77" s="34"/>
      <c r="C77" s="46"/>
      <c r="D77" s="35"/>
    </row>
    <row r="78" spans="2:4" x14ac:dyDescent="0.25">
      <c r="B78" s="34"/>
      <c r="C78" s="46"/>
      <c r="D78" s="35"/>
    </row>
    <row r="79" spans="2:4" x14ac:dyDescent="0.25">
      <c r="B79" s="34"/>
      <c r="C79" s="46"/>
      <c r="D79" s="35"/>
    </row>
    <row r="80" spans="2:4" x14ac:dyDescent="0.25">
      <c r="B80" s="34"/>
      <c r="C80" s="46"/>
      <c r="D80" s="35"/>
    </row>
    <row r="81" spans="2:4" x14ac:dyDescent="0.25">
      <c r="B81" s="34"/>
      <c r="C81" s="46"/>
      <c r="D81" s="35"/>
    </row>
    <row r="82" spans="2:4" x14ac:dyDescent="0.25">
      <c r="B82" s="34"/>
      <c r="C82" s="46"/>
      <c r="D82" s="35"/>
    </row>
    <row r="83" spans="2:4" x14ac:dyDescent="0.25">
      <c r="B83" s="34"/>
      <c r="C83" s="46"/>
      <c r="D83" s="35"/>
    </row>
    <row r="84" spans="2:4" x14ac:dyDescent="0.25">
      <c r="B84" s="34"/>
      <c r="C84" s="46"/>
      <c r="D84" s="35"/>
    </row>
    <row r="85" spans="2:4" x14ac:dyDescent="0.25">
      <c r="B85" s="34"/>
      <c r="C85" s="46"/>
      <c r="D85" s="35"/>
    </row>
    <row r="86" spans="2:4" x14ac:dyDescent="0.25">
      <c r="B86" s="34"/>
      <c r="C86" s="46"/>
      <c r="D86" s="35"/>
    </row>
    <row r="87" spans="2:4" x14ac:dyDescent="0.25">
      <c r="B87" s="34"/>
      <c r="C87" s="46"/>
      <c r="D87" s="35"/>
    </row>
    <row r="88" spans="2:4" x14ac:dyDescent="0.25">
      <c r="B88" s="34"/>
      <c r="C88" s="46"/>
      <c r="D88" s="35"/>
    </row>
    <row r="89" spans="2:4" x14ac:dyDescent="0.25">
      <c r="B89" s="34"/>
      <c r="C89" s="46"/>
      <c r="D89" s="35"/>
    </row>
    <row r="90" spans="2:4" x14ac:dyDescent="0.25">
      <c r="B90" s="34"/>
      <c r="C90" s="46"/>
      <c r="D90" s="35"/>
    </row>
    <row r="91" spans="2:4" x14ac:dyDescent="0.25">
      <c r="B91" s="34"/>
      <c r="C91" s="46"/>
      <c r="D91" s="35"/>
    </row>
    <row r="92" spans="2:4" x14ac:dyDescent="0.25">
      <c r="B92" s="34"/>
      <c r="C92" s="46"/>
      <c r="D92" s="35"/>
    </row>
    <row r="93" spans="2:4" x14ac:dyDescent="0.25">
      <c r="B93" s="34"/>
      <c r="C93" s="46"/>
      <c r="D93" s="35"/>
    </row>
    <row r="94" spans="2:4" x14ac:dyDescent="0.25">
      <c r="B94" s="34"/>
      <c r="C94" s="46"/>
      <c r="D94" s="35"/>
    </row>
    <row r="95" spans="2:4" x14ac:dyDescent="0.25">
      <c r="B95" s="34"/>
      <c r="C95" s="46"/>
      <c r="D95" s="35"/>
    </row>
    <row r="96" spans="2:4" x14ac:dyDescent="0.25">
      <c r="B96" s="34"/>
      <c r="C96" s="46"/>
      <c r="D96" s="35"/>
    </row>
    <row r="97" spans="2:4" x14ac:dyDescent="0.25">
      <c r="B97" s="34"/>
      <c r="C97" s="46"/>
      <c r="D97" s="35"/>
    </row>
    <row r="98" spans="2:4" x14ac:dyDescent="0.25">
      <c r="B98" s="34"/>
      <c r="C98" s="46"/>
      <c r="D98" s="35"/>
    </row>
    <row r="99" spans="2:4" x14ac:dyDescent="0.25">
      <c r="B99" s="34"/>
      <c r="C99" s="46"/>
      <c r="D99" s="35"/>
    </row>
    <row r="100" spans="2:4" x14ac:dyDescent="0.25">
      <c r="B100" s="34"/>
      <c r="C100" s="46"/>
      <c r="D100" s="35"/>
    </row>
    <row r="101" spans="2:4" x14ac:dyDescent="0.25">
      <c r="B101" s="34"/>
      <c r="C101" s="46"/>
      <c r="D101" s="35"/>
    </row>
    <row r="102" spans="2:4" x14ac:dyDescent="0.25">
      <c r="B102" s="34"/>
      <c r="C102" s="46"/>
      <c r="D102" s="35"/>
    </row>
    <row r="103" spans="2:4" x14ac:dyDescent="0.25">
      <c r="B103" s="34"/>
      <c r="C103" s="46"/>
      <c r="D103" s="35"/>
    </row>
    <row r="104" spans="2:4" x14ac:dyDescent="0.25">
      <c r="B104" s="34"/>
      <c r="C104" s="46"/>
      <c r="D104" s="35"/>
    </row>
    <row r="105" spans="2:4" x14ac:dyDescent="0.25">
      <c r="B105" s="34"/>
      <c r="C105" s="46"/>
      <c r="D105" s="35"/>
    </row>
    <row r="106" spans="2:4" x14ac:dyDescent="0.25">
      <c r="B106" s="34"/>
      <c r="C106" s="46"/>
      <c r="D106" s="35"/>
    </row>
    <row r="107" spans="2:4" x14ac:dyDescent="0.25">
      <c r="B107" s="34"/>
      <c r="C107" s="46"/>
      <c r="D107" s="35"/>
    </row>
    <row r="108" spans="2:4" x14ac:dyDescent="0.25">
      <c r="B108" s="34"/>
      <c r="C108" s="46"/>
      <c r="D108" s="35"/>
    </row>
    <row r="109" spans="2:4" ht="15.75" thickBot="1" x14ac:dyDescent="0.3">
      <c r="B109" s="36"/>
      <c r="C109" s="38"/>
      <c r="D109" s="37"/>
    </row>
  </sheetData>
  <mergeCells count="3">
    <mergeCell ref="B2:D2"/>
    <mergeCell ref="B4:D4"/>
    <mergeCell ref="B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R59"/>
  <sheetViews>
    <sheetView workbookViewId="0">
      <selection activeCell="R5" sqref="R5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2.85546875" customWidth="1"/>
    <col min="18" max="18" width="85.7109375" style="4" customWidth="1"/>
  </cols>
  <sheetData>
    <row r="1" spans="2:18" ht="15.75" thickBot="1" x14ac:dyDescent="0.3"/>
    <row r="2" spans="2:18" ht="32.25" thickBot="1" x14ac:dyDescent="0.55000000000000004">
      <c r="B2" s="214" t="s">
        <v>1396</v>
      </c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6"/>
    </row>
    <row r="3" spans="2:18" ht="15.75" thickBot="1" x14ac:dyDescent="0.3"/>
    <row r="4" spans="2:18" ht="21.75" thickBot="1" x14ac:dyDescent="0.4">
      <c r="B4" s="211" t="s">
        <v>1394</v>
      </c>
      <c r="C4" s="212"/>
      <c r="D4" s="212"/>
      <c r="E4" s="212"/>
      <c r="F4" s="212"/>
      <c r="G4" s="212"/>
      <c r="H4" s="212"/>
      <c r="I4" s="213"/>
      <c r="O4" s="211" t="s">
        <v>1395</v>
      </c>
      <c r="P4" s="213"/>
      <c r="R4" s="31" t="s">
        <v>1526</v>
      </c>
    </row>
    <row r="5" spans="2:18" ht="15.75" thickBot="1" x14ac:dyDescent="0.3">
      <c r="B5" s="4"/>
      <c r="C5" s="4"/>
      <c r="E5" s="4"/>
      <c r="F5" s="4"/>
      <c r="K5" s="4"/>
      <c r="L5" s="4"/>
      <c r="M5" s="4"/>
      <c r="O5" s="4"/>
      <c r="P5" s="4"/>
    </row>
    <row r="6" spans="2:18" ht="123.75" customHeight="1" thickBot="1" x14ac:dyDescent="0.3">
      <c r="B6" s="217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219"/>
      <c r="D6" s="219"/>
      <c r="E6" s="219"/>
      <c r="F6" s="219"/>
      <c r="G6" s="219"/>
      <c r="H6" s="219"/>
      <c r="I6" s="218"/>
      <c r="K6" s="4"/>
      <c r="L6" s="4"/>
      <c r="M6" s="4"/>
      <c r="O6" s="217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218"/>
    </row>
    <row r="7" spans="2:18" x14ac:dyDescent="0.25">
      <c r="B7" s="4"/>
      <c r="C7" s="4"/>
      <c r="E7" s="4"/>
      <c r="F7" s="4"/>
      <c r="H7" s="19"/>
      <c r="K7" s="4"/>
      <c r="L7" s="4"/>
      <c r="M7" s="4"/>
      <c r="O7" s="4"/>
      <c r="P7" s="4"/>
    </row>
    <row r="8" spans="2:18" s="39" customFormat="1" x14ac:dyDescent="0.25">
      <c r="B8" s="54" t="s">
        <v>1355</v>
      </c>
      <c r="C8" s="55" t="s">
        <v>1356</v>
      </c>
      <c r="D8" s="56" t="s">
        <v>1312</v>
      </c>
      <c r="E8" s="57" t="s">
        <v>1357</v>
      </c>
      <c r="F8" s="57" t="s">
        <v>1358</v>
      </c>
      <c r="G8" s="55" t="s">
        <v>1359</v>
      </c>
      <c r="H8" s="56" t="s">
        <v>1360</v>
      </c>
      <c r="I8" s="58" t="s">
        <v>1361</v>
      </c>
      <c r="K8" s="80" t="s">
        <v>1328</v>
      </c>
      <c r="L8" s="83" t="s">
        <v>1403</v>
      </c>
      <c r="M8" s="81" t="s">
        <v>1371</v>
      </c>
      <c r="O8" s="54" t="s">
        <v>1355</v>
      </c>
      <c r="P8" s="59" t="s">
        <v>1356</v>
      </c>
      <c r="R8" s="60" t="s">
        <v>1399</v>
      </c>
    </row>
    <row r="9" spans="2:18" ht="7.5" customHeight="1" thickBot="1" x14ac:dyDescent="0.3">
      <c r="L9" s="82">
        <f>max_stazakategorija_id</f>
        <v>1000</v>
      </c>
      <c r="M9" s="82"/>
    </row>
    <row r="10" spans="2:18" x14ac:dyDescent="0.25">
      <c r="B10" s="40">
        <v>101</v>
      </c>
      <c r="C10" s="41" t="s">
        <v>62</v>
      </c>
      <c r="D10" s="42" t="s">
        <v>1347</v>
      </c>
      <c r="E10" s="43">
        <v>21</v>
      </c>
      <c r="F10" s="43">
        <v>34</v>
      </c>
      <c r="G10" s="41" t="s">
        <v>1348</v>
      </c>
      <c r="H10" s="42">
        <v>1</v>
      </c>
      <c r="I10" s="44">
        <v>1</v>
      </c>
      <c r="K10" s="68">
        <f>IF(B10="","",K9+1)</f>
        <v>1</v>
      </c>
      <c r="L10" s="84">
        <f>IF(K10="","",MAX(L$9:L9)+1)</f>
        <v>1001</v>
      </c>
      <c r="M10" s="71">
        <f>IF(K10="","",IFERROR(INDEX(natjecanje!BS$11:BS$410,MATCH(B10,natjecanje!AZ$11:AZ$410,0)),""))</f>
        <v>1005</v>
      </c>
      <c r="O10" s="40">
        <v>291</v>
      </c>
      <c r="P10" s="33" t="s">
        <v>1367</v>
      </c>
      <c r="R10" s="28" t="str">
        <f>IF(B10="","",IF(IFERROR(MATCH(B10,natjecanje!AZ$11:AZ$410,0),0)=0,"","INSERT INTO staza_kategorija(id, staza_id,kategorija_id,rbr) VALUES ("&amp;L10&amp;","&amp;M10&amp;","&amp;B10&amp;","&amp;K10&amp;");"))</f>
        <v>INSERT INTO staza_kategorija(id, staza_id,kategorija_id,rbr) VALUES (1001,1005,101,1);</v>
      </c>
    </row>
    <row r="11" spans="2:18" x14ac:dyDescent="0.25">
      <c r="B11" s="45">
        <v>102</v>
      </c>
      <c r="C11" s="46" t="s">
        <v>232</v>
      </c>
      <c r="D11" s="47" t="s">
        <v>1349</v>
      </c>
      <c r="E11" s="48">
        <v>21</v>
      </c>
      <c r="F11" s="48">
        <v>34</v>
      </c>
      <c r="G11" s="46" t="s">
        <v>1348</v>
      </c>
      <c r="H11" s="47">
        <v>1</v>
      </c>
      <c r="I11" s="49">
        <v>2</v>
      </c>
      <c r="K11" s="72">
        <f t="shared" ref="K11:K59" si="0">IF(B11="","",K10+1)</f>
        <v>2</v>
      </c>
      <c r="L11" s="85">
        <f>IF(K11="","",MAX(L$9:L10)+1)</f>
        <v>1002</v>
      </c>
      <c r="M11" s="75">
        <f>IF(K11="","",IFERROR(INDEX(natjecanje!BS$11:BS$410,MATCH(B11,natjecanje!AZ$11:AZ$410,0)),""))</f>
        <v>1004</v>
      </c>
      <c r="O11" s="45"/>
      <c r="P11" s="35"/>
      <c r="R11" s="29" t="str">
        <f>IF(B11="","",IF(IFERROR(MATCH(B11,natjecanje!AZ$11:AZ$410,0),0)=0,"","INSERT INTO staza_kategorija(id, staza_id,kategorija_id,rbr) VALUES ("&amp;L11&amp;","&amp;M11&amp;","&amp;B11&amp;","&amp;K11&amp;");"))</f>
        <v>INSERT INTO staza_kategorija(id, staza_id,kategorija_id,rbr) VALUES (1002,1004,102,2);</v>
      </c>
    </row>
    <row r="12" spans="2:18" x14ac:dyDescent="0.25">
      <c r="B12" s="45">
        <v>103</v>
      </c>
      <c r="C12" s="46" t="s">
        <v>574</v>
      </c>
      <c r="D12" s="47" t="s">
        <v>1347</v>
      </c>
      <c r="E12" s="48">
        <v>70</v>
      </c>
      <c r="F12" s="48">
        <v>99</v>
      </c>
      <c r="G12" s="46" t="s">
        <v>1350</v>
      </c>
      <c r="H12" s="47">
        <v>1</v>
      </c>
      <c r="I12" s="49">
        <v>3</v>
      </c>
      <c r="K12" s="72">
        <f t="shared" si="0"/>
        <v>3</v>
      </c>
      <c r="L12" s="85">
        <f>IF(K12="","",MAX(L$9:L11)+1)</f>
        <v>1003</v>
      </c>
      <c r="M12" s="75">
        <f>IF(K12="","",IFERROR(INDEX(natjecanje!BS$11:BS$410,MATCH(B12,natjecanje!AZ$11:AZ$410,0)),""))</f>
        <v>1009</v>
      </c>
      <c r="O12" s="45"/>
      <c r="P12" s="35"/>
      <c r="R12" s="29" t="str">
        <f>IF(B12="","",IF(IFERROR(MATCH(B12,natjecanje!AZ$11:AZ$410,0),0)=0,"","INSERT INTO staza_kategorija(id, staza_id,kategorija_id,rbr) VALUES ("&amp;L12&amp;","&amp;M12&amp;","&amp;B12&amp;","&amp;K12&amp;");"))</f>
        <v>INSERT INTO staza_kategorija(id, staza_id,kategorija_id,rbr) VALUES (1003,1009,103,3);</v>
      </c>
    </row>
    <row r="13" spans="2:18" x14ac:dyDescent="0.25">
      <c r="B13" s="45">
        <v>104</v>
      </c>
      <c r="C13" s="46" t="s">
        <v>180</v>
      </c>
      <c r="D13" s="47" t="s">
        <v>1347</v>
      </c>
      <c r="E13" s="48">
        <v>65</v>
      </c>
      <c r="F13" s="48">
        <v>69</v>
      </c>
      <c r="G13" s="46" t="s">
        <v>1350</v>
      </c>
      <c r="H13" s="47">
        <v>1</v>
      </c>
      <c r="I13" s="49">
        <v>4</v>
      </c>
      <c r="K13" s="72">
        <f t="shared" si="0"/>
        <v>4</v>
      </c>
      <c r="L13" s="85">
        <f>IF(K13="","",MAX(L$9:L12)+1)</f>
        <v>1004</v>
      </c>
      <c r="M13" s="75">
        <f>IF(K13="","",IFERROR(INDEX(natjecanje!BS$11:BS$410,MATCH(B13,natjecanje!AZ$11:AZ$410,0)),""))</f>
        <v>1009</v>
      </c>
      <c r="O13" s="45"/>
      <c r="P13" s="35"/>
      <c r="R13" s="29" t="str">
        <f>IF(B13="","",IF(IFERROR(MATCH(B13,natjecanje!AZ$11:AZ$410,0),0)=0,"","INSERT INTO staza_kategorija(id, staza_id,kategorija_id,rbr) VALUES ("&amp;L13&amp;","&amp;M13&amp;","&amp;B13&amp;","&amp;K13&amp;");"))</f>
        <v>INSERT INTO staza_kategorija(id, staza_id,kategorija_id,rbr) VALUES (1004,1009,104,4);</v>
      </c>
    </row>
    <row r="14" spans="2:18" x14ac:dyDescent="0.25">
      <c r="B14" s="45">
        <v>105</v>
      </c>
      <c r="C14" s="46" t="s">
        <v>168</v>
      </c>
      <c r="D14" s="47" t="s">
        <v>1347</v>
      </c>
      <c r="E14" s="48">
        <v>55</v>
      </c>
      <c r="F14" s="48">
        <v>64</v>
      </c>
      <c r="G14" s="46" t="s">
        <v>1350</v>
      </c>
      <c r="H14" s="47">
        <v>1</v>
      </c>
      <c r="I14" s="49">
        <v>5</v>
      </c>
      <c r="K14" s="72">
        <f t="shared" si="0"/>
        <v>5</v>
      </c>
      <c r="L14" s="85">
        <f>IF(K14="","",MAX(L$9:L13)+1)</f>
        <v>1005</v>
      </c>
      <c r="M14" s="75">
        <f>IF(K14="","",IFERROR(INDEX(natjecanje!BS$11:BS$410,MATCH(B14,natjecanje!AZ$11:AZ$410,0)),""))</f>
        <v>1008</v>
      </c>
      <c r="O14" s="45"/>
      <c r="P14" s="35"/>
      <c r="R14" s="29" t="str">
        <f>IF(B14="","",IF(IFERROR(MATCH(B14,natjecanje!AZ$11:AZ$410,0),0)=0,"","INSERT INTO staza_kategorija(id, staza_id,kategorija_id,rbr) VALUES ("&amp;L14&amp;","&amp;M14&amp;","&amp;B14&amp;","&amp;K14&amp;");"))</f>
        <v>INSERT INTO staza_kategorija(id, staza_id,kategorija_id,rbr) VALUES (1005,1008,105,5);</v>
      </c>
    </row>
    <row r="15" spans="2:18" x14ac:dyDescent="0.25">
      <c r="B15" s="45">
        <v>106</v>
      </c>
      <c r="C15" s="46" t="s">
        <v>142</v>
      </c>
      <c r="D15" s="47" t="s">
        <v>1347</v>
      </c>
      <c r="E15" s="48">
        <v>45</v>
      </c>
      <c r="F15" s="48">
        <v>54</v>
      </c>
      <c r="G15" s="46" t="s">
        <v>1350</v>
      </c>
      <c r="H15" s="47">
        <v>1</v>
      </c>
      <c r="I15" s="49">
        <v>6</v>
      </c>
      <c r="K15" s="72">
        <f t="shared" si="0"/>
        <v>6</v>
      </c>
      <c r="L15" s="85">
        <f>IF(K15="","",MAX(L$9:L14)+1)</f>
        <v>1006</v>
      </c>
      <c r="M15" s="75">
        <f>IF(K15="","",IFERROR(INDEX(natjecanje!BS$11:BS$410,MATCH(B15,natjecanje!AZ$11:AZ$410,0)),""))</f>
        <v>1007</v>
      </c>
      <c r="O15" s="45"/>
      <c r="P15" s="35"/>
      <c r="R15" s="29" t="str">
        <f>IF(B15="","",IF(IFERROR(MATCH(B15,natjecanje!AZ$11:AZ$410,0),0)=0,"","INSERT INTO staza_kategorija(id, staza_id,kategorija_id,rbr) VALUES ("&amp;L15&amp;","&amp;M15&amp;","&amp;B15&amp;","&amp;K15&amp;");"))</f>
        <v>INSERT INTO staza_kategorija(id, staza_id,kategorija_id,rbr) VALUES (1006,1007,106,6);</v>
      </c>
    </row>
    <row r="16" spans="2:18" x14ac:dyDescent="0.25">
      <c r="B16" s="45">
        <v>107</v>
      </c>
      <c r="C16" s="46" t="s">
        <v>116</v>
      </c>
      <c r="D16" s="47" t="s">
        <v>1347</v>
      </c>
      <c r="E16" s="48">
        <v>35</v>
      </c>
      <c r="F16" s="48">
        <v>44</v>
      </c>
      <c r="G16" s="46" t="s">
        <v>1350</v>
      </c>
      <c r="H16" s="47">
        <v>1</v>
      </c>
      <c r="I16" s="49">
        <v>7</v>
      </c>
      <c r="K16" s="72">
        <f t="shared" si="0"/>
        <v>7</v>
      </c>
      <c r="L16" s="85">
        <f>IF(K16="","",MAX(L$9:L15)+1)</f>
        <v>1007</v>
      </c>
      <c r="M16" s="75">
        <f>IF(K16="","",IFERROR(INDEX(natjecanje!BS$11:BS$410,MATCH(B16,natjecanje!AZ$11:AZ$410,0)),""))</f>
        <v>1006</v>
      </c>
      <c r="O16" s="45"/>
      <c r="P16" s="35"/>
      <c r="R16" s="29" t="str">
        <f>IF(B16="","",IF(IFERROR(MATCH(B16,natjecanje!AZ$11:AZ$410,0),0)=0,"","INSERT INTO staza_kategorija(id, staza_id,kategorija_id,rbr) VALUES ("&amp;L16&amp;","&amp;M16&amp;","&amp;B16&amp;","&amp;K16&amp;");"))</f>
        <v>INSERT INTO staza_kategorija(id, staza_id,kategorija_id,rbr) VALUES (1007,1006,107,7);</v>
      </c>
    </row>
    <row r="17" spans="2:18" x14ac:dyDescent="0.25">
      <c r="B17" s="45">
        <v>108</v>
      </c>
      <c r="C17" s="46" t="s">
        <v>92</v>
      </c>
      <c r="D17" s="47" t="s">
        <v>1347</v>
      </c>
      <c r="E17" s="48">
        <v>21</v>
      </c>
      <c r="F17" s="48">
        <v>34</v>
      </c>
      <c r="G17" s="46" t="s">
        <v>1348</v>
      </c>
      <c r="H17" s="47">
        <v>1</v>
      </c>
      <c r="I17" s="49">
        <v>8</v>
      </c>
      <c r="K17" s="72">
        <f t="shared" si="0"/>
        <v>8</v>
      </c>
      <c r="L17" s="85">
        <f>IF(K17="","",MAX(L$9:L16)+1)</f>
        <v>1008</v>
      </c>
      <c r="M17" s="75">
        <f>IF(K17="","",IFERROR(INDEX(natjecanje!BS$11:BS$410,MATCH(B17,natjecanje!AZ$11:AZ$410,0)),""))</f>
        <v>1003</v>
      </c>
      <c r="O17" s="45"/>
      <c r="P17" s="35"/>
      <c r="R17" s="29" t="str">
        <f>IF(B17="","",IF(IFERROR(MATCH(B17,natjecanje!AZ$11:AZ$410,0),0)=0,"","INSERT INTO staza_kategorija(id, staza_id,kategorija_id,rbr) VALUES ("&amp;L17&amp;","&amp;M17&amp;","&amp;B17&amp;","&amp;K17&amp;");"))</f>
        <v>INSERT INTO staza_kategorija(id, staza_id,kategorija_id,rbr) VALUES (1008,1003,108,8);</v>
      </c>
    </row>
    <row r="18" spans="2:18" x14ac:dyDescent="0.25">
      <c r="B18" s="45">
        <v>109</v>
      </c>
      <c r="C18" s="46" t="s">
        <v>51</v>
      </c>
      <c r="D18" s="47" t="s">
        <v>1347</v>
      </c>
      <c r="E18" s="48">
        <v>17</v>
      </c>
      <c r="F18" s="48">
        <v>20</v>
      </c>
      <c r="G18" s="46" t="s">
        <v>1351</v>
      </c>
      <c r="H18" s="47">
        <v>1</v>
      </c>
      <c r="I18" s="49">
        <v>9</v>
      </c>
      <c r="K18" s="72">
        <f t="shared" si="0"/>
        <v>9</v>
      </c>
      <c r="L18" s="85">
        <f>IF(K18="","",MAX(L$9:L17)+1)</f>
        <v>1009</v>
      </c>
      <c r="M18" s="75">
        <f>IF(K18="","",IFERROR(INDEX(natjecanje!BS$11:BS$410,MATCH(B18,natjecanje!AZ$11:AZ$410,0)),""))</f>
        <v>1004</v>
      </c>
      <c r="O18" s="45"/>
      <c r="P18" s="35"/>
      <c r="R18" s="29" t="str">
        <f>IF(B18="","",IF(IFERROR(MATCH(B18,natjecanje!AZ$11:AZ$410,0),0)=0,"","INSERT INTO staza_kategorija(id, staza_id,kategorija_id,rbr) VALUES ("&amp;L18&amp;","&amp;M18&amp;","&amp;B18&amp;","&amp;K18&amp;");"))</f>
        <v>INSERT INTO staza_kategorija(id, staza_id,kategorija_id,rbr) VALUES (1009,1004,109,9);</v>
      </c>
    </row>
    <row r="19" spans="2:18" x14ac:dyDescent="0.25">
      <c r="B19" s="45">
        <v>110</v>
      </c>
      <c r="C19" s="46" t="s">
        <v>42</v>
      </c>
      <c r="D19" s="47" t="s">
        <v>1347</v>
      </c>
      <c r="E19" s="48">
        <v>15</v>
      </c>
      <c r="F19" s="48">
        <v>16</v>
      </c>
      <c r="G19" s="46" t="s">
        <v>1351</v>
      </c>
      <c r="H19" s="47">
        <v>1</v>
      </c>
      <c r="I19" s="49">
        <v>10</v>
      </c>
      <c r="K19" s="72">
        <f t="shared" si="0"/>
        <v>10</v>
      </c>
      <c r="L19" s="85">
        <f>IF(K19="","",MAX(L$9:L18)+1)</f>
        <v>1010</v>
      </c>
      <c r="M19" s="75">
        <f>IF(K19="","",IFERROR(INDEX(natjecanje!BS$11:BS$410,MATCH(B19,natjecanje!AZ$11:AZ$410,0)),""))</f>
        <v>1003</v>
      </c>
      <c r="O19" s="45"/>
      <c r="P19" s="35"/>
      <c r="R19" s="29" t="str">
        <f>IF(B19="","",IF(IFERROR(MATCH(B19,natjecanje!AZ$11:AZ$410,0),0)=0,"","INSERT INTO staza_kategorija(id, staza_id,kategorija_id,rbr) VALUES ("&amp;L19&amp;","&amp;M19&amp;","&amp;B19&amp;","&amp;K19&amp;");"))</f>
        <v>INSERT INTO staza_kategorija(id, staza_id,kategorija_id,rbr) VALUES (1010,1003,110,10);</v>
      </c>
    </row>
    <row r="20" spans="2:18" x14ac:dyDescent="0.25">
      <c r="B20" s="45">
        <v>111</v>
      </c>
      <c r="C20" s="46" t="s">
        <v>28</v>
      </c>
      <c r="D20" s="47" t="s">
        <v>1347</v>
      </c>
      <c r="E20" s="48">
        <v>13</v>
      </c>
      <c r="F20" s="48">
        <v>14</v>
      </c>
      <c r="G20" s="46" t="s">
        <v>1351</v>
      </c>
      <c r="H20" s="47">
        <v>1</v>
      </c>
      <c r="I20" s="49">
        <v>11</v>
      </c>
      <c r="K20" s="72">
        <f t="shared" si="0"/>
        <v>11</v>
      </c>
      <c r="L20" s="85">
        <f>IF(K20="","",MAX(L$9:L19)+1)</f>
        <v>1011</v>
      </c>
      <c r="M20" s="75">
        <f>IF(K20="","",IFERROR(INDEX(natjecanje!BS$11:BS$410,MATCH(B20,natjecanje!AZ$11:AZ$410,0)),""))</f>
        <v>1002</v>
      </c>
      <c r="O20" s="45"/>
      <c r="P20" s="35"/>
      <c r="R20" s="29" t="str">
        <f>IF(B20="","",IF(IFERROR(MATCH(B20,natjecanje!AZ$11:AZ$410,0),0)=0,"","INSERT INTO staza_kategorija(id, staza_id,kategorija_id,rbr) VALUES ("&amp;L20&amp;","&amp;M20&amp;","&amp;B20&amp;","&amp;K20&amp;");"))</f>
        <v>INSERT INTO staza_kategorija(id, staza_id,kategorija_id,rbr) VALUES (1011,1002,111,11);</v>
      </c>
    </row>
    <row r="21" spans="2:18" x14ac:dyDescent="0.25">
      <c r="B21" s="45">
        <v>112</v>
      </c>
      <c r="C21" s="46" t="s">
        <v>5</v>
      </c>
      <c r="D21" s="47" t="s">
        <v>1347</v>
      </c>
      <c r="E21" s="48">
        <v>7</v>
      </c>
      <c r="F21" s="48">
        <v>12</v>
      </c>
      <c r="G21" s="46" t="s">
        <v>1351</v>
      </c>
      <c r="H21" s="47">
        <v>1</v>
      </c>
      <c r="I21" s="49">
        <v>12</v>
      </c>
      <c r="K21" s="72">
        <f t="shared" si="0"/>
        <v>12</v>
      </c>
      <c r="L21" s="85">
        <f>IF(K21="","",MAX(L$9:L20)+1)</f>
        <v>1012</v>
      </c>
      <c r="M21" s="75">
        <f>IF(K21="","",IFERROR(INDEX(natjecanje!BS$11:BS$410,MATCH(B21,natjecanje!AZ$11:AZ$410,0)),""))</f>
        <v>1001</v>
      </c>
      <c r="O21" s="45"/>
      <c r="P21" s="35"/>
      <c r="R21" s="29" t="str">
        <f>IF(B21="","",IF(IFERROR(MATCH(B21,natjecanje!AZ$11:AZ$410,0),0)=0,"","INSERT INTO staza_kategorija(id, staza_id,kategorija_id,rbr) VALUES ("&amp;L21&amp;","&amp;M21&amp;","&amp;B21&amp;","&amp;K21&amp;");"))</f>
        <v>INSERT INTO staza_kategorija(id, staza_id,kategorija_id,rbr) VALUES (1012,1001,112,12);</v>
      </c>
    </row>
    <row r="22" spans="2:18" x14ac:dyDescent="0.25">
      <c r="B22" s="45">
        <v>113</v>
      </c>
      <c r="C22" s="46" t="s">
        <v>875</v>
      </c>
      <c r="D22" s="47" t="s">
        <v>1349</v>
      </c>
      <c r="E22" s="48">
        <v>70</v>
      </c>
      <c r="F22" s="48">
        <v>99</v>
      </c>
      <c r="G22" s="46" t="s">
        <v>1350</v>
      </c>
      <c r="H22" s="47">
        <v>1</v>
      </c>
      <c r="I22" s="49">
        <v>13</v>
      </c>
      <c r="K22" s="72">
        <f t="shared" si="0"/>
        <v>13</v>
      </c>
      <c r="L22" s="85">
        <f>IF(K22="","",MAX(L$9:L21)+1)</f>
        <v>1013</v>
      </c>
      <c r="M22" s="75">
        <f>IF(K22="","",IFERROR(INDEX(natjecanje!BS$11:BS$410,MATCH(B22,natjecanje!AZ$11:AZ$410,0)),""))</f>
        <v>1013</v>
      </c>
      <c r="O22" s="45"/>
      <c r="P22" s="35"/>
      <c r="R22" s="29" t="str">
        <f>IF(B22="","",IF(IFERROR(MATCH(B22,natjecanje!AZ$11:AZ$410,0),0)=0,"","INSERT INTO staza_kategorija(id, staza_id,kategorija_id,rbr) VALUES ("&amp;L22&amp;","&amp;M22&amp;","&amp;B22&amp;","&amp;K22&amp;");"))</f>
        <v>INSERT INTO staza_kategorija(id, staza_id,kategorija_id,rbr) VALUES (1013,1013,113,13);</v>
      </c>
    </row>
    <row r="23" spans="2:18" x14ac:dyDescent="0.25">
      <c r="B23" s="45">
        <v>114</v>
      </c>
      <c r="C23" s="46" t="s">
        <v>331</v>
      </c>
      <c r="D23" s="47" t="s">
        <v>1349</v>
      </c>
      <c r="E23" s="48">
        <v>65</v>
      </c>
      <c r="F23" s="48">
        <v>69</v>
      </c>
      <c r="G23" s="46" t="s">
        <v>1350</v>
      </c>
      <c r="H23" s="47">
        <v>1</v>
      </c>
      <c r="I23" s="49">
        <v>14</v>
      </c>
      <c r="K23" s="72">
        <f t="shared" si="0"/>
        <v>14</v>
      </c>
      <c r="L23" s="85">
        <f>IF(K23="","",MAX(L$9:L22)+1)</f>
        <v>1014</v>
      </c>
      <c r="M23" s="75">
        <f>IF(K23="","",IFERROR(INDEX(natjecanje!BS$11:BS$410,MATCH(B23,natjecanje!AZ$11:AZ$410,0)),""))</f>
        <v>1012</v>
      </c>
      <c r="O23" s="45"/>
      <c r="P23" s="35"/>
      <c r="R23" s="29" t="str">
        <f>IF(B23="","",IF(IFERROR(MATCH(B23,natjecanje!AZ$11:AZ$410,0),0)=0,"","INSERT INTO staza_kategorija(id, staza_id,kategorija_id,rbr) VALUES ("&amp;L23&amp;","&amp;M23&amp;","&amp;B23&amp;","&amp;K23&amp;");"))</f>
        <v>INSERT INTO staza_kategorija(id, staza_id,kategorija_id,rbr) VALUES (1014,1012,114,14);</v>
      </c>
    </row>
    <row r="24" spans="2:18" x14ac:dyDescent="0.25">
      <c r="B24" s="45">
        <v>115</v>
      </c>
      <c r="C24" s="46" t="s">
        <v>322</v>
      </c>
      <c r="D24" s="47" t="s">
        <v>1349</v>
      </c>
      <c r="E24" s="48">
        <v>55</v>
      </c>
      <c r="F24" s="48">
        <v>64</v>
      </c>
      <c r="G24" s="46" t="s">
        <v>1350</v>
      </c>
      <c r="H24" s="47">
        <v>1</v>
      </c>
      <c r="I24" s="49">
        <v>15</v>
      </c>
      <c r="K24" s="72">
        <f t="shared" si="0"/>
        <v>15</v>
      </c>
      <c r="L24" s="85">
        <f>IF(K24="","",MAX(L$9:L23)+1)</f>
        <v>1015</v>
      </c>
      <c r="M24" s="75">
        <f>IF(K24="","",IFERROR(INDEX(natjecanje!BS$11:BS$410,MATCH(B24,natjecanje!AZ$11:AZ$410,0)),""))</f>
        <v>1009</v>
      </c>
      <c r="O24" s="45"/>
      <c r="P24" s="35"/>
      <c r="R24" s="29" t="str">
        <f>IF(B24="","",IF(IFERROR(MATCH(B24,natjecanje!AZ$11:AZ$410,0),0)=0,"","INSERT INTO staza_kategorija(id, staza_id,kategorija_id,rbr) VALUES ("&amp;L24&amp;","&amp;M24&amp;","&amp;B24&amp;","&amp;K24&amp;");"))</f>
        <v>INSERT INTO staza_kategorija(id, staza_id,kategorija_id,rbr) VALUES (1015,1009,115,15);</v>
      </c>
    </row>
    <row r="25" spans="2:18" x14ac:dyDescent="0.25">
      <c r="B25" s="45">
        <v>116</v>
      </c>
      <c r="C25" s="46" t="s">
        <v>304</v>
      </c>
      <c r="D25" s="47" t="s">
        <v>1349</v>
      </c>
      <c r="E25" s="48">
        <v>45</v>
      </c>
      <c r="F25" s="48">
        <v>54</v>
      </c>
      <c r="G25" s="46" t="s">
        <v>1350</v>
      </c>
      <c r="H25" s="47">
        <v>1</v>
      </c>
      <c r="I25" s="49">
        <v>16</v>
      </c>
      <c r="K25" s="72">
        <f t="shared" si="0"/>
        <v>16</v>
      </c>
      <c r="L25" s="85">
        <f>IF(K25="","",MAX(L$9:L24)+1)</f>
        <v>1016</v>
      </c>
      <c r="M25" s="75">
        <f>IF(K25="","",IFERROR(INDEX(natjecanje!BS$11:BS$410,MATCH(B25,natjecanje!AZ$11:AZ$410,0)),""))</f>
        <v>1008</v>
      </c>
      <c r="O25" s="45"/>
      <c r="P25" s="35"/>
      <c r="R25" s="29" t="str">
        <f>IF(B25="","",IF(IFERROR(MATCH(B25,natjecanje!AZ$11:AZ$410,0),0)=0,"","INSERT INTO staza_kategorija(id, staza_id,kategorija_id,rbr) VALUES ("&amp;L25&amp;","&amp;M25&amp;","&amp;B25&amp;","&amp;K25&amp;");"))</f>
        <v>INSERT INTO staza_kategorija(id, staza_id,kategorija_id,rbr) VALUES (1016,1008,116,16);</v>
      </c>
    </row>
    <row r="26" spans="2:18" x14ac:dyDescent="0.25">
      <c r="B26" s="45">
        <v>117</v>
      </c>
      <c r="C26" s="46" t="s">
        <v>270</v>
      </c>
      <c r="D26" s="47" t="s">
        <v>1349</v>
      </c>
      <c r="E26" s="48">
        <v>35</v>
      </c>
      <c r="F26" s="48">
        <v>44</v>
      </c>
      <c r="G26" s="46" t="s">
        <v>1350</v>
      </c>
      <c r="H26" s="47">
        <v>1</v>
      </c>
      <c r="I26" s="49">
        <v>17</v>
      </c>
      <c r="K26" s="72">
        <f t="shared" si="0"/>
        <v>17</v>
      </c>
      <c r="L26" s="85">
        <f>IF(K26="","",MAX(L$9:L25)+1)</f>
        <v>1017</v>
      </c>
      <c r="M26" s="75">
        <f>IF(K26="","",IFERROR(INDEX(natjecanje!BS$11:BS$410,MATCH(B26,natjecanje!AZ$11:AZ$410,0)),""))</f>
        <v>1007</v>
      </c>
      <c r="O26" s="45"/>
      <c r="P26" s="35"/>
      <c r="R26" s="29" t="str">
        <f>IF(B26="","",IF(IFERROR(MATCH(B26,natjecanje!AZ$11:AZ$410,0),0)=0,"","INSERT INTO staza_kategorija(id, staza_id,kategorija_id,rbr) VALUES ("&amp;L26&amp;","&amp;M26&amp;","&amp;B26&amp;","&amp;K26&amp;");"))</f>
        <v>INSERT INTO staza_kategorija(id, staza_id,kategorija_id,rbr) VALUES (1017,1007,117,17);</v>
      </c>
    </row>
    <row r="27" spans="2:18" x14ac:dyDescent="0.25">
      <c r="B27" s="45">
        <v>118</v>
      </c>
      <c r="C27" s="46" t="s">
        <v>248</v>
      </c>
      <c r="D27" s="47" t="s">
        <v>1349</v>
      </c>
      <c r="E27" s="48">
        <v>21</v>
      </c>
      <c r="F27" s="48">
        <v>34</v>
      </c>
      <c r="G27" s="46" t="s">
        <v>1348</v>
      </c>
      <c r="H27" s="47">
        <v>1</v>
      </c>
      <c r="I27" s="49">
        <v>18</v>
      </c>
      <c r="K27" s="72">
        <f t="shared" si="0"/>
        <v>18</v>
      </c>
      <c r="L27" s="85">
        <f>IF(K27="","",MAX(L$9:L26)+1)</f>
        <v>1018</v>
      </c>
      <c r="M27" s="75">
        <f>IF(K27="","",IFERROR(INDEX(natjecanje!BS$11:BS$410,MATCH(B27,natjecanje!AZ$11:AZ$410,0)),""))</f>
        <v>1011</v>
      </c>
      <c r="O27" s="45"/>
      <c r="P27" s="35"/>
      <c r="R27" s="29" t="str">
        <f>IF(B27="","",IF(IFERROR(MATCH(B27,natjecanje!AZ$11:AZ$410,0),0)=0,"","INSERT INTO staza_kategorija(id, staza_id,kategorija_id,rbr) VALUES ("&amp;L27&amp;","&amp;M27&amp;","&amp;B27&amp;","&amp;K27&amp;");"))</f>
        <v>INSERT INTO staza_kategorija(id, staza_id,kategorija_id,rbr) VALUES (1018,1011,118,18);</v>
      </c>
    </row>
    <row r="28" spans="2:18" x14ac:dyDescent="0.25">
      <c r="B28" s="45">
        <v>119</v>
      </c>
      <c r="C28" s="46" t="s">
        <v>229</v>
      </c>
      <c r="D28" s="47" t="s">
        <v>1349</v>
      </c>
      <c r="E28" s="48">
        <v>17</v>
      </c>
      <c r="F28" s="48">
        <v>20</v>
      </c>
      <c r="G28" s="46" t="s">
        <v>1351</v>
      </c>
      <c r="H28" s="47">
        <v>1</v>
      </c>
      <c r="I28" s="49">
        <v>19</v>
      </c>
      <c r="K28" s="72">
        <f t="shared" si="0"/>
        <v>19</v>
      </c>
      <c r="L28" s="85">
        <f>IF(K28="","",MAX(L$9:L27)+1)</f>
        <v>1019</v>
      </c>
      <c r="M28" s="75">
        <f>IF(K28="","",IFERROR(INDEX(natjecanje!BS$11:BS$410,MATCH(B28,natjecanje!AZ$11:AZ$410,0)),""))</f>
        <v>1007</v>
      </c>
      <c r="O28" s="45"/>
      <c r="P28" s="35"/>
      <c r="R28" s="29" t="str">
        <f>IF(B28="","",IF(IFERROR(MATCH(B28,natjecanje!AZ$11:AZ$410,0),0)=0,"","INSERT INTO staza_kategorija(id, staza_id,kategorija_id,rbr) VALUES ("&amp;L28&amp;","&amp;M28&amp;","&amp;B28&amp;","&amp;K28&amp;");"))</f>
        <v>INSERT INTO staza_kategorija(id, staza_id,kategorija_id,rbr) VALUES (1019,1007,119,19);</v>
      </c>
    </row>
    <row r="29" spans="2:18" x14ac:dyDescent="0.25">
      <c r="B29" s="45">
        <v>120</v>
      </c>
      <c r="C29" s="46" t="s">
        <v>220</v>
      </c>
      <c r="D29" s="47" t="s">
        <v>1349</v>
      </c>
      <c r="E29" s="48">
        <v>15</v>
      </c>
      <c r="F29" s="48">
        <v>16</v>
      </c>
      <c r="G29" s="46" t="s">
        <v>1351</v>
      </c>
      <c r="H29" s="47">
        <v>1</v>
      </c>
      <c r="I29" s="49">
        <v>20</v>
      </c>
      <c r="K29" s="72">
        <f t="shared" si="0"/>
        <v>20</v>
      </c>
      <c r="L29" s="85">
        <f>IF(K29="","",MAX(L$9:L28)+1)</f>
        <v>1020</v>
      </c>
      <c r="M29" s="75">
        <f>IF(K29="","",IFERROR(INDEX(natjecanje!BS$11:BS$410,MATCH(B29,natjecanje!AZ$11:AZ$410,0)),""))</f>
        <v>1011</v>
      </c>
      <c r="O29" s="45"/>
      <c r="P29" s="35"/>
      <c r="R29" s="29" t="str">
        <f>IF(B29="","",IF(IFERROR(MATCH(B29,natjecanje!AZ$11:AZ$410,0),0)=0,"","INSERT INTO staza_kategorija(id, staza_id,kategorija_id,rbr) VALUES ("&amp;L29&amp;","&amp;M29&amp;","&amp;B29&amp;","&amp;K29&amp;");"))</f>
        <v>INSERT INTO staza_kategorija(id, staza_id,kategorija_id,rbr) VALUES (1020,1011,120,20);</v>
      </c>
    </row>
    <row r="30" spans="2:18" x14ac:dyDescent="0.25">
      <c r="B30" s="45">
        <v>121</v>
      </c>
      <c r="C30" s="46" t="s">
        <v>211</v>
      </c>
      <c r="D30" s="47" t="s">
        <v>1349</v>
      </c>
      <c r="E30" s="48">
        <v>13</v>
      </c>
      <c r="F30" s="48">
        <v>14</v>
      </c>
      <c r="G30" s="46" t="s">
        <v>1351</v>
      </c>
      <c r="H30" s="47">
        <v>1</v>
      </c>
      <c r="I30" s="49">
        <v>21</v>
      </c>
      <c r="K30" s="72">
        <f t="shared" si="0"/>
        <v>21</v>
      </c>
      <c r="L30" s="85">
        <f>IF(K30="","",MAX(L$9:L29)+1)</f>
        <v>1021</v>
      </c>
      <c r="M30" s="75">
        <f>IF(K30="","",IFERROR(INDEX(natjecanje!BS$11:BS$410,MATCH(B30,natjecanje!AZ$11:AZ$410,0)),""))</f>
        <v>1002</v>
      </c>
      <c r="O30" s="45"/>
      <c r="P30" s="35"/>
      <c r="R30" s="29" t="str">
        <f>IF(B30="","",IF(IFERROR(MATCH(B30,natjecanje!AZ$11:AZ$410,0),0)=0,"","INSERT INTO staza_kategorija(id, staza_id,kategorija_id,rbr) VALUES ("&amp;L30&amp;","&amp;M30&amp;","&amp;B30&amp;","&amp;K30&amp;");"))</f>
        <v>INSERT INTO staza_kategorija(id, staza_id,kategorija_id,rbr) VALUES (1021,1002,121,21);</v>
      </c>
    </row>
    <row r="31" spans="2:18" x14ac:dyDescent="0.25">
      <c r="B31" s="45">
        <v>122</v>
      </c>
      <c r="C31" s="46" t="s">
        <v>197</v>
      </c>
      <c r="D31" s="47" t="s">
        <v>1349</v>
      </c>
      <c r="E31" s="48">
        <v>7</v>
      </c>
      <c r="F31" s="48">
        <v>12</v>
      </c>
      <c r="G31" s="46" t="s">
        <v>1351</v>
      </c>
      <c r="H31" s="47">
        <v>1</v>
      </c>
      <c r="I31" s="49">
        <v>22</v>
      </c>
      <c r="K31" s="72">
        <f t="shared" si="0"/>
        <v>22</v>
      </c>
      <c r="L31" s="85">
        <f>IF(K31="","",MAX(L$9:L30)+1)</f>
        <v>1022</v>
      </c>
      <c r="M31" s="75">
        <f>IF(K31="","",IFERROR(INDEX(natjecanje!BS$11:BS$410,MATCH(B31,natjecanje!AZ$11:AZ$410,0)),""))</f>
        <v>1001</v>
      </c>
      <c r="O31" s="45"/>
      <c r="P31" s="35"/>
      <c r="R31" s="29" t="str">
        <f>IF(B31="","",IF(IFERROR(MATCH(B31,natjecanje!AZ$11:AZ$410,0),0)=0,"","INSERT INTO staza_kategorija(id, staza_id,kategorija_id,rbr) VALUES ("&amp;L31&amp;","&amp;M31&amp;","&amp;B31&amp;","&amp;K31&amp;");"))</f>
        <v>INSERT INTO staza_kategorija(id, staza_id,kategorija_id,rbr) VALUES (1022,1001,122,22);</v>
      </c>
    </row>
    <row r="32" spans="2:18" x14ac:dyDescent="0.25">
      <c r="B32" s="45">
        <v>291</v>
      </c>
      <c r="C32" s="46" t="s">
        <v>1352</v>
      </c>
      <c r="D32" s="47" t="s">
        <v>1353</v>
      </c>
      <c r="E32" s="48">
        <v>7</v>
      </c>
      <c r="F32" s="48">
        <v>99</v>
      </c>
      <c r="G32" s="46" t="s">
        <v>1348</v>
      </c>
      <c r="H32" s="47">
        <v>0</v>
      </c>
      <c r="I32" s="49">
        <v>291</v>
      </c>
      <c r="K32" s="72">
        <f t="shared" si="0"/>
        <v>23</v>
      </c>
      <c r="L32" s="85">
        <f>IF(K32="","",MAX(L$9:L31)+1)</f>
        <v>1023</v>
      </c>
      <c r="M32" s="75">
        <f>IF(K32="","",IFERROR(INDEX(natjecanje!BS$11:BS$410,MATCH(B32,natjecanje!AZ$11:AZ$410,0)),""))</f>
        <v>1010</v>
      </c>
      <c r="O32" s="45"/>
      <c r="P32" s="35"/>
      <c r="R32" s="29" t="str">
        <f>IF(B32="","",IF(IFERROR(MATCH(B32,natjecanje!AZ$11:AZ$410,0),0)=0,"","INSERT INTO staza_kategorija(id, staza_id,kategorija_id,rbr) VALUES ("&amp;L32&amp;","&amp;M32&amp;","&amp;B32&amp;","&amp;K32&amp;");"))</f>
        <v>INSERT INTO staza_kategorija(id, staza_id,kategorija_id,rbr) VALUES (1023,1010,291,23);</v>
      </c>
    </row>
    <row r="33" spans="2:18" x14ac:dyDescent="0.25">
      <c r="B33" s="45">
        <v>292</v>
      </c>
      <c r="C33" s="46" t="s">
        <v>1354</v>
      </c>
      <c r="D33" s="47" t="s">
        <v>1353</v>
      </c>
      <c r="E33" s="48">
        <v>7</v>
      </c>
      <c r="F33" s="48">
        <v>99</v>
      </c>
      <c r="G33" s="46" t="s">
        <v>1348</v>
      </c>
      <c r="H33" s="47">
        <v>0</v>
      </c>
      <c r="I33" s="49">
        <v>292</v>
      </c>
      <c r="K33" s="72">
        <f t="shared" si="0"/>
        <v>24</v>
      </c>
      <c r="L33" s="85">
        <f>IF(K33="","",MAX(L$9:L32)+1)</f>
        <v>1024</v>
      </c>
      <c r="M33" s="75" t="str">
        <f>IF(K33="","",IFERROR(INDEX(natjecanje!BS$11:BS$410,MATCH(B33,natjecanje!AZ$11:AZ$410,0)),""))</f>
        <v/>
      </c>
      <c r="O33" s="45"/>
      <c r="P33" s="35"/>
      <c r="R33" s="29" t="str">
        <f>IF(B33="","",IF(IFERROR(MATCH(B33,natjecanje!AZ$11:AZ$410,0),0)=0,"","INSERT INTO staza_kategorija(id, staza_id,kategorija_id,rbr) VALUES ("&amp;L33&amp;","&amp;M33&amp;","&amp;B33&amp;","&amp;K33&amp;");"))</f>
        <v/>
      </c>
    </row>
    <row r="34" spans="2:18" x14ac:dyDescent="0.25">
      <c r="B34" s="45"/>
      <c r="C34" s="46"/>
      <c r="D34" s="47"/>
      <c r="E34" s="48"/>
      <c r="F34" s="48"/>
      <c r="G34" s="46"/>
      <c r="H34" s="47"/>
      <c r="I34" s="49"/>
      <c r="K34" s="72" t="str">
        <f t="shared" si="0"/>
        <v/>
      </c>
      <c r="L34" s="85" t="str">
        <f>IF(K34="","",MAX(L$9:L33)+1)</f>
        <v/>
      </c>
      <c r="M34" s="75" t="str">
        <f>IF(K34="","",IFERROR(INDEX(natjecanje!BS$11:BS$410,MATCH(B34,natjecanje!AZ$11:AZ$410,0)),""))</f>
        <v/>
      </c>
      <c r="O34" s="45"/>
      <c r="P34" s="35"/>
      <c r="R34" s="29" t="str">
        <f>IF(B34="","",IF(IFERROR(MATCH(B34,natjecanje!AZ$11:AZ$410,0),0)=0,"","INSERT INTO staza_kategorija(id, staza_id,kategorija_id,rbr) VALUES ("&amp;L34&amp;","&amp;M34&amp;","&amp;B34&amp;","&amp;K34&amp;");"))</f>
        <v/>
      </c>
    </row>
    <row r="35" spans="2:18" x14ac:dyDescent="0.25">
      <c r="B35" s="45"/>
      <c r="C35" s="46"/>
      <c r="D35" s="47"/>
      <c r="E35" s="48"/>
      <c r="F35" s="48"/>
      <c r="G35" s="46"/>
      <c r="H35" s="47"/>
      <c r="I35" s="49"/>
      <c r="K35" s="72" t="str">
        <f t="shared" si="0"/>
        <v/>
      </c>
      <c r="L35" s="85" t="str">
        <f>IF(K35="","",MAX(L$9:L34)+1)</f>
        <v/>
      </c>
      <c r="M35" s="75" t="str">
        <f>IF(K35="","",IFERROR(INDEX(natjecanje!BS$11:BS$410,MATCH(B35,natjecanje!AZ$11:AZ$410,0)),""))</f>
        <v/>
      </c>
      <c r="O35" s="45"/>
      <c r="P35" s="35"/>
      <c r="R35" s="29" t="str">
        <f>IF(B35="","",IF(IFERROR(MATCH(B35,natjecanje!AZ$11:AZ$410,0),0)=0,"","INSERT INTO staza_kategorija(id, staza_id,kategorija_id,rbr) VALUES ("&amp;L35&amp;","&amp;M35&amp;","&amp;B35&amp;","&amp;K35&amp;");"))</f>
        <v/>
      </c>
    </row>
    <row r="36" spans="2:18" x14ac:dyDescent="0.25">
      <c r="B36" s="45"/>
      <c r="C36" s="46"/>
      <c r="D36" s="47"/>
      <c r="E36" s="48"/>
      <c r="F36" s="48"/>
      <c r="G36" s="46"/>
      <c r="H36" s="47"/>
      <c r="I36" s="49"/>
      <c r="K36" s="72" t="str">
        <f t="shared" si="0"/>
        <v/>
      </c>
      <c r="L36" s="85" t="str">
        <f>IF(K36="","",MAX(L$9:L35)+1)</f>
        <v/>
      </c>
      <c r="M36" s="75" t="str">
        <f>IF(K36="","",IFERROR(INDEX(natjecanje!BS$11:BS$410,MATCH(B36,natjecanje!AZ$11:AZ$410,0)),""))</f>
        <v/>
      </c>
      <c r="O36" s="45"/>
      <c r="P36" s="35"/>
      <c r="R36" s="29" t="str">
        <f>IF(B36="","",IF(IFERROR(MATCH(B36,natjecanje!AZ$11:AZ$410,0),0)=0,"","INSERT INTO staza_kategorija(id, staza_id,kategorija_id,rbr) VALUES ("&amp;L36&amp;","&amp;M36&amp;","&amp;B36&amp;","&amp;K36&amp;");"))</f>
        <v/>
      </c>
    </row>
    <row r="37" spans="2:18" x14ac:dyDescent="0.25">
      <c r="B37" s="45"/>
      <c r="C37" s="46"/>
      <c r="D37" s="47"/>
      <c r="E37" s="48"/>
      <c r="F37" s="48"/>
      <c r="G37" s="46"/>
      <c r="H37" s="47"/>
      <c r="I37" s="49"/>
      <c r="K37" s="72" t="str">
        <f t="shared" si="0"/>
        <v/>
      </c>
      <c r="L37" s="85" t="str">
        <f>IF(K37="","",MAX(L$9:L36)+1)</f>
        <v/>
      </c>
      <c r="M37" s="75" t="str">
        <f>IF(K37="","",IFERROR(INDEX(natjecanje!BS$11:BS$410,MATCH(B37,natjecanje!AZ$11:AZ$410,0)),""))</f>
        <v/>
      </c>
      <c r="O37" s="45"/>
      <c r="P37" s="35"/>
      <c r="R37" s="29" t="str">
        <f>IF(B37="","",IF(IFERROR(MATCH(B37,natjecanje!AZ$11:AZ$410,0),0)=0,"","INSERT INTO staza_kategorija(id, staza_id,kategorija_id,rbr) VALUES ("&amp;L37&amp;","&amp;M37&amp;","&amp;B37&amp;","&amp;K37&amp;");"))</f>
        <v/>
      </c>
    </row>
    <row r="38" spans="2:18" x14ac:dyDescent="0.25">
      <c r="B38" s="45"/>
      <c r="C38" s="46"/>
      <c r="D38" s="47"/>
      <c r="E38" s="48"/>
      <c r="F38" s="48"/>
      <c r="G38" s="46"/>
      <c r="H38" s="47"/>
      <c r="I38" s="49"/>
      <c r="K38" s="72" t="str">
        <f t="shared" si="0"/>
        <v/>
      </c>
      <c r="L38" s="85" t="str">
        <f>IF(K38="","",MAX(L$9:L37)+1)</f>
        <v/>
      </c>
      <c r="M38" s="75" t="str">
        <f>IF(K38="","",IFERROR(INDEX(natjecanje!BS$11:BS$410,MATCH(B38,natjecanje!AZ$11:AZ$410,0)),""))</f>
        <v/>
      </c>
      <c r="O38" s="45"/>
      <c r="P38" s="35"/>
      <c r="R38" s="29" t="str">
        <f>IF(B38="","",IF(IFERROR(MATCH(B38,natjecanje!AZ$11:AZ$410,0),0)=0,"","INSERT INTO staza_kategorija(id, staza_id,kategorija_id,rbr) VALUES ("&amp;L38&amp;","&amp;M38&amp;","&amp;B38&amp;","&amp;K38&amp;");"))</f>
        <v/>
      </c>
    </row>
    <row r="39" spans="2:18" x14ac:dyDescent="0.25">
      <c r="B39" s="45"/>
      <c r="C39" s="46"/>
      <c r="D39" s="47"/>
      <c r="E39" s="48"/>
      <c r="F39" s="48"/>
      <c r="G39" s="46"/>
      <c r="H39" s="47"/>
      <c r="I39" s="49"/>
      <c r="K39" s="72" t="str">
        <f t="shared" si="0"/>
        <v/>
      </c>
      <c r="L39" s="85" t="str">
        <f>IF(K39="","",MAX(L$9:L38)+1)</f>
        <v/>
      </c>
      <c r="M39" s="75" t="str">
        <f>IF(K39="","",IFERROR(INDEX(natjecanje!BS$11:BS$410,MATCH(B39,natjecanje!AZ$11:AZ$410,0)),""))</f>
        <v/>
      </c>
      <c r="O39" s="45"/>
      <c r="P39" s="35"/>
      <c r="R39" s="29" t="str">
        <f>IF(B39="","",IF(IFERROR(MATCH(B39,natjecanje!AZ$11:AZ$410,0),0)=0,"","INSERT INTO staza_kategorija(id, staza_id,kategorija_id,rbr) VALUES ("&amp;L39&amp;","&amp;M39&amp;","&amp;B39&amp;","&amp;K39&amp;");"))</f>
        <v/>
      </c>
    </row>
    <row r="40" spans="2:18" x14ac:dyDescent="0.25">
      <c r="B40" s="45"/>
      <c r="C40" s="46"/>
      <c r="D40" s="47"/>
      <c r="E40" s="48"/>
      <c r="F40" s="48"/>
      <c r="G40" s="46"/>
      <c r="H40" s="47"/>
      <c r="I40" s="49"/>
      <c r="K40" s="72" t="str">
        <f t="shared" si="0"/>
        <v/>
      </c>
      <c r="L40" s="85" t="str">
        <f>IF(K40="","",MAX(L$9:L39)+1)</f>
        <v/>
      </c>
      <c r="M40" s="75" t="str">
        <f>IF(K40="","",IFERROR(INDEX(natjecanje!BS$11:BS$410,MATCH(B40,natjecanje!AZ$11:AZ$410,0)),""))</f>
        <v/>
      </c>
      <c r="O40" s="45"/>
      <c r="P40" s="35"/>
      <c r="R40" s="29" t="str">
        <f>IF(B40="","",IF(IFERROR(MATCH(B40,natjecanje!AZ$11:AZ$410,0),0)=0,"","INSERT INTO staza_kategorija(id, staza_id,kategorija_id,rbr) VALUES ("&amp;L40&amp;","&amp;M40&amp;","&amp;B40&amp;","&amp;K40&amp;");"))</f>
        <v/>
      </c>
    </row>
    <row r="41" spans="2:18" x14ac:dyDescent="0.25">
      <c r="B41" s="45"/>
      <c r="C41" s="46"/>
      <c r="D41" s="47"/>
      <c r="E41" s="48"/>
      <c r="F41" s="48"/>
      <c r="G41" s="46"/>
      <c r="H41" s="47"/>
      <c r="I41" s="49"/>
      <c r="K41" s="72" t="str">
        <f t="shared" si="0"/>
        <v/>
      </c>
      <c r="L41" s="85" t="str">
        <f>IF(K41="","",MAX(L$9:L40)+1)</f>
        <v/>
      </c>
      <c r="M41" s="75" t="str">
        <f>IF(K41="","",IFERROR(INDEX(natjecanje!BS$11:BS$410,MATCH(B41,natjecanje!AZ$11:AZ$410,0)),""))</f>
        <v/>
      </c>
      <c r="O41" s="45"/>
      <c r="P41" s="35"/>
      <c r="R41" s="29" t="str">
        <f>IF(B41="","",IF(IFERROR(MATCH(B41,natjecanje!AZ$11:AZ$410,0),0)=0,"","INSERT INTO staza_kategorija(id, staza_id,kategorija_id,rbr) VALUES ("&amp;L41&amp;","&amp;M41&amp;","&amp;B41&amp;","&amp;K41&amp;");"))</f>
        <v/>
      </c>
    </row>
    <row r="42" spans="2:18" x14ac:dyDescent="0.25">
      <c r="B42" s="45"/>
      <c r="C42" s="46"/>
      <c r="D42" s="47"/>
      <c r="E42" s="48"/>
      <c r="F42" s="48"/>
      <c r="G42" s="46"/>
      <c r="H42" s="47"/>
      <c r="I42" s="49"/>
      <c r="K42" s="72" t="str">
        <f t="shared" si="0"/>
        <v/>
      </c>
      <c r="L42" s="85" t="str">
        <f>IF(K42="","",MAX(L$9:L41)+1)</f>
        <v/>
      </c>
      <c r="M42" s="75" t="str">
        <f>IF(K42="","",IFERROR(INDEX(natjecanje!BS$11:BS$410,MATCH(B42,natjecanje!AZ$11:AZ$410,0)),""))</f>
        <v/>
      </c>
      <c r="O42" s="45"/>
      <c r="P42" s="35"/>
      <c r="R42" s="29" t="str">
        <f>IF(B42="","",IF(IFERROR(MATCH(B42,natjecanje!AZ$11:AZ$410,0),0)=0,"","INSERT INTO staza_kategorija(id, staza_id,kategorija_id,rbr) VALUES ("&amp;L42&amp;","&amp;M42&amp;","&amp;B42&amp;","&amp;K42&amp;");"))</f>
        <v/>
      </c>
    </row>
    <row r="43" spans="2:18" x14ac:dyDescent="0.25">
      <c r="B43" s="45"/>
      <c r="C43" s="46"/>
      <c r="D43" s="47"/>
      <c r="E43" s="48"/>
      <c r="F43" s="48"/>
      <c r="G43" s="46"/>
      <c r="H43" s="47"/>
      <c r="I43" s="49"/>
      <c r="K43" s="72" t="str">
        <f t="shared" si="0"/>
        <v/>
      </c>
      <c r="L43" s="85" t="str">
        <f>IF(K43="","",MAX(L$9:L42)+1)</f>
        <v/>
      </c>
      <c r="M43" s="75" t="str">
        <f>IF(K43="","",IFERROR(INDEX(natjecanje!BS$11:BS$410,MATCH(B43,natjecanje!AZ$11:AZ$410,0)),""))</f>
        <v/>
      </c>
      <c r="O43" s="45"/>
      <c r="P43" s="35"/>
      <c r="R43" s="29" t="str">
        <f>IF(B43="","",IF(IFERROR(MATCH(B43,natjecanje!AZ$11:AZ$410,0),0)=0,"","INSERT INTO staza_kategorija(id, staza_id,kategorija_id,rbr) VALUES ("&amp;L43&amp;","&amp;M43&amp;","&amp;B43&amp;","&amp;K43&amp;");"))</f>
        <v/>
      </c>
    </row>
    <row r="44" spans="2:18" x14ac:dyDescent="0.25">
      <c r="B44" s="45"/>
      <c r="C44" s="46"/>
      <c r="D44" s="47"/>
      <c r="E44" s="48"/>
      <c r="F44" s="48"/>
      <c r="G44" s="46"/>
      <c r="H44" s="47"/>
      <c r="I44" s="49"/>
      <c r="K44" s="72" t="str">
        <f t="shared" si="0"/>
        <v/>
      </c>
      <c r="L44" s="85" t="str">
        <f>IF(K44="","",MAX(L$9:L43)+1)</f>
        <v/>
      </c>
      <c r="M44" s="75" t="str">
        <f>IF(K44="","",IFERROR(INDEX(natjecanje!BS$11:BS$410,MATCH(B44,natjecanje!AZ$11:AZ$410,0)),""))</f>
        <v/>
      </c>
      <c r="O44" s="45"/>
      <c r="P44" s="35"/>
      <c r="R44" s="29" t="str">
        <f>IF(B44="","",IF(IFERROR(MATCH(B44,natjecanje!AZ$11:AZ$410,0),0)=0,"","INSERT INTO staza_kategorija(id, staza_id,kategorija_id,rbr) VALUES ("&amp;L44&amp;","&amp;M44&amp;","&amp;B44&amp;","&amp;K44&amp;");"))</f>
        <v/>
      </c>
    </row>
    <row r="45" spans="2:18" x14ac:dyDescent="0.25">
      <c r="B45" s="45"/>
      <c r="C45" s="46"/>
      <c r="D45" s="47"/>
      <c r="E45" s="48"/>
      <c r="F45" s="48"/>
      <c r="G45" s="46"/>
      <c r="H45" s="47"/>
      <c r="I45" s="49"/>
      <c r="K45" s="72" t="str">
        <f t="shared" si="0"/>
        <v/>
      </c>
      <c r="L45" s="85" t="str">
        <f>IF(K45="","",MAX(L$9:L44)+1)</f>
        <v/>
      </c>
      <c r="M45" s="75" t="str">
        <f>IF(K45="","",IFERROR(INDEX(natjecanje!BS$11:BS$410,MATCH(B45,natjecanje!AZ$11:AZ$410,0)),""))</f>
        <v/>
      </c>
      <c r="O45" s="45"/>
      <c r="P45" s="35"/>
      <c r="R45" s="29" t="str">
        <f>IF(B45="","",IF(IFERROR(MATCH(B45,natjecanje!AZ$11:AZ$410,0),0)=0,"","INSERT INTO staza_kategorija(id, staza_id,kategorija_id,rbr) VALUES ("&amp;L45&amp;","&amp;M45&amp;","&amp;B45&amp;","&amp;K45&amp;");"))</f>
        <v/>
      </c>
    </row>
    <row r="46" spans="2:18" x14ac:dyDescent="0.25">
      <c r="B46" s="45"/>
      <c r="C46" s="46"/>
      <c r="D46" s="47"/>
      <c r="E46" s="48"/>
      <c r="F46" s="48"/>
      <c r="G46" s="46"/>
      <c r="H46" s="47"/>
      <c r="I46" s="49"/>
      <c r="K46" s="72" t="str">
        <f t="shared" si="0"/>
        <v/>
      </c>
      <c r="L46" s="85" t="str">
        <f>IF(K46="","",MAX(L$9:L45)+1)</f>
        <v/>
      </c>
      <c r="M46" s="75" t="str">
        <f>IF(K46="","",IFERROR(INDEX(natjecanje!BS$11:BS$410,MATCH(B46,natjecanje!AZ$11:AZ$410,0)),""))</f>
        <v/>
      </c>
      <c r="O46" s="45"/>
      <c r="P46" s="35"/>
      <c r="R46" s="29" t="str">
        <f>IF(B46="","",IF(IFERROR(MATCH(B46,natjecanje!AZ$11:AZ$410,0),0)=0,"","INSERT INTO staza_kategorija(id, staza_id,kategorija_id,rbr) VALUES ("&amp;L46&amp;","&amp;M46&amp;","&amp;B46&amp;","&amp;K46&amp;");"))</f>
        <v/>
      </c>
    </row>
    <row r="47" spans="2:18" x14ac:dyDescent="0.25">
      <c r="B47" s="45"/>
      <c r="C47" s="46"/>
      <c r="D47" s="47"/>
      <c r="E47" s="48"/>
      <c r="F47" s="48"/>
      <c r="G47" s="46"/>
      <c r="H47" s="47"/>
      <c r="I47" s="49"/>
      <c r="K47" s="72" t="str">
        <f t="shared" si="0"/>
        <v/>
      </c>
      <c r="L47" s="85" t="str">
        <f>IF(K47="","",MAX(L$9:L46)+1)</f>
        <v/>
      </c>
      <c r="M47" s="75" t="str">
        <f>IF(K47="","",IFERROR(INDEX(natjecanje!BS$11:BS$410,MATCH(B47,natjecanje!AZ$11:AZ$410,0)),""))</f>
        <v/>
      </c>
      <c r="O47" s="45"/>
      <c r="P47" s="35"/>
      <c r="R47" s="29" t="str">
        <f>IF(B47="","",IF(IFERROR(MATCH(B47,natjecanje!AZ$11:AZ$410,0),0)=0,"","INSERT INTO staza_kategorija(id, staza_id,kategorija_id,rbr) VALUES ("&amp;L47&amp;","&amp;M47&amp;","&amp;B47&amp;","&amp;K47&amp;");"))</f>
        <v/>
      </c>
    </row>
    <row r="48" spans="2:18" x14ac:dyDescent="0.25">
      <c r="B48" s="45"/>
      <c r="C48" s="46"/>
      <c r="D48" s="47"/>
      <c r="E48" s="48"/>
      <c r="F48" s="48"/>
      <c r="G48" s="46"/>
      <c r="H48" s="47"/>
      <c r="I48" s="49"/>
      <c r="K48" s="72" t="str">
        <f t="shared" si="0"/>
        <v/>
      </c>
      <c r="L48" s="85" t="str">
        <f>IF(K48="","",MAX(L$9:L47)+1)</f>
        <v/>
      </c>
      <c r="M48" s="75" t="str">
        <f>IF(K48="","",IFERROR(INDEX(natjecanje!BS$11:BS$410,MATCH(B48,natjecanje!AZ$11:AZ$410,0)),""))</f>
        <v/>
      </c>
      <c r="O48" s="45"/>
      <c r="P48" s="35"/>
      <c r="R48" s="29" t="str">
        <f>IF(B48="","",IF(IFERROR(MATCH(B48,natjecanje!AZ$11:AZ$410,0),0)=0,"","INSERT INTO staza_kategorija(id, staza_id,kategorija_id,rbr) VALUES ("&amp;L48&amp;","&amp;M48&amp;","&amp;B48&amp;","&amp;K48&amp;");"))</f>
        <v/>
      </c>
    </row>
    <row r="49" spans="2:18" x14ac:dyDescent="0.25">
      <c r="B49" s="45"/>
      <c r="C49" s="46"/>
      <c r="D49" s="47"/>
      <c r="E49" s="48"/>
      <c r="F49" s="48"/>
      <c r="G49" s="46"/>
      <c r="H49" s="47"/>
      <c r="I49" s="49"/>
      <c r="K49" s="72" t="str">
        <f t="shared" si="0"/>
        <v/>
      </c>
      <c r="L49" s="85" t="str">
        <f>IF(K49="","",MAX(L$9:L48)+1)</f>
        <v/>
      </c>
      <c r="M49" s="75" t="str">
        <f>IF(K49="","",IFERROR(INDEX(natjecanje!BS$11:BS$410,MATCH(B49,natjecanje!AZ$11:AZ$410,0)),""))</f>
        <v/>
      </c>
      <c r="O49" s="45"/>
      <c r="P49" s="35"/>
      <c r="R49" s="29" t="str">
        <f>IF(B49="","",IF(IFERROR(MATCH(B49,natjecanje!AZ$11:AZ$410,0),0)=0,"","INSERT INTO staza_kategorija(id, staza_id,kategorija_id,rbr) VALUES ("&amp;L49&amp;","&amp;M49&amp;","&amp;B49&amp;","&amp;K49&amp;");"))</f>
        <v/>
      </c>
    </row>
    <row r="50" spans="2:18" x14ac:dyDescent="0.25">
      <c r="B50" s="45"/>
      <c r="C50" s="46"/>
      <c r="D50" s="47"/>
      <c r="E50" s="48"/>
      <c r="F50" s="48"/>
      <c r="G50" s="46"/>
      <c r="H50" s="47"/>
      <c r="I50" s="49"/>
      <c r="K50" s="72" t="str">
        <f t="shared" si="0"/>
        <v/>
      </c>
      <c r="L50" s="85" t="str">
        <f>IF(K50="","",MAX(L$9:L49)+1)</f>
        <v/>
      </c>
      <c r="M50" s="75" t="str">
        <f>IF(K50="","",IFERROR(INDEX(natjecanje!BS$11:BS$410,MATCH(B50,natjecanje!AZ$11:AZ$410,0)),""))</f>
        <v/>
      </c>
      <c r="O50" s="45"/>
      <c r="P50" s="35"/>
      <c r="R50" s="29" t="str">
        <f>IF(B50="","",IF(IFERROR(MATCH(B50,natjecanje!AZ$11:AZ$410,0),0)=0,"","INSERT INTO staza_kategorija(id, staza_id,kategorija_id,rbr) VALUES ("&amp;L50&amp;","&amp;M50&amp;","&amp;B50&amp;","&amp;K50&amp;");"))</f>
        <v/>
      </c>
    </row>
    <row r="51" spans="2:18" x14ac:dyDescent="0.25">
      <c r="B51" s="45"/>
      <c r="C51" s="46"/>
      <c r="D51" s="47"/>
      <c r="E51" s="48"/>
      <c r="F51" s="48"/>
      <c r="G51" s="46"/>
      <c r="H51" s="47"/>
      <c r="I51" s="49"/>
      <c r="K51" s="72" t="str">
        <f t="shared" si="0"/>
        <v/>
      </c>
      <c r="L51" s="85" t="str">
        <f>IF(K51="","",MAX(L$9:L50)+1)</f>
        <v/>
      </c>
      <c r="M51" s="75" t="str">
        <f>IF(K51="","",IFERROR(INDEX(natjecanje!BS$11:BS$410,MATCH(B51,natjecanje!AZ$11:AZ$410,0)),""))</f>
        <v/>
      </c>
      <c r="O51" s="45"/>
      <c r="P51" s="35"/>
      <c r="R51" s="29" t="str">
        <f>IF(B51="","",IF(IFERROR(MATCH(B51,natjecanje!AZ$11:AZ$410,0),0)=0,"","INSERT INTO staza_kategorija(id, staza_id,kategorija_id,rbr) VALUES ("&amp;L51&amp;","&amp;M51&amp;","&amp;B51&amp;","&amp;K51&amp;");"))</f>
        <v/>
      </c>
    </row>
    <row r="52" spans="2:18" x14ac:dyDescent="0.25">
      <c r="B52" s="45"/>
      <c r="C52" s="46"/>
      <c r="D52" s="47"/>
      <c r="E52" s="48"/>
      <c r="F52" s="48"/>
      <c r="G52" s="46"/>
      <c r="H52" s="47"/>
      <c r="I52" s="49"/>
      <c r="K52" s="72" t="str">
        <f t="shared" si="0"/>
        <v/>
      </c>
      <c r="L52" s="85" t="str">
        <f>IF(K52="","",MAX(L$9:L51)+1)</f>
        <v/>
      </c>
      <c r="M52" s="75" t="str">
        <f>IF(K52="","",IFERROR(INDEX(natjecanje!BS$11:BS$410,MATCH(B52,natjecanje!AZ$11:AZ$410,0)),""))</f>
        <v/>
      </c>
      <c r="O52" s="45"/>
      <c r="P52" s="35"/>
      <c r="R52" s="29" t="str">
        <f>IF(B52="","",IF(IFERROR(MATCH(B52,natjecanje!AZ$11:AZ$410,0),0)=0,"","INSERT INTO staza_kategorija(id, staza_id,kategorija_id,rbr) VALUES ("&amp;L52&amp;","&amp;M52&amp;","&amp;B52&amp;","&amp;K52&amp;");"))</f>
        <v/>
      </c>
    </row>
    <row r="53" spans="2:18" x14ac:dyDescent="0.25">
      <c r="B53" s="45"/>
      <c r="C53" s="46"/>
      <c r="D53" s="47"/>
      <c r="E53" s="48"/>
      <c r="F53" s="48"/>
      <c r="G53" s="46"/>
      <c r="H53" s="47"/>
      <c r="I53" s="49"/>
      <c r="K53" s="72" t="str">
        <f t="shared" si="0"/>
        <v/>
      </c>
      <c r="L53" s="85" t="str">
        <f>IF(K53="","",MAX(L$9:L52)+1)</f>
        <v/>
      </c>
      <c r="M53" s="75" t="str">
        <f>IF(K53="","",IFERROR(INDEX(natjecanje!BS$11:BS$410,MATCH(B53,natjecanje!AZ$11:AZ$410,0)),""))</f>
        <v/>
      </c>
      <c r="O53" s="45"/>
      <c r="P53" s="35"/>
      <c r="R53" s="29" t="str">
        <f>IF(B53="","",IF(IFERROR(MATCH(B53,natjecanje!AZ$11:AZ$410,0),0)=0,"","INSERT INTO staza_kategorija(id, staza_id,kategorija_id,rbr) VALUES ("&amp;L53&amp;","&amp;M53&amp;","&amp;B53&amp;","&amp;K53&amp;");"))</f>
        <v/>
      </c>
    </row>
    <row r="54" spans="2:18" x14ac:dyDescent="0.25">
      <c r="B54" s="45"/>
      <c r="C54" s="46"/>
      <c r="D54" s="47"/>
      <c r="E54" s="48"/>
      <c r="F54" s="48"/>
      <c r="G54" s="46"/>
      <c r="H54" s="47"/>
      <c r="I54" s="49"/>
      <c r="K54" s="72" t="str">
        <f t="shared" si="0"/>
        <v/>
      </c>
      <c r="L54" s="85" t="str">
        <f>IF(K54="","",MAX(L$9:L53)+1)</f>
        <v/>
      </c>
      <c r="M54" s="75" t="str">
        <f>IF(K54="","",IFERROR(INDEX(natjecanje!BS$11:BS$410,MATCH(B54,natjecanje!AZ$11:AZ$410,0)),""))</f>
        <v/>
      </c>
      <c r="O54" s="45"/>
      <c r="P54" s="35"/>
      <c r="R54" s="29" t="str">
        <f>IF(B54="","",IF(IFERROR(MATCH(B54,natjecanje!AZ$11:AZ$410,0),0)=0,"","INSERT INTO staza_kategorija(id, staza_id,kategorija_id,rbr) VALUES ("&amp;L54&amp;","&amp;M54&amp;","&amp;B54&amp;","&amp;K54&amp;");"))</f>
        <v/>
      </c>
    </row>
    <row r="55" spans="2:18" x14ac:dyDescent="0.25">
      <c r="B55" s="45"/>
      <c r="C55" s="46"/>
      <c r="D55" s="47"/>
      <c r="E55" s="48"/>
      <c r="F55" s="48"/>
      <c r="G55" s="46"/>
      <c r="H55" s="47"/>
      <c r="I55" s="49"/>
      <c r="K55" s="72" t="str">
        <f t="shared" si="0"/>
        <v/>
      </c>
      <c r="L55" s="85" t="str">
        <f>IF(K55="","",MAX(L$9:L54)+1)</f>
        <v/>
      </c>
      <c r="M55" s="75" t="str">
        <f>IF(K55="","",IFERROR(INDEX(natjecanje!BS$11:BS$410,MATCH(B55,natjecanje!AZ$11:AZ$410,0)),""))</f>
        <v/>
      </c>
      <c r="O55" s="45"/>
      <c r="P55" s="35"/>
      <c r="R55" s="29" t="str">
        <f>IF(B55="","",IF(IFERROR(MATCH(B55,natjecanje!AZ$11:AZ$410,0),0)=0,"","INSERT INTO staza_kategorija(id, staza_id,kategorija_id,rbr) VALUES ("&amp;L55&amp;","&amp;M55&amp;","&amp;B55&amp;","&amp;K55&amp;");"))</f>
        <v/>
      </c>
    </row>
    <row r="56" spans="2:18" x14ac:dyDescent="0.25">
      <c r="B56" s="45"/>
      <c r="C56" s="46"/>
      <c r="D56" s="47"/>
      <c r="E56" s="48"/>
      <c r="F56" s="48"/>
      <c r="G56" s="46"/>
      <c r="H56" s="47"/>
      <c r="I56" s="49"/>
      <c r="K56" s="72" t="str">
        <f t="shared" si="0"/>
        <v/>
      </c>
      <c r="L56" s="85" t="str">
        <f>IF(K56="","",MAX(L$9:L55)+1)</f>
        <v/>
      </c>
      <c r="M56" s="75" t="str">
        <f>IF(K56="","",IFERROR(INDEX(natjecanje!BS$11:BS$410,MATCH(B56,natjecanje!AZ$11:AZ$410,0)),""))</f>
        <v/>
      </c>
      <c r="O56" s="45"/>
      <c r="P56" s="35"/>
      <c r="R56" s="29" t="str">
        <f>IF(B56="","",IF(IFERROR(MATCH(B56,natjecanje!AZ$11:AZ$410,0),0)=0,"","INSERT INTO staza_kategorija(id, staza_id,kategorija_id,rbr) VALUES ("&amp;L56&amp;","&amp;M56&amp;","&amp;B56&amp;","&amp;K56&amp;");"))</f>
        <v/>
      </c>
    </row>
    <row r="57" spans="2:18" x14ac:dyDescent="0.25">
      <c r="B57" s="45"/>
      <c r="C57" s="46"/>
      <c r="D57" s="47"/>
      <c r="E57" s="48"/>
      <c r="F57" s="48"/>
      <c r="G57" s="46"/>
      <c r="H57" s="47"/>
      <c r="I57" s="49"/>
      <c r="K57" s="72" t="str">
        <f t="shared" si="0"/>
        <v/>
      </c>
      <c r="L57" s="85" t="str">
        <f>IF(K57="","",MAX(L$9:L56)+1)</f>
        <v/>
      </c>
      <c r="M57" s="75" t="str">
        <f>IF(K57="","",IFERROR(INDEX(natjecanje!BS$11:BS$410,MATCH(B57,natjecanje!AZ$11:AZ$410,0)),""))</f>
        <v/>
      </c>
      <c r="O57" s="45"/>
      <c r="P57" s="35"/>
      <c r="R57" s="29" t="str">
        <f>IF(B57="","",IF(IFERROR(MATCH(B57,natjecanje!AZ$11:AZ$410,0),0)=0,"","INSERT INTO staza_kategorija(id, staza_id,kategorija_id,rbr) VALUES ("&amp;L57&amp;","&amp;M57&amp;","&amp;B57&amp;","&amp;K57&amp;");"))</f>
        <v/>
      </c>
    </row>
    <row r="58" spans="2:18" x14ac:dyDescent="0.25">
      <c r="B58" s="45"/>
      <c r="C58" s="46"/>
      <c r="D58" s="47"/>
      <c r="E58" s="48"/>
      <c r="F58" s="48"/>
      <c r="G58" s="46"/>
      <c r="H58" s="47"/>
      <c r="I58" s="49"/>
      <c r="K58" s="72" t="str">
        <f t="shared" si="0"/>
        <v/>
      </c>
      <c r="L58" s="85" t="str">
        <f>IF(K58="","",MAX(L$9:L57)+1)</f>
        <v/>
      </c>
      <c r="M58" s="75" t="str">
        <f>IF(K58="","",IFERROR(INDEX(natjecanje!BS$11:BS$410,MATCH(B58,natjecanje!AZ$11:AZ$410,0)),""))</f>
        <v/>
      </c>
      <c r="O58" s="45"/>
      <c r="P58" s="35"/>
      <c r="R58" s="29" t="str">
        <f>IF(B58="","",IF(IFERROR(MATCH(B58,natjecanje!AZ$11:AZ$410,0),0)=0,"","INSERT INTO staza_kategorija(id, staza_id,kategorija_id,rbr) VALUES ("&amp;L58&amp;","&amp;M58&amp;","&amp;B58&amp;","&amp;K58&amp;");"))</f>
        <v/>
      </c>
    </row>
    <row r="59" spans="2:18" ht="15.75" thickBot="1" x14ac:dyDescent="0.3">
      <c r="B59" s="50"/>
      <c r="C59" s="38"/>
      <c r="D59" s="51"/>
      <c r="E59" s="52"/>
      <c r="F59" s="52"/>
      <c r="G59" s="38"/>
      <c r="H59" s="51"/>
      <c r="I59" s="53"/>
      <c r="K59" s="76" t="str">
        <f t="shared" si="0"/>
        <v/>
      </c>
      <c r="L59" s="86" t="str">
        <f>IF(K59="","",MAX(L$9:L58)+1)</f>
        <v/>
      </c>
      <c r="M59" s="79" t="str">
        <f>IF(K59="","",IFERROR(INDEX(natjecanje!BS$11:BS$410,MATCH(B59,natjecanje!AZ$11:AZ$410,0)),""))</f>
        <v/>
      </c>
      <c r="O59" s="50"/>
      <c r="P59" s="37"/>
      <c r="R59" s="30" t="str">
        <f>IF(B59="","",IF(IFERROR(MATCH(B59,natjecanje!AZ$11:AZ$410,0),0)=0,"","INSERT INTO staza_kategorija(id, staza_id,kategorija_id,rbr) VALUES ("&amp;L59&amp;","&amp;M59&amp;","&amp;B59&amp;","&amp;K59&amp;");"))</f>
        <v/>
      </c>
    </row>
  </sheetData>
  <mergeCells count="5">
    <mergeCell ref="B6:I6"/>
    <mergeCell ref="O6:P6"/>
    <mergeCell ref="B4:I4"/>
    <mergeCell ref="O4:P4"/>
    <mergeCell ref="B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B1:K57"/>
  <sheetViews>
    <sheetView workbookViewId="0">
      <selection activeCell="B2" sqref="B2:K2"/>
    </sheetView>
  </sheetViews>
  <sheetFormatPr defaultRowHeight="15" x14ac:dyDescent="0.25"/>
  <cols>
    <col min="1" max="1" width="2.85546875" customWidth="1"/>
    <col min="2" max="2" width="25.7109375" style="4" bestFit="1" customWidth="1"/>
    <col min="3" max="3" width="20.5703125" style="4" customWidth="1"/>
    <col min="4" max="4" width="2.85546875" customWidth="1"/>
    <col min="5" max="5" width="11.42578125" style="5" customWidth="1"/>
    <col min="6" max="6" width="20.5703125" style="4" customWidth="1"/>
    <col min="7" max="9" width="11.42578125" style="18" customWidth="1"/>
    <col min="10" max="10" width="2.85546875" customWidth="1"/>
    <col min="11" max="11" width="125.7109375" style="4" customWidth="1"/>
  </cols>
  <sheetData>
    <row r="1" spans="2:11" ht="15.75" thickBot="1" x14ac:dyDescent="0.3"/>
    <row r="2" spans="2:11" ht="32.25" thickBot="1" x14ac:dyDescent="0.55000000000000004">
      <c r="B2" s="214" t="s">
        <v>1391</v>
      </c>
      <c r="C2" s="215"/>
      <c r="D2" s="215"/>
      <c r="E2" s="215"/>
      <c r="F2" s="215"/>
      <c r="G2" s="215"/>
      <c r="H2" s="215"/>
      <c r="I2" s="215"/>
      <c r="J2" s="215"/>
      <c r="K2" s="216"/>
    </row>
    <row r="3" spans="2:11" ht="15.75" thickBot="1" x14ac:dyDescent="0.3"/>
    <row r="4" spans="2:11" ht="21.75" thickBot="1" x14ac:dyDescent="0.4">
      <c r="B4" s="211" t="s">
        <v>1393</v>
      </c>
      <c r="C4" s="213"/>
      <c r="K4" s="31" t="s">
        <v>1392</v>
      </c>
    </row>
    <row r="6" spans="2:11" x14ac:dyDescent="0.25">
      <c r="B6" s="62" t="s">
        <v>1382</v>
      </c>
      <c r="C6" s="63" t="s">
        <v>1381</v>
      </c>
      <c r="E6" s="64" t="s">
        <v>1371</v>
      </c>
      <c r="F6" s="65" t="s">
        <v>1380</v>
      </c>
      <c r="G6" s="66" t="s">
        <v>1383</v>
      </c>
      <c r="H6" s="66" t="s">
        <v>1384</v>
      </c>
      <c r="I6" s="67" t="s">
        <v>1385</v>
      </c>
      <c r="K6" s="60" t="s">
        <v>1398</v>
      </c>
    </row>
    <row r="7" spans="2:11" ht="7.5" customHeight="1" thickBot="1" x14ac:dyDescent="0.3">
      <c r="B7" s="61"/>
      <c r="C7" s="61"/>
      <c r="E7" s="21">
        <f>max_staza_id</f>
        <v>1000</v>
      </c>
      <c r="G7" s="25"/>
      <c r="H7" s="25"/>
      <c r="I7" s="25"/>
      <c r="K7" s="61"/>
    </row>
    <row r="8" spans="2:11" x14ac:dyDescent="0.25">
      <c r="B8" s="32" t="s">
        <v>5</v>
      </c>
      <c r="C8" s="33" t="s">
        <v>1372</v>
      </c>
      <c r="E8" s="68">
        <f>IF(F8="","",MAX(E$7:E7)+1)</f>
        <v>1001</v>
      </c>
      <c r="F8" s="69" t="str">
        <f>IF(C8="","",IF(COUNTIF(C$7:C7,C8)=0,C8,""))</f>
        <v>M12-Ž12</v>
      </c>
      <c r="G8" s="70" t="str">
        <f>IF($F8="","",INDEX(natjecanje!BT$11:BT$410,MATCH($F8,natjecanje!$BR$11:$BR$410,0)))</f>
        <v>1.98</v>
      </c>
      <c r="H8" s="70" t="str">
        <f>IF($F8="","",INDEX(natjecanje!BU$11:BU$410,MATCH($F8,natjecanje!$BR$11:$BR$410,0)))</f>
        <v>75</v>
      </c>
      <c r="I8" s="71" t="str">
        <f>IF($F8="","",INDEX(natjecanje!BV$11:BV$410,MATCH($F8,natjecanje!$BR$11:$BR$410,0)))</f>
        <v>8</v>
      </c>
      <c r="K8" s="28" t="str">
        <f t="shared" ref="K8:K39" si="0">IF(F8="","","INSERT INTO staza (id,trka_id,naziv,duljina,uspon,broj_kontrola) VALUES ("&amp;E8&amp;","&amp;trka_id&amp;",'"&amp;F8&amp;"',"&amp;(VALUE(SUBSTITUTE(G8,".",","))*100)&amp;"0,"&amp;H8&amp;","&amp;I8&amp;");")</f>
        <v>INSERT INTO staza (id,trka_id,naziv,duljina,uspon,broj_kontrola) VALUES (1001,1001,'M12-Ž12',1980,75,8);</v>
      </c>
    </row>
    <row r="9" spans="2:11" x14ac:dyDescent="0.25">
      <c r="B9" s="34" t="s">
        <v>28</v>
      </c>
      <c r="C9" s="35" t="s">
        <v>1373</v>
      </c>
      <c r="E9" s="72">
        <f>IF(F9="","",MAX(E$7:E8)+1)</f>
        <v>1002</v>
      </c>
      <c r="F9" s="73" t="str">
        <f>IF(C9="","",IF(COUNTIF(C$7:C8,C9)=0,C9,""))</f>
        <v>M14-Ž14</v>
      </c>
      <c r="G9" s="74" t="str">
        <f>IF($F9="","",INDEX(natjecanje!BT$11:BT$410,MATCH($F9,natjecanje!$BR$11:$BR$410,0)))</f>
        <v>2.33</v>
      </c>
      <c r="H9" s="74" t="str">
        <f>IF($F9="","",INDEX(natjecanje!BU$11:BU$410,MATCH($F9,natjecanje!$BR$11:$BR$410,0)))</f>
        <v>75</v>
      </c>
      <c r="I9" s="75" t="str">
        <f>IF($F9="","",INDEX(natjecanje!BV$11:BV$410,MATCH($F9,natjecanje!$BR$11:$BR$410,0)))</f>
        <v>9</v>
      </c>
      <c r="K9" s="29" t="str">
        <f t="shared" si="0"/>
        <v>INSERT INTO staza (id,trka_id,naziv,duljina,uspon,broj_kontrola) VALUES (1002,1001,'M14-Ž14',2330,75,9);</v>
      </c>
    </row>
    <row r="10" spans="2:11" x14ac:dyDescent="0.25">
      <c r="B10" s="34" t="s">
        <v>42</v>
      </c>
      <c r="C10" s="35" t="s">
        <v>1376</v>
      </c>
      <c r="E10" s="72">
        <f>IF(F10="","",MAX(E$7:E9)+1)</f>
        <v>1003</v>
      </c>
      <c r="F10" s="73" t="str">
        <f>IF(C10="","",IF(COUNTIF(C$7:C9,C10)=0,C10,""))</f>
        <v>M16-M21B</v>
      </c>
      <c r="G10" s="74" t="str">
        <f>IF($F10="","",INDEX(natjecanje!BT$11:BT$410,MATCH($F10,natjecanje!$BR$11:$BR$410,0)))</f>
        <v>2.94</v>
      </c>
      <c r="H10" s="74" t="str">
        <f>IF($F10="","",INDEX(natjecanje!BU$11:BU$410,MATCH($F10,natjecanje!$BR$11:$BR$410,0)))</f>
        <v>110</v>
      </c>
      <c r="I10" s="75" t="str">
        <f>IF($F10="","",INDEX(natjecanje!BV$11:BV$410,MATCH($F10,natjecanje!$BR$11:$BR$410,0)))</f>
        <v>12</v>
      </c>
      <c r="K10" s="29" t="str">
        <f t="shared" si="0"/>
        <v>INSERT INTO staza (id,trka_id,naziv,duljina,uspon,broj_kontrola) VALUES (1003,1001,'M16-M21B',2940,110,12);</v>
      </c>
    </row>
    <row r="11" spans="2:11" x14ac:dyDescent="0.25">
      <c r="B11" s="34" t="s">
        <v>51</v>
      </c>
      <c r="C11" s="35" t="s">
        <v>1377</v>
      </c>
      <c r="E11" s="72">
        <f>IF(F11="","",MAX(E$7:E10)+1)</f>
        <v>1004</v>
      </c>
      <c r="F11" s="73" t="str">
        <f>IF(C11="","",IF(COUNTIF(C$7:C10,C11)=0,C11,""))</f>
        <v>M20-Ž21A</v>
      </c>
      <c r="G11" s="74" t="str">
        <f>IF($F11="","",INDEX(natjecanje!BT$11:BT$410,MATCH($F11,natjecanje!$BR$11:$BR$410,0)))</f>
        <v>4.18</v>
      </c>
      <c r="H11" s="74" t="str">
        <f>IF($F11="","",INDEX(natjecanje!BU$11:BU$410,MATCH($F11,natjecanje!$BR$11:$BR$410,0)))</f>
        <v>175</v>
      </c>
      <c r="I11" s="75" t="str">
        <f>IF($F11="","",INDEX(natjecanje!BV$11:BV$410,MATCH($F11,natjecanje!$BR$11:$BR$410,0)))</f>
        <v>15</v>
      </c>
      <c r="K11" s="29" t="str">
        <f t="shared" si="0"/>
        <v>INSERT INTO staza (id,trka_id,naziv,duljina,uspon,broj_kontrola) VALUES (1004,1001,'M20-Ž21A',4180,175,15);</v>
      </c>
    </row>
    <row r="12" spans="2:11" x14ac:dyDescent="0.25">
      <c r="B12" s="34" t="s">
        <v>62</v>
      </c>
      <c r="C12" s="35" t="s">
        <v>62</v>
      </c>
      <c r="E12" s="72">
        <f>IF(F12="","",MAX(E$7:E11)+1)</f>
        <v>1005</v>
      </c>
      <c r="F12" s="73" t="str">
        <f>IF(C12="","",IF(COUNTIF(C$7:C11,C12)=0,C12,""))</f>
        <v>M21A</v>
      </c>
      <c r="G12" s="74" t="str">
        <f>IF($F12="","",INDEX(natjecanje!BT$11:BT$410,MATCH($F12,natjecanje!$BR$11:$BR$410,0)))</f>
        <v>4.86</v>
      </c>
      <c r="H12" s="74" t="str">
        <f>IF($F12="","",INDEX(natjecanje!BU$11:BU$410,MATCH($F12,natjecanje!$BR$11:$BR$410,0)))</f>
        <v>210</v>
      </c>
      <c r="I12" s="75" t="str">
        <f>IF($F12="","",INDEX(natjecanje!BV$11:BV$410,MATCH($F12,natjecanje!$BR$11:$BR$410,0)))</f>
        <v>16</v>
      </c>
      <c r="K12" s="29" t="str">
        <f t="shared" si="0"/>
        <v>INSERT INTO staza (id,trka_id,naziv,duljina,uspon,broj_kontrola) VALUES (1005,1001,'M21A',4860,210,16);</v>
      </c>
    </row>
    <row r="13" spans="2:11" x14ac:dyDescent="0.25">
      <c r="B13" s="34" t="s">
        <v>92</v>
      </c>
      <c r="C13" s="35" t="s">
        <v>1376</v>
      </c>
      <c r="E13" s="72" t="str">
        <f>IF(F13="","",MAX(E$7:E12)+1)</f>
        <v/>
      </c>
      <c r="F13" s="73" t="str">
        <f>IF(C13="","",IF(COUNTIF(C$7:C12,C13)=0,C13,""))</f>
        <v/>
      </c>
      <c r="G13" s="74" t="str">
        <f>IF($F13="","",INDEX(natjecanje!BT$11:BT$410,MATCH($F13,natjecanje!$BR$11:$BR$410,0)))</f>
        <v/>
      </c>
      <c r="H13" s="74" t="str">
        <f>IF($F13="","",INDEX(natjecanje!BU$11:BU$410,MATCH($F13,natjecanje!$BR$11:$BR$410,0)))</f>
        <v/>
      </c>
      <c r="I13" s="75" t="str">
        <f>IF($F13="","",INDEX(natjecanje!BV$11:BV$410,MATCH($F13,natjecanje!$BR$11:$BR$410,0)))</f>
        <v/>
      </c>
      <c r="K13" s="29" t="str">
        <f t="shared" si="0"/>
        <v/>
      </c>
    </row>
    <row r="14" spans="2:11" x14ac:dyDescent="0.25">
      <c r="B14" s="34" t="s">
        <v>116</v>
      </c>
      <c r="C14" s="35" t="s">
        <v>116</v>
      </c>
      <c r="E14" s="72">
        <f>IF(F14="","",MAX(E$7:E13)+1)</f>
        <v>1006</v>
      </c>
      <c r="F14" s="73" t="str">
        <f>IF(C14="","",IF(COUNTIF(C$7:C13,C14)=0,C14,""))</f>
        <v>M35</v>
      </c>
      <c r="G14" s="74" t="str">
        <f>IF($F14="","",INDEX(natjecanje!BT$11:BT$410,MATCH($F14,natjecanje!$BR$11:$BR$410,0)))</f>
        <v>4.32</v>
      </c>
      <c r="H14" s="74" t="str">
        <f>IF($F14="","",INDEX(natjecanje!BU$11:BU$410,MATCH($F14,natjecanje!$BR$11:$BR$410,0)))</f>
        <v>180</v>
      </c>
      <c r="I14" s="75" t="str">
        <f>IF($F14="","",INDEX(natjecanje!BV$11:BV$410,MATCH($F14,natjecanje!$BR$11:$BR$410,0)))</f>
        <v>15</v>
      </c>
      <c r="K14" s="29" t="str">
        <f t="shared" si="0"/>
        <v>INSERT INTO staza (id,trka_id,naziv,duljina,uspon,broj_kontrola) VALUES (1006,1001,'M35',4320,180,15);</v>
      </c>
    </row>
    <row r="15" spans="2:11" x14ac:dyDescent="0.25">
      <c r="B15" s="34" t="s">
        <v>142</v>
      </c>
      <c r="C15" s="35" t="s">
        <v>1378</v>
      </c>
      <c r="E15" s="72">
        <f>IF(F15="","",MAX(E$7:E14)+1)</f>
        <v>1007</v>
      </c>
      <c r="F15" s="73" t="str">
        <f>IF(C15="","",IF(COUNTIF(C$7:C14,C15)=0,C15,""))</f>
        <v>M45-Ž20-Ž35</v>
      </c>
      <c r="G15" s="74" t="str">
        <f>IF($F15="","",INDEX(natjecanje!BT$11:BT$410,MATCH($F15,natjecanje!$BR$11:$BR$410,0)))</f>
        <v>3.56</v>
      </c>
      <c r="H15" s="74" t="str">
        <f>IF($F15="","",INDEX(natjecanje!BU$11:BU$410,MATCH($F15,natjecanje!$BR$11:$BR$410,0)))</f>
        <v>150</v>
      </c>
      <c r="I15" s="75" t="str">
        <f>IF($F15="","",INDEX(natjecanje!BV$11:BV$410,MATCH($F15,natjecanje!$BR$11:$BR$410,0)))</f>
        <v>11</v>
      </c>
      <c r="K15" s="29" t="str">
        <f t="shared" si="0"/>
        <v>INSERT INTO staza (id,trka_id,naziv,duljina,uspon,broj_kontrola) VALUES (1007,1001,'M45-Ž20-Ž35',3560,150,11);</v>
      </c>
    </row>
    <row r="16" spans="2:11" x14ac:dyDescent="0.25">
      <c r="B16" s="34" t="s">
        <v>168</v>
      </c>
      <c r="C16" s="35" t="s">
        <v>1379</v>
      </c>
      <c r="E16" s="72">
        <f>IF(F16="","",MAX(E$7:E15)+1)</f>
        <v>1008</v>
      </c>
      <c r="F16" s="73" t="str">
        <f>IF(C16="","",IF(COUNTIF(C$7:C15,C16)=0,C16,""))</f>
        <v>M55-Ž45</v>
      </c>
      <c r="G16" s="74" t="str">
        <f>IF($F16="","",INDEX(natjecanje!BT$11:BT$410,MATCH($F16,natjecanje!$BR$11:$BR$410,0)))</f>
        <v>3.2</v>
      </c>
      <c r="H16" s="74" t="str">
        <f>IF($F16="","",INDEX(natjecanje!BU$11:BU$410,MATCH($F16,natjecanje!$BR$11:$BR$410,0)))</f>
        <v>125</v>
      </c>
      <c r="I16" s="75" t="str">
        <f>IF($F16="","",INDEX(natjecanje!BV$11:BV$410,MATCH($F16,natjecanje!$BR$11:$BR$410,0)))</f>
        <v>11</v>
      </c>
      <c r="K16" s="29" t="str">
        <f t="shared" si="0"/>
        <v>INSERT INTO staza (id,trka_id,naziv,duljina,uspon,broj_kontrola) VALUES (1008,1001,'M55-Ž45',3200,125,11);</v>
      </c>
    </row>
    <row r="17" spans="2:11" x14ac:dyDescent="0.25">
      <c r="B17" s="34" t="s">
        <v>180</v>
      </c>
      <c r="C17" s="35" t="s">
        <v>1375</v>
      </c>
      <c r="E17" s="72">
        <f>IF(F17="","",MAX(E$7:E16)+1)</f>
        <v>1009</v>
      </c>
      <c r="F17" s="73" t="str">
        <f>IF(C17="","",IF(COUNTIF(C$7:C16,C17)=0,C17,""))</f>
        <v>M65-M70-Ž55</v>
      </c>
      <c r="G17" s="74" t="str">
        <f>IF($F17="","",INDEX(natjecanje!BT$11:BT$410,MATCH($F17,natjecanje!$BR$11:$BR$410,0)))</f>
        <v>2.66</v>
      </c>
      <c r="H17" s="74" t="str">
        <f>IF($F17="","",INDEX(natjecanje!BU$11:BU$410,MATCH($F17,natjecanje!$BR$11:$BR$410,0)))</f>
        <v>110</v>
      </c>
      <c r="I17" s="75" t="str">
        <f>IF($F17="","",INDEX(natjecanje!BV$11:BV$410,MATCH($F17,natjecanje!$BR$11:$BR$410,0)))</f>
        <v>11</v>
      </c>
      <c r="K17" s="29" t="str">
        <f t="shared" si="0"/>
        <v>INSERT INTO staza (id,trka_id,naziv,duljina,uspon,broj_kontrola) VALUES (1009,1001,'M65-M70-Ž55',2660,110,11);</v>
      </c>
    </row>
    <row r="18" spans="2:11" x14ac:dyDescent="0.25">
      <c r="B18" s="34" t="s">
        <v>574</v>
      </c>
      <c r="C18" s="35" t="s">
        <v>1375</v>
      </c>
      <c r="E18" s="72" t="str">
        <f>IF(F18="","",MAX(E$7:E17)+1)</f>
        <v/>
      </c>
      <c r="F18" s="73" t="str">
        <f>IF(C18="","",IF(COUNTIF(C$7:C17,C18)=0,C18,""))</f>
        <v/>
      </c>
      <c r="G18" s="74" t="str">
        <f>IF($F18="","",INDEX(natjecanje!BT$11:BT$410,MATCH($F18,natjecanje!$BR$11:$BR$410,0)))</f>
        <v/>
      </c>
      <c r="H18" s="74" t="str">
        <f>IF($F18="","",INDEX(natjecanje!BU$11:BU$410,MATCH($F18,natjecanje!$BR$11:$BR$410,0)))</f>
        <v/>
      </c>
      <c r="I18" s="75" t="str">
        <f>IF($F18="","",INDEX(natjecanje!BV$11:BV$410,MATCH($F18,natjecanje!$BR$11:$BR$410,0)))</f>
        <v/>
      </c>
      <c r="K18" s="29" t="str">
        <f t="shared" si="0"/>
        <v/>
      </c>
    </row>
    <row r="19" spans="2:11" x14ac:dyDescent="0.25">
      <c r="B19" s="34" t="s">
        <v>1368</v>
      </c>
      <c r="C19" s="35" t="s">
        <v>1352</v>
      </c>
      <c r="E19" s="72">
        <f>IF(F19="","",MAX(E$7:E18)+1)</f>
        <v>1010</v>
      </c>
      <c r="F19" s="73" t="str">
        <f>IF(C19="","",IF(COUNTIF(C$7:C18,C19)=0,C19,""))</f>
        <v>Otvorena</v>
      </c>
      <c r="G19" s="74" t="str">
        <f>IF($F19="","",INDEX(natjecanje!BT$11:BT$410,MATCH($F19,natjecanje!$BR$11:$BR$410,0)))</f>
        <v>2.29</v>
      </c>
      <c r="H19" s="74" t="str">
        <f>IF($F19="","",INDEX(natjecanje!BU$11:BU$410,MATCH($F19,natjecanje!$BR$11:$BR$410,0)))</f>
        <v>90</v>
      </c>
      <c r="I19" s="75" t="str">
        <f>IF($F19="","",INDEX(natjecanje!BV$11:BV$410,MATCH($F19,natjecanje!$BR$11:$BR$410,0)))</f>
        <v>9</v>
      </c>
      <c r="K19" s="29" t="str">
        <f t="shared" si="0"/>
        <v>INSERT INTO staza (id,trka_id,naziv,duljina,uspon,broj_kontrola) VALUES (1010,1001,'Otvorena',2290,90,9);</v>
      </c>
    </row>
    <row r="20" spans="2:11" x14ac:dyDescent="0.25">
      <c r="B20" s="34" t="s">
        <v>197</v>
      </c>
      <c r="C20" s="35" t="s">
        <v>1372</v>
      </c>
      <c r="E20" s="72" t="str">
        <f>IF(F20="","",MAX(E$7:E19)+1)</f>
        <v/>
      </c>
      <c r="F20" s="73" t="str">
        <f>IF(C20="","",IF(COUNTIF(C$7:C19,C20)=0,C20,""))</f>
        <v/>
      </c>
      <c r="G20" s="74" t="str">
        <f>IF($F20="","",INDEX(natjecanje!BT$11:BT$410,MATCH($F20,natjecanje!$BR$11:$BR$410,0)))</f>
        <v/>
      </c>
      <c r="H20" s="74" t="str">
        <f>IF($F20="","",INDEX(natjecanje!BU$11:BU$410,MATCH($F20,natjecanje!$BR$11:$BR$410,0)))</f>
        <v/>
      </c>
      <c r="I20" s="75" t="str">
        <f>IF($F20="","",INDEX(natjecanje!BV$11:BV$410,MATCH($F20,natjecanje!$BR$11:$BR$410,0)))</f>
        <v/>
      </c>
      <c r="K20" s="29" t="str">
        <f t="shared" si="0"/>
        <v/>
      </c>
    </row>
    <row r="21" spans="2:11" x14ac:dyDescent="0.25">
      <c r="B21" s="34" t="s">
        <v>211</v>
      </c>
      <c r="C21" s="35" t="s">
        <v>1373</v>
      </c>
      <c r="E21" s="72" t="str">
        <f>IF(F21="","",MAX(E$7:E20)+1)</f>
        <v/>
      </c>
      <c r="F21" s="73" t="str">
        <f>IF(C21="","",IF(COUNTIF(C$7:C20,C21)=0,C21,""))</f>
        <v/>
      </c>
      <c r="G21" s="74" t="str">
        <f>IF($F21="","",INDEX(natjecanje!BT$11:BT$410,MATCH($F21,natjecanje!$BR$11:$BR$410,0)))</f>
        <v/>
      </c>
      <c r="H21" s="74" t="str">
        <f>IF($F21="","",INDEX(natjecanje!BU$11:BU$410,MATCH($F21,natjecanje!$BR$11:$BR$410,0)))</f>
        <v/>
      </c>
      <c r="I21" s="75" t="str">
        <f>IF($F21="","",INDEX(natjecanje!BV$11:BV$410,MATCH($F21,natjecanje!$BR$11:$BR$410,0)))</f>
        <v/>
      </c>
      <c r="K21" s="29" t="str">
        <f t="shared" si="0"/>
        <v/>
      </c>
    </row>
    <row r="22" spans="2:11" x14ac:dyDescent="0.25">
      <c r="B22" s="34" t="s">
        <v>220</v>
      </c>
      <c r="C22" s="35" t="s">
        <v>1374</v>
      </c>
      <c r="E22" s="72">
        <f>IF(F22="","",MAX(E$7:E21)+1)</f>
        <v>1011</v>
      </c>
      <c r="F22" s="73" t="str">
        <f>IF(C22="","",IF(COUNTIF(C$7:C21,C22)=0,C22,""))</f>
        <v>Ž16-Ž21B</v>
      </c>
      <c r="G22" s="74" t="str">
        <f>IF($F22="","",INDEX(natjecanje!BT$11:BT$410,MATCH($F22,natjecanje!$BR$11:$BR$410,0)))</f>
        <v>2.66</v>
      </c>
      <c r="H22" s="74" t="str">
        <f>IF($F22="","",INDEX(natjecanje!BU$11:BU$410,MATCH($F22,natjecanje!$BR$11:$BR$410,0)))</f>
        <v>100</v>
      </c>
      <c r="I22" s="75" t="str">
        <f>IF($F22="","",INDEX(natjecanje!BV$11:BV$410,MATCH($F22,natjecanje!$BR$11:$BR$410,0)))</f>
        <v>10</v>
      </c>
      <c r="K22" s="29" t="str">
        <f t="shared" si="0"/>
        <v>INSERT INTO staza (id,trka_id,naziv,duljina,uspon,broj_kontrola) VALUES (1011,1001,'Ž16-Ž21B',2660,100,10);</v>
      </c>
    </row>
    <row r="23" spans="2:11" x14ac:dyDescent="0.25">
      <c r="B23" s="34" t="s">
        <v>229</v>
      </c>
      <c r="C23" s="35" t="s">
        <v>1378</v>
      </c>
      <c r="E23" s="72" t="str">
        <f>IF(F23="","",MAX(E$7:E22)+1)</f>
        <v/>
      </c>
      <c r="F23" s="73" t="str">
        <f>IF(C23="","",IF(COUNTIF(C$7:C22,C23)=0,C23,""))</f>
        <v/>
      </c>
      <c r="G23" s="74" t="str">
        <f>IF($F23="","",INDEX(natjecanje!BT$11:BT$410,MATCH($F23,natjecanje!$BR$11:$BR$410,0)))</f>
        <v/>
      </c>
      <c r="H23" s="74" t="str">
        <f>IF($F23="","",INDEX(natjecanje!BU$11:BU$410,MATCH($F23,natjecanje!$BR$11:$BR$410,0)))</f>
        <v/>
      </c>
      <c r="I23" s="75" t="str">
        <f>IF($F23="","",INDEX(natjecanje!BV$11:BV$410,MATCH($F23,natjecanje!$BR$11:$BR$410,0)))</f>
        <v/>
      </c>
      <c r="K23" s="29" t="str">
        <f t="shared" si="0"/>
        <v/>
      </c>
    </row>
    <row r="24" spans="2:11" x14ac:dyDescent="0.25">
      <c r="B24" s="34" t="s">
        <v>232</v>
      </c>
      <c r="C24" s="35" t="s">
        <v>1377</v>
      </c>
      <c r="E24" s="72" t="str">
        <f>IF(F24="","",MAX(E$7:E23)+1)</f>
        <v/>
      </c>
      <c r="F24" s="73" t="str">
        <f>IF(C24="","",IF(COUNTIF(C$7:C23,C24)=0,C24,""))</f>
        <v/>
      </c>
      <c r="G24" s="74" t="str">
        <f>IF($F24="","",INDEX(natjecanje!BT$11:BT$410,MATCH($F24,natjecanje!$BR$11:$BR$410,0)))</f>
        <v/>
      </c>
      <c r="H24" s="74" t="str">
        <f>IF($F24="","",INDEX(natjecanje!BU$11:BU$410,MATCH($F24,natjecanje!$BR$11:$BR$410,0)))</f>
        <v/>
      </c>
      <c r="I24" s="75" t="str">
        <f>IF($F24="","",INDEX(natjecanje!BV$11:BV$410,MATCH($F24,natjecanje!$BR$11:$BR$410,0)))</f>
        <v/>
      </c>
      <c r="K24" s="29" t="str">
        <f t="shared" si="0"/>
        <v/>
      </c>
    </row>
    <row r="25" spans="2:11" x14ac:dyDescent="0.25">
      <c r="B25" s="34" t="s">
        <v>248</v>
      </c>
      <c r="C25" s="35" t="s">
        <v>1374</v>
      </c>
      <c r="E25" s="72" t="str">
        <f>IF(F25="","",MAX(E$7:E24)+1)</f>
        <v/>
      </c>
      <c r="F25" s="73" t="str">
        <f>IF(C25="","",IF(COUNTIF(C$7:C24,C25)=0,C25,""))</f>
        <v/>
      </c>
      <c r="G25" s="74" t="str">
        <f>IF($F25="","",INDEX(natjecanje!BT$11:BT$410,MATCH($F25,natjecanje!$BR$11:$BR$410,0)))</f>
        <v/>
      </c>
      <c r="H25" s="74" t="str">
        <f>IF($F25="","",INDEX(natjecanje!BU$11:BU$410,MATCH($F25,natjecanje!$BR$11:$BR$410,0)))</f>
        <v/>
      </c>
      <c r="I25" s="75" t="str">
        <f>IF($F25="","",INDEX(natjecanje!BV$11:BV$410,MATCH($F25,natjecanje!$BR$11:$BR$410,0)))</f>
        <v/>
      </c>
      <c r="K25" s="29" t="str">
        <f t="shared" si="0"/>
        <v/>
      </c>
    </row>
    <row r="26" spans="2:11" x14ac:dyDescent="0.25">
      <c r="B26" s="34" t="s">
        <v>270</v>
      </c>
      <c r="C26" s="35" t="s">
        <v>1378</v>
      </c>
      <c r="E26" s="72" t="str">
        <f>IF(F26="","",MAX(E$7:E25)+1)</f>
        <v/>
      </c>
      <c r="F26" s="73" t="str">
        <f>IF(C26="","",IF(COUNTIF(C$7:C25,C26)=0,C26,""))</f>
        <v/>
      </c>
      <c r="G26" s="74" t="str">
        <f>IF($F26="","",INDEX(natjecanje!BT$11:BT$410,MATCH($F26,natjecanje!$BR$11:$BR$410,0)))</f>
        <v/>
      </c>
      <c r="H26" s="74" t="str">
        <f>IF($F26="","",INDEX(natjecanje!BU$11:BU$410,MATCH($F26,natjecanje!$BR$11:$BR$410,0)))</f>
        <v/>
      </c>
      <c r="I26" s="75" t="str">
        <f>IF($F26="","",INDEX(natjecanje!BV$11:BV$410,MATCH($F26,natjecanje!$BR$11:$BR$410,0)))</f>
        <v/>
      </c>
      <c r="K26" s="29" t="str">
        <f t="shared" si="0"/>
        <v/>
      </c>
    </row>
    <row r="27" spans="2:11" x14ac:dyDescent="0.25">
      <c r="B27" s="34" t="s">
        <v>304</v>
      </c>
      <c r="C27" s="35" t="s">
        <v>1379</v>
      </c>
      <c r="E27" s="72" t="str">
        <f>IF(F27="","",MAX(E$7:E26)+1)</f>
        <v/>
      </c>
      <c r="F27" s="73" t="str">
        <f>IF(C27="","",IF(COUNTIF(C$7:C26,C27)=0,C27,""))</f>
        <v/>
      </c>
      <c r="G27" s="74" t="str">
        <f>IF($F27="","",INDEX(natjecanje!BT$11:BT$410,MATCH($F27,natjecanje!$BR$11:$BR$410,0)))</f>
        <v/>
      </c>
      <c r="H27" s="74" t="str">
        <f>IF($F27="","",INDEX(natjecanje!BU$11:BU$410,MATCH($F27,natjecanje!$BR$11:$BR$410,0)))</f>
        <v/>
      </c>
      <c r="I27" s="75" t="str">
        <f>IF($F27="","",INDEX(natjecanje!BV$11:BV$410,MATCH($F27,natjecanje!$BR$11:$BR$410,0)))</f>
        <v/>
      </c>
      <c r="K27" s="29" t="str">
        <f t="shared" si="0"/>
        <v/>
      </c>
    </row>
    <row r="28" spans="2:11" x14ac:dyDescent="0.25">
      <c r="B28" s="34" t="s">
        <v>322</v>
      </c>
      <c r="C28" s="35" t="s">
        <v>1375</v>
      </c>
      <c r="E28" s="72" t="str">
        <f>IF(F28="","",MAX(E$7:E27)+1)</f>
        <v/>
      </c>
      <c r="F28" s="73" t="str">
        <f>IF(C28="","",IF(COUNTIF(C$7:C27,C28)=0,C28,""))</f>
        <v/>
      </c>
      <c r="G28" s="74" t="str">
        <f>IF($F28="","",INDEX(natjecanje!BT$11:BT$410,MATCH($F28,natjecanje!$BR$11:$BR$410,0)))</f>
        <v/>
      </c>
      <c r="H28" s="74" t="str">
        <f>IF($F28="","",INDEX(natjecanje!BU$11:BU$410,MATCH($F28,natjecanje!$BR$11:$BR$410,0)))</f>
        <v/>
      </c>
      <c r="I28" s="75" t="str">
        <f>IF($F28="","",INDEX(natjecanje!BV$11:BV$410,MATCH($F28,natjecanje!$BR$11:$BR$410,0)))</f>
        <v/>
      </c>
      <c r="K28" s="29" t="str">
        <f t="shared" si="0"/>
        <v/>
      </c>
    </row>
    <row r="29" spans="2:11" x14ac:dyDescent="0.25">
      <c r="B29" s="34" t="s">
        <v>331</v>
      </c>
      <c r="C29" s="35" t="s">
        <v>331</v>
      </c>
      <c r="E29" s="72">
        <f>IF(F29="","",MAX(E$7:E28)+1)</f>
        <v>1012</v>
      </c>
      <c r="F29" s="73" t="str">
        <f>IF(C29="","",IF(COUNTIF(C$7:C28,C29)=0,C29,""))</f>
        <v>Ž65</v>
      </c>
      <c r="G29" s="74" t="str">
        <f>IF($F29="","",INDEX(natjecanje!BT$11:BT$410,MATCH($F29,natjecanje!$BR$11:$BR$410,0)))</f>
        <v>2.51</v>
      </c>
      <c r="H29" s="74" t="str">
        <f>IF($F29="","",INDEX(natjecanje!BU$11:BU$410,MATCH($F29,natjecanje!$BR$11:$BR$410,0)))</f>
        <v>100</v>
      </c>
      <c r="I29" s="75" t="str">
        <f>IF($F29="","",INDEX(natjecanje!BV$11:BV$410,MATCH($F29,natjecanje!$BR$11:$BR$410,0)))</f>
        <v>11</v>
      </c>
      <c r="K29" s="29" t="str">
        <f t="shared" si="0"/>
        <v>INSERT INTO staza (id,trka_id,naziv,duljina,uspon,broj_kontrola) VALUES (1012,1001,'Ž65',2510,100,11);</v>
      </c>
    </row>
    <row r="30" spans="2:11" x14ac:dyDescent="0.25">
      <c r="B30" s="34" t="s">
        <v>875</v>
      </c>
      <c r="C30" s="35" t="s">
        <v>875</v>
      </c>
      <c r="E30" s="72">
        <f>IF(F30="","",MAX(E$7:E29)+1)</f>
        <v>1013</v>
      </c>
      <c r="F30" s="73" t="str">
        <f>IF(C30="","",IF(COUNTIF(C$7:C29,C30)=0,C30,""))</f>
        <v>Ž70</v>
      </c>
      <c r="G30" s="74" t="str">
        <f>IF($F30="","",INDEX(natjecanje!BT$11:BT$410,MATCH($F30,natjecanje!$BR$11:$BR$410,0)))</f>
        <v>2.51</v>
      </c>
      <c r="H30" s="74" t="str">
        <f>IF($F30="","",INDEX(natjecanje!BU$11:BU$410,MATCH($F30,natjecanje!$BR$11:$BR$410,0)))</f>
        <v>100</v>
      </c>
      <c r="I30" s="75" t="str">
        <f>IF($F30="","",INDEX(natjecanje!BV$11:BV$410,MATCH($F30,natjecanje!$BR$11:$BR$410,0)))</f>
        <v>11</v>
      </c>
      <c r="K30" s="29" t="str">
        <f t="shared" si="0"/>
        <v>INSERT INTO staza (id,trka_id,naziv,duljina,uspon,broj_kontrola) VALUES (1013,1001,'Ž70',2510,100,11);</v>
      </c>
    </row>
    <row r="31" spans="2:11" x14ac:dyDescent="0.25">
      <c r="B31" s="34"/>
      <c r="C31" s="35"/>
      <c r="E31" s="72" t="str">
        <f>IF(F31="","",MAX(E$7:E30)+1)</f>
        <v/>
      </c>
      <c r="F31" s="73" t="str">
        <f>IF(C31="","",IF(COUNTIF(C$7:C30,C31)=0,C31,""))</f>
        <v/>
      </c>
      <c r="G31" s="74" t="str">
        <f>IF($F31="","",INDEX(natjecanje!BT$11:BT$410,MATCH($F31,natjecanje!$BR$11:$BR$410,0)))</f>
        <v/>
      </c>
      <c r="H31" s="74" t="str">
        <f>IF($F31="","",INDEX(natjecanje!BU$11:BU$410,MATCH($F31,natjecanje!$BR$11:$BR$410,0)))</f>
        <v/>
      </c>
      <c r="I31" s="75" t="str">
        <f>IF($F31="","",INDEX(natjecanje!BV$11:BV$410,MATCH($F31,natjecanje!$BR$11:$BR$410,0)))</f>
        <v/>
      </c>
      <c r="K31" s="29" t="str">
        <f t="shared" si="0"/>
        <v/>
      </c>
    </row>
    <row r="32" spans="2:11" x14ac:dyDescent="0.25">
      <c r="B32" s="34"/>
      <c r="C32" s="35"/>
      <c r="E32" s="72" t="str">
        <f>IF(F32="","",MAX(E$7:E31)+1)</f>
        <v/>
      </c>
      <c r="F32" s="73" t="str">
        <f>IF(C32="","",IF(COUNTIF(C$7:C31,C32)=0,C32,""))</f>
        <v/>
      </c>
      <c r="G32" s="74" t="str">
        <f>IF($F32="","",INDEX(natjecanje!BT$11:BT$410,MATCH($F32,natjecanje!$BR$11:$BR$410,0)))</f>
        <v/>
      </c>
      <c r="H32" s="74" t="str">
        <f>IF($F32="","",INDEX(natjecanje!BU$11:BU$410,MATCH($F32,natjecanje!$BR$11:$BR$410,0)))</f>
        <v/>
      </c>
      <c r="I32" s="75" t="str">
        <f>IF($F32="","",INDEX(natjecanje!BV$11:BV$410,MATCH($F32,natjecanje!$BR$11:$BR$410,0)))</f>
        <v/>
      </c>
      <c r="K32" s="29" t="str">
        <f t="shared" si="0"/>
        <v/>
      </c>
    </row>
    <row r="33" spans="2:11" x14ac:dyDescent="0.25">
      <c r="B33" s="34"/>
      <c r="C33" s="35"/>
      <c r="E33" s="72" t="str">
        <f>IF(F33="","",MAX(E$7:E32)+1)</f>
        <v/>
      </c>
      <c r="F33" s="73" t="str">
        <f>IF(C33="","",IF(COUNTIF(C$7:C32,C33)=0,C33,""))</f>
        <v/>
      </c>
      <c r="G33" s="74" t="str">
        <f>IF($F33="","",INDEX(natjecanje!BT$11:BT$410,MATCH($F33,natjecanje!$BR$11:$BR$410,0)))</f>
        <v/>
      </c>
      <c r="H33" s="74" t="str">
        <f>IF($F33="","",INDEX(natjecanje!BU$11:BU$410,MATCH($F33,natjecanje!$BR$11:$BR$410,0)))</f>
        <v/>
      </c>
      <c r="I33" s="75" t="str">
        <f>IF($F33="","",INDEX(natjecanje!BV$11:BV$410,MATCH($F33,natjecanje!$BR$11:$BR$410,0)))</f>
        <v/>
      </c>
      <c r="K33" s="29" t="str">
        <f t="shared" si="0"/>
        <v/>
      </c>
    </row>
    <row r="34" spans="2:11" x14ac:dyDescent="0.25">
      <c r="B34" s="34"/>
      <c r="C34" s="35"/>
      <c r="E34" s="72" t="str">
        <f>IF(F34="","",MAX(E$7:E33)+1)</f>
        <v/>
      </c>
      <c r="F34" s="73" t="str">
        <f>IF(C34="","",IF(COUNTIF(C$7:C33,C34)=0,C34,""))</f>
        <v/>
      </c>
      <c r="G34" s="74" t="str">
        <f>IF($F34="","",INDEX(natjecanje!BT$11:BT$410,MATCH($F34,natjecanje!$BR$11:$BR$410,0)))</f>
        <v/>
      </c>
      <c r="H34" s="74" t="str">
        <f>IF($F34="","",INDEX(natjecanje!BU$11:BU$410,MATCH($F34,natjecanje!$BR$11:$BR$410,0)))</f>
        <v/>
      </c>
      <c r="I34" s="75" t="str">
        <f>IF($F34="","",INDEX(natjecanje!BV$11:BV$410,MATCH($F34,natjecanje!$BR$11:$BR$410,0)))</f>
        <v/>
      </c>
      <c r="K34" s="29" t="str">
        <f t="shared" si="0"/>
        <v/>
      </c>
    </row>
    <row r="35" spans="2:11" x14ac:dyDescent="0.25">
      <c r="B35" s="34"/>
      <c r="C35" s="35"/>
      <c r="E35" s="72" t="str">
        <f>IF(F35="","",MAX(E$7:E34)+1)</f>
        <v/>
      </c>
      <c r="F35" s="73" t="str">
        <f>IF(C35="","",IF(COUNTIF(C$7:C34,C35)=0,C35,""))</f>
        <v/>
      </c>
      <c r="G35" s="74" t="str">
        <f>IF($F35="","",INDEX(natjecanje!BT$11:BT$410,MATCH($F35,natjecanje!$BR$11:$BR$410,0)))</f>
        <v/>
      </c>
      <c r="H35" s="74" t="str">
        <f>IF($F35="","",INDEX(natjecanje!BU$11:BU$410,MATCH($F35,natjecanje!$BR$11:$BR$410,0)))</f>
        <v/>
      </c>
      <c r="I35" s="75" t="str">
        <f>IF($F35="","",INDEX(natjecanje!BV$11:BV$410,MATCH($F35,natjecanje!$BR$11:$BR$410,0)))</f>
        <v/>
      </c>
      <c r="K35" s="29" t="str">
        <f t="shared" si="0"/>
        <v/>
      </c>
    </row>
    <row r="36" spans="2:11" x14ac:dyDescent="0.25">
      <c r="B36" s="34"/>
      <c r="C36" s="35"/>
      <c r="E36" s="72" t="str">
        <f>IF(F36="","",MAX(E$7:E35)+1)</f>
        <v/>
      </c>
      <c r="F36" s="73" t="str">
        <f>IF(C36="","",IF(COUNTIF(C$7:C35,C36)=0,C36,""))</f>
        <v/>
      </c>
      <c r="G36" s="74" t="str">
        <f>IF($F36="","",INDEX(natjecanje!BT$11:BT$410,MATCH($F36,natjecanje!$BR$11:$BR$410,0)))</f>
        <v/>
      </c>
      <c r="H36" s="74" t="str">
        <f>IF($F36="","",INDEX(natjecanje!BU$11:BU$410,MATCH($F36,natjecanje!$BR$11:$BR$410,0)))</f>
        <v/>
      </c>
      <c r="I36" s="75" t="str">
        <f>IF($F36="","",INDEX(natjecanje!BV$11:BV$410,MATCH($F36,natjecanje!$BR$11:$BR$410,0)))</f>
        <v/>
      </c>
      <c r="K36" s="29" t="str">
        <f t="shared" si="0"/>
        <v/>
      </c>
    </row>
    <row r="37" spans="2:11" x14ac:dyDescent="0.25">
      <c r="B37" s="34"/>
      <c r="C37" s="35"/>
      <c r="E37" s="72" t="str">
        <f>IF(F37="","",MAX(E$7:E36)+1)</f>
        <v/>
      </c>
      <c r="F37" s="73" t="str">
        <f>IF(C37="","",IF(COUNTIF(C$7:C36,C37)=0,C37,""))</f>
        <v/>
      </c>
      <c r="G37" s="74" t="str">
        <f>IF($F37="","",INDEX(natjecanje!BT$11:BT$410,MATCH($F37,natjecanje!$BR$11:$BR$410,0)))</f>
        <v/>
      </c>
      <c r="H37" s="74" t="str">
        <f>IF($F37="","",INDEX(natjecanje!BU$11:BU$410,MATCH($F37,natjecanje!$BR$11:$BR$410,0)))</f>
        <v/>
      </c>
      <c r="I37" s="75" t="str">
        <f>IF($F37="","",INDEX(natjecanje!BV$11:BV$410,MATCH($F37,natjecanje!$BR$11:$BR$410,0)))</f>
        <v/>
      </c>
      <c r="K37" s="29" t="str">
        <f t="shared" si="0"/>
        <v/>
      </c>
    </row>
    <row r="38" spans="2:11" x14ac:dyDescent="0.25">
      <c r="B38" s="34"/>
      <c r="C38" s="35"/>
      <c r="E38" s="72" t="str">
        <f>IF(F38="","",MAX(E$7:E37)+1)</f>
        <v/>
      </c>
      <c r="F38" s="73" t="str">
        <f>IF(C38="","",IF(COUNTIF(C$7:C37,C38)=0,C38,""))</f>
        <v/>
      </c>
      <c r="G38" s="74" t="str">
        <f>IF($F38="","",INDEX(natjecanje!BT$11:BT$410,MATCH($F38,natjecanje!$BR$11:$BR$410,0)))</f>
        <v/>
      </c>
      <c r="H38" s="74" t="str">
        <f>IF($F38="","",INDEX(natjecanje!BU$11:BU$410,MATCH($F38,natjecanje!$BR$11:$BR$410,0)))</f>
        <v/>
      </c>
      <c r="I38" s="75" t="str">
        <f>IF($F38="","",INDEX(natjecanje!BV$11:BV$410,MATCH($F38,natjecanje!$BR$11:$BR$410,0)))</f>
        <v/>
      </c>
      <c r="K38" s="29" t="str">
        <f t="shared" si="0"/>
        <v/>
      </c>
    </row>
    <row r="39" spans="2:11" x14ac:dyDescent="0.25">
      <c r="B39" s="34"/>
      <c r="C39" s="35"/>
      <c r="E39" s="72" t="str">
        <f>IF(F39="","",MAX(E$7:E38)+1)</f>
        <v/>
      </c>
      <c r="F39" s="73" t="str">
        <f>IF(C39="","",IF(COUNTIF(C$7:C38,C39)=0,C39,""))</f>
        <v/>
      </c>
      <c r="G39" s="74" t="str">
        <f>IF($F39="","",INDEX(natjecanje!BT$11:BT$410,MATCH($F39,natjecanje!$BR$11:$BR$410,0)))</f>
        <v/>
      </c>
      <c r="H39" s="74" t="str">
        <f>IF($F39="","",INDEX(natjecanje!BU$11:BU$410,MATCH($F39,natjecanje!$BR$11:$BR$410,0)))</f>
        <v/>
      </c>
      <c r="I39" s="75" t="str">
        <f>IF($F39="","",INDEX(natjecanje!BV$11:BV$410,MATCH($F39,natjecanje!$BR$11:$BR$410,0)))</f>
        <v/>
      </c>
      <c r="K39" s="29" t="str">
        <f t="shared" si="0"/>
        <v/>
      </c>
    </row>
    <row r="40" spans="2:11" x14ac:dyDescent="0.25">
      <c r="B40" s="34"/>
      <c r="C40" s="35"/>
      <c r="E40" s="72" t="str">
        <f>IF(F40="","",MAX(E$7:E39)+1)</f>
        <v/>
      </c>
      <c r="F40" s="73" t="str">
        <f>IF(C40="","",IF(COUNTIF(C$7:C39,C40)=0,C40,""))</f>
        <v/>
      </c>
      <c r="G40" s="74" t="str">
        <f>IF($F40="","",INDEX(natjecanje!BT$11:BT$410,MATCH($F40,natjecanje!$BR$11:$BR$410,0)))</f>
        <v/>
      </c>
      <c r="H40" s="74" t="str">
        <f>IF($F40="","",INDEX(natjecanje!BU$11:BU$410,MATCH($F40,natjecanje!$BR$11:$BR$410,0)))</f>
        <v/>
      </c>
      <c r="I40" s="75" t="str">
        <f>IF($F40="","",INDEX(natjecanje!BV$11:BV$410,MATCH($F40,natjecanje!$BR$11:$BR$410,0)))</f>
        <v/>
      </c>
      <c r="K40" s="29" t="str">
        <f t="shared" ref="K40:K57" si="1">IF(F40="","","INSERT INTO staza (id,trka_id,naziv,duljina,uspon,broj_kontrola) VALUES ("&amp;E40&amp;","&amp;trka_id&amp;",'"&amp;F40&amp;"',"&amp;(VALUE(SUBSTITUTE(G40,".",","))*100)&amp;"0,"&amp;H40&amp;","&amp;I40&amp;");")</f>
        <v/>
      </c>
    </row>
    <row r="41" spans="2:11" x14ac:dyDescent="0.25">
      <c r="B41" s="34"/>
      <c r="C41" s="35"/>
      <c r="E41" s="72" t="str">
        <f>IF(F41="","",MAX(E$7:E40)+1)</f>
        <v/>
      </c>
      <c r="F41" s="73" t="str">
        <f>IF(C41="","",IF(COUNTIF(C$7:C40,C41)=0,C41,""))</f>
        <v/>
      </c>
      <c r="G41" s="74" t="str">
        <f>IF($F41="","",INDEX(natjecanje!BT$11:BT$410,MATCH($F41,natjecanje!$BR$11:$BR$410,0)))</f>
        <v/>
      </c>
      <c r="H41" s="74" t="str">
        <f>IF($F41="","",INDEX(natjecanje!BU$11:BU$410,MATCH($F41,natjecanje!$BR$11:$BR$410,0)))</f>
        <v/>
      </c>
      <c r="I41" s="75" t="str">
        <f>IF($F41="","",INDEX(natjecanje!BV$11:BV$410,MATCH($F41,natjecanje!$BR$11:$BR$410,0)))</f>
        <v/>
      </c>
      <c r="K41" s="29" t="str">
        <f t="shared" si="1"/>
        <v/>
      </c>
    </row>
    <row r="42" spans="2:11" x14ac:dyDescent="0.25">
      <c r="B42" s="34"/>
      <c r="C42" s="35"/>
      <c r="E42" s="72" t="str">
        <f>IF(F42="","",MAX(E$7:E41)+1)</f>
        <v/>
      </c>
      <c r="F42" s="73" t="str">
        <f>IF(C42="","",IF(COUNTIF(C$7:C41,C42)=0,C42,""))</f>
        <v/>
      </c>
      <c r="G42" s="74" t="str">
        <f>IF($F42="","",INDEX(natjecanje!BT$11:BT$410,MATCH($F42,natjecanje!$BR$11:$BR$410,0)))</f>
        <v/>
      </c>
      <c r="H42" s="74" t="str">
        <f>IF($F42="","",INDEX(natjecanje!BU$11:BU$410,MATCH($F42,natjecanje!$BR$11:$BR$410,0)))</f>
        <v/>
      </c>
      <c r="I42" s="75" t="str">
        <f>IF($F42="","",INDEX(natjecanje!BV$11:BV$410,MATCH($F42,natjecanje!$BR$11:$BR$410,0)))</f>
        <v/>
      </c>
      <c r="K42" s="29" t="str">
        <f t="shared" si="1"/>
        <v/>
      </c>
    </row>
    <row r="43" spans="2:11" x14ac:dyDescent="0.25">
      <c r="B43" s="34"/>
      <c r="C43" s="35"/>
      <c r="E43" s="72" t="str">
        <f>IF(F43="","",MAX(E$7:E42)+1)</f>
        <v/>
      </c>
      <c r="F43" s="73" t="str">
        <f>IF(C43="","",IF(COUNTIF(C$7:C42,C43)=0,C43,""))</f>
        <v/>
      </c>
      <c r="G43" s="74" t="str">
        <f>IF($F43="","",INDEX(natjecanje!BT$11:BT$410,MATCH($F43,natjecanje!$BR$11:$BR$410,0)))</f>
        <v/>
      </c>
      <c r="H43" s="74" t="str">
        <f>IF($F43="","",INDEX(natjecanje!BU$11:BU$410,MATCH($F43,natjecanje!$BR$11:$BR$410,0)))</f>
        <v/>
      </c>
      <c r="I43" s="75" t="str">
        <f>IF($F43="","",INDEX(natjecanje!BV$11:BV$410,MATCH($F43,natjecanje!$BR$11:$BR$410,0)))</f>
        <v/>
      </c>
      <c r="K43" s="29" t="str">
        <f t="shared" si="1"/>
        <v/>
      </c>
    </row>
    <row r="44" spans="2:11" x14ac:dyDescent="0.25">
      <c r="B44" s="34"/>
      <c r="C44" s="35"/>
      <c r="E44" s="72" t="str">
        <f>IF(F44="","",MAX(E$7:E43)+1)</f>
        <v/>
      </c>
      <c r="F44" s="73" t="str">
        <f>IF(C44="","",IF(COUNTIF(C$7:C43,C44)=0,C44,""))</f>
        <v/>
      </c>
      <c r="G44" s="74" t="str">
        <f>IF($F44="","",INDEX(natjecanje!BT$11:BT$410,MATCH($F44,natjecanje!$BR$11:$BR$410,0)))</f>
        <v/>
      </c>
      <c r="H44" s="74" t="str">
        <f>IF($F44="","",INDEX(natjecanje!BU$11:BU$410,MATCH($F44,natjecanje!$BR$11:$BR$410,0)))</f>
        <v/>
      </c>
      <c r="I44" s="75" t="str">
        <f>IF($F44="","",INDEX(natjecanje!BV$11:BV$410,MATCH($F44,natjecanje!$BR$11:$BR$410,0)))</f>
        <v/>
      </c>
      <c r="K44" s="29" t="str">
        <f t="shared" si="1"/>
        <v/>
      </c>
    </row>
    <row r="45" spans="2:11" x14ac:dyDescent="0.25">
      <c r="B45" s="34"/>
      <c r="C45" s="35"/>
      <c r="E45" s="72" t="str">
        <f>IF(F45="","",MAX(E$7:E44)+1)</f>
        <v/>
      </c>
      <c r="F45" s="73" t="str">
        <f>IF(C45="","",IF(COUNTIF(C$7:C44,C45)=0,C45,""))</f>
        <v/>
      </c>
      <c r="G45" s="74" t="str">
        <f>IF($F45="","",INDEX(natjecanje!BT$11:BT$410,MATCH($F45,natjecanje!$BR$11:$BR$410,0)))</f>
        <v/>
      </c>
      <c r="H45" s="74" t="str">
        <f>IF($F45="","",INDEX(natjecanje!BU$11:BU$410,MATCH($F45,natjecanje!$BR$11:$BR$410,0)))</f>
        <v/>
      </c>
      <c r="I45" s="75" t="str">
        <f>IF($F45="","",INDEX(natjecanje!BV$11:BV$410,MATCH($F45,natjecanje!$BR$11:$BR$410,0)))</f>
        <v/>
      </c>
      <c r="K45" s="29" t="str">
        <f t="shared" si="1"/>
        <v/>
      </c>
    </row>
    <row r="46" spans="2:11" x14ac:dyDescent="0.25">
      <c r="B46" s="34"/>
      <c r="C46" s="35"/>
      <c r="E46" s="72" t="str">
        <f>IF(F46="","",MAX(E$7:E45)+1)</f>
        <v/>
      </c>
      <c r="F46" s="73" t="str">
        <f>IF(C46="","",IF(COUNTIF(C$7:C45,C46)=0,C46,""))</f>
        <v/>
      </c>
      <c r="G46" s="74" t="str">
        <f>IF($F46="","",INDEX(natjecanje!BT$11:BT$410,MATCH($F46,natjecanje!$BR$11:$BR$410,0)))</f>
        <v/>
      </c>
      <c r="H46" s="74" t="str">
        <f>IF($F46="","",INDEX(natjecanje!BU$11:BU$410,MATCH($F46,natjecanje!$BR$11:$BR$410,0)))</f>
        <v/>
      </c>
      <c r="I46" s="75" t="str">
        <f>IF($F46="","",INDEX(natjecanje!BV$11:BV$410,MATCH($F46,natjecanje!$BR$11:$BR$410,0)))</f>
        <v/>
      </c>
      <c r="K46" s="29" t="str">
        <f t="shared" si="1"/>
        <v/>
      </c>
    </row>
    <row r="47" spans="2:11" x14ac:dyDescent="0.25">
      <c r="B47" s="34"/>
      <c r="C47" s="35"/>
      <c r="E47" s="72" t="str">
        <f>IF(F47="","",MAX(E$7:E46)+1)</f>
        <v/>
      </c>
      <c r="F47" s="73" t="str">
        <f>IF(C47="","",IF(COUNTIF(C$7:C46,C47)=0,C47,""))</f>
        <v/>
      </c>
      <c r="G47" s="74" t="str">
        <f>IF($F47="","",INDEX(natjecanje!BT$11:BT$410,MATCH($F47,natjecanje!$BR$11:$BR$410,0)))</f>
        <v/>
      </c>
      <c r="H47" s="74" t="str">
        <f>IF($F47="","",INDEX(natjecanje!BU$11:BU$410,MATCH($F47,natjecanje!$BR$11:$BR$410,0)))</f>
        <v/>
      </c>
      <c r="I47" s="75" t="str">
        <f>IF($F47="","",INDEX(natjecanje!BV$11:BV$410,MATCH($F47,natjecanje!$BR$11:$BR$410,0)))</f>
        <v/>
      </c>
      <c r="K47" s="29" t="str">
        <f t="shared" si="1"/>
        <v/>
      </c>
    </row>
    <row r="48" spans="2:11" x14ac:dyDescent="0.25">
      <c r="B48" s="34"/>
      <c r="C48" s="35"/>
      <c r="E48" s="72" t="str">
        <f>IF(F48="","",MAX(E$7:E47)+1)</f>
        <v/>
      </c>
      <c r="F48" s="73" t="str">
        <f>IF(C48="","",IF(COUNTIF(C$7:C47,C48)=0,C48,""))</f>
        <v/>
      </c>
      <c r="G48" s="74" t="str">
        <f>IF($F48="","",INDEX(natjecanje!BT$11:BT$410,MATCH($F48,natjecanje!$BR$11:$BR$410,0)))</f>
        <v/>
      </c>
      <c r="H48" s="74" t="str">
        <f>IF($F48="","",INDEX(natjecanje!BU$11:BU$410,MATCH($F48,natjecanje!$BR$11:$BR$410,0)))</f>
        <v/>
      </c>
      <c r="I48" s="75" t="str">
        <f>IF($F48="","",INDEX(natjecanje!BV$11:BV$410,MATCH($F48,natjecanje!$BR$11:$BR$410,0)))</f>
        <v/>
      </c>
      <c r="K48" s="29" t="str">
        <f t="shared" si="1"/>
        <v/>
      </c>
    </row>
    <row r="49" spans="2:11" x14ac:dyDescent="0.25">
      <c r="B49" s="34"/>
      <c r="C49" s="35"/>
      <c r="E49" s="72" t="str">
        <f>IF(F49="","",MAX(E$7:E48)+1)</f>
        <v/>
      </c>
      <c r="F49" s="73" t="str">
        <f>IF(C49="","",IF(COUNTIF(C$7:C48,C49)=0,C49,""))</f>
        <v/>
      </c>
      <c r="G49" s="74" t="str">
        <f>IF($F49="","",INDEX(natjecanje!BT$11:BT$410,MATCH($F49,natjecanje!$BR$11:$BR$410,0)))</f>
        <v/>
      </c>
      <c r="H49" s="74" t="str">
        <f>IF($F49="","",INDEX(natjecanje!BU$11:BU$410,MATCH($F49,natjecanje!$BR$11:$BR$410,0)))</f>
        <v/>
      </c>
      <c r="I49" s="75" t="str">
        <f>IF($F49="","",INDEX(natjecanje!BV$11:BV$410,MATCH($F49,natjecanje!$BR$11:$BR$410,0)))</f>
        <v/>
      </c>
      <c r="K49" s="29" t="str">
        <f t="shared" si="1"/>
        <v/>
      </c>
    </row>
    <row r="50" spans="2:11" x14ac:dyDescent="0.25">
      <c r="B50" s="34"/>
      <c r="C50" s="35"/>
      <c r="E50" s="72" t="str">
        <f>IF(F50="","",MAX(E$7:E49)+1)</f>
        <v/>
      </c>
      <c r="F50" s="73" t="str">
        <f>IF(C50="","",IF(COUNTIF(C$7:C49,C50)=0,C50,""))</f>
        <v/>
      </c>
      <c r="G50" s="74" t="str">
        <f>IF($F50="","",INDEX(natjecanje!BT$11:BT$410,MATCH($F50,natjecanje!$BR$11:$BR$410,0)))</f>
        <v/>
      </c>
      <c r="H50" s="74" t="str">
        <f>IF($F50="","",INDEX(natjecanje!BU$11:BU$410,MATCH($F50,natjecanje!$BR$11:$BR$410,0)))</f>
        <v/>
      </c>
      <c r="I50" s="75" t="str">
        <f>IF($F50="","",INDEX(natjecanje!BV$11:BV$410,MATCH($F50,natjecanje!$BR$11:$BR$410,0)))</f>
        <v/>
      </c>
      <c r="K50" s="29" t="str">
        <f t="shared" si="1"/>
        <v/>
      </c>
    </row>
    <row r="51" spans="2:11" x14ac:dyDescent="0.25">
      <c r="B51" s="34"/>
      <c r="C51" s="35"/>
      <c r="E51" s="72" t="str">
        <f>IF(F51="","",MAX(E$7:E50)+1)</f>
        <v/>
      </c>
      <c r="F51" s="73" t="str">
        <f>IF(C51="","",IF(COUNTIF(C$7:C50,C51)=0,C51,""))</f>
        <v/>
      </c>
      <c r="G51" s="74" t="str">
        <f>IF($F51="","",INDEX(natjecanje!BT$11:BT$410,MATCH($F51,natjecanje!$BR$11:$BR$410,0)))</f>
        <v/>
      </c>
      <c r="H51" s="74" t="str">
        <f>IF($F51="","",INDEX(natjecanje!BU$11:BU$410,MATCH($F51,natjecanje!$BR$11:$BR$410,0)))</f>
        <v/>
      </c>
      <c r="I51" s="75" t="str">
        <f>IF($F51="","",INDEX(natjecanje!BV$11:BV$410,MATCH($F51,natjecanje!$BR$11:$BR$410,0)))</f>
        <v/>
      </c>
      <c r="K51" s="29" t="str">
        <f t="shared" si="1"/>
        <v/>
      </c>
    </row>
    <row r="52" spans="2:11" x14ac:dyDescent="0.25">
      <c r="B52" s="34"/>
      <c r="C52" s="35"/>
      <c r="E52" s="72" t="str">
        <f>IF(F52="","",MAX(E$7:E51)+1)</f>
        <v/>
      </c>
      <c r="F52" s="73" t="str">
        <f>IF(C52="","",IF(COUNTIF(C$7:C51,C52)=0,C52,""))</f>
        <v/>
      </c>
      <c r="G52" s="74" t="str">
        <f>IF($F52="","",INDEX(natjecanje!BT$11:BT$410,MATCH($F52,natjecanje!$BR$11:$BR$410,0)))</f>
        <v/>
      </c>
      <c r="H52" s="74" t="str">
        <f>IF($F52="","",INDEX(natjecanje!BU$11:BU$410,MATCH($F52,natjecanje!$BR$11:$BR$410,0)))</f>
        <v/>
      </c>
      <c r="I52" s="75" t="str">
        <f>IF($F52="","",INDEX(natjecanje!BV$11:BV$410,MATCH($F52,natjecanje!$BR$11:$BR$410,0)))</f>
        <v/>
      </c>
      <c r="K52" s="29" t="str">
        <f t="shared" si="1"/>
        <v/>
      </c>
    </row>
    <row r="53" spans="2:11" x14ac:dyDescent="0.25">
      <c r="B53" s="34"/>
      <c r="C53" s="35"/>
      <c r="E53" s="72" t="str">
        <f>IF(F53="","",MAX(E$7:E52)+1)</f>
        <v/>
      </c>
      <c r="F53" s="73" t="str">
        <f>IF(C53="","",IF(COUNTIF(C$7:C52,C53)=0,C53,""))</f>
        <v/>
      </c>
      <c r="G53" s="74" t="str">
        <f>IF($F53="","",INDEX(natjecanje!BT$11:BT$410,MATCH($F53,natjecanje!$BR$11:$BR$410,0)))</f>
        <v/>
      </c>
      <c r="H53" s="74" t="str">
        <f>IF($F53="","",INDEX(natjecanje!BU$11:BU$410,MATCH($F53,natjecanje!$BR$11:$BR$410,0)))</f>
        <v/>
      </c>
      <c r="I53" s="75" t="str">
        <f>IF($F53="","",INDEX(natjecanje!BV$11:BV$410,MATCH($F53,natjecanje!$BR$11:$BR$410,0)))</f>
        <v/>
      </c>
      <c r="K53" s="29" t="str">
        <f t="shared" si="1"/>
        <v/>
      </c>
    </row>
    <row r="54" spans="2:11" x14ac:dyDescent="0.25">
      <c r="B54" s="34"/>
      <c r="C54" s="35"/>
      <c r="E54" s="72" t="str">
        <f>IF(F54="","",MAX(E$7:E53)+1)</f>
        <v/>
      </c>
      <c r="F54" s="73" t="str">
        <f>IF(C54="","",IF(COUNTIF(C$7:C53,C54)=0,C54,""))</f>
        <v/>
      </c>
      <c r="G54" s="74" t="str">
        <f>IF($F54="","",INDEX(natjecanje!BT$11:BT$410,MATCH($F54,natjecanje!$BR$11:$BR$410,0)))</f>
        <v/>
      </c>
      <c r="H54" s="74" t="str">
        <f>IF($F54="","",INDEX(natjecanje!BU$11:BU$410,MATCH($F54,natjecanje!$BR$11:$BR$410,0)))</f>
        <v/>
      </c>
      <c r="I54" s="75" t="str">
        <f>IF($F54="","",INDEX(natjecanje!BV$11:BV$410,MATCH($F54,natjecanje!$BR$11:$BR$410,0)))</f>
        <v/>
      </c>
      <c r="K54" s="29" t="str">
        <f t="shared" si="1"/>
        <v/>
      </c>
    </row>
    <row r="55" spans="2:11" x14ac:dyDescent="0.25">
      <c r="B55" s="34"/>
      <c r="C55" s="35"/>
      <c r="E55" s="72" t="str">
        <f>IF(F55="","",MAX(E$7:E54)+1)</f>
        <v/>
      </c>
      <c r="F55" s="73" t="str">
        <f>IF(C55="","",IF(COUNTIF(C$7:C54,C55)=0,C55,""))</f>
        <v/>
      </c>
      <c r="G55" s="74" t="str">
        <f>IF($F55="","",INDEX(natjecanje!BT$11:BT$410,MATCH($F55,natjecanje!$BR$11:$BR$410,0)))</f>
        <v/>
      </c>
      <c r="H55" s="74" t="str">
        <f>IF($F55="","",INDEX(natjecanje!BU$11:BU$410,MATCH($F55,natjecanje!$BR$11:$BR$410,0)))</f>
        <v/>
      </c>
      <c r="I55" s="75" t="str">
        <f>IF($F55="","",INDEX(natjecanje!BV$11:BV$410,MATCH($F55,natjecanje!$BR$11:$BR$410,0)))</f>
        <v/>
      </c>
      <c r="K55" s="29" t="str">
        <f t="shared" si="1"/>
        <v/>
      </c>
    </row>
    <row r="56" spans="2:11" x14ac:dyDescent="0.25">
      <c r="B56" s="34"/>
      <c r="C56" s="35"/>
      <c r="E56" s="72" t="str">
        <f>IF(F56="","",MAX(E$7:E55)+1)</f>
        <v/>
      </c>
      <c r="F56" s="73" t="str">
        <f>IF(C56="","",IF(COUNTIF(C$7:C55,C56)=0,C56,""))</f>
        <v/>
      </c>
      <c r="G56" s="74" t="str">
        <f>IF($F56="","",INDEX(natjecanje!BT$11:BT$410,MATCH($F56,natjecanje!$BR$11:$BR$410,0)))</f>
        <v/>
      </c>
      <c r="H56" s="74" t="str">
        <f>IF($F56="","",INDEX(natjecanje!BU$11:BU$410,MATCH($F56,natjecanje!$BR$11:$BR$410,0)))</f>
        <v/>
      </c>
      <c r="I56" s="75" t="str">
        <f>IF($F56="","",INDEX(natjecanje!BV$11:BV$410,MATCH($F56,natjecanje!$BR$11:$BR$410,0)))</f>
        <v/>
      </c>
      <c r="K56" s="29" t="str">
        <f t="shared" si="1"/>
        <v/>
      </c>
    </row>
    <row r="57" spans="2:11" ht="15.75" thickBot="1" x14ac:dyDescent="0.3">
      <c r="B57" s="36"/>
      <c r="C57" s="37"/>
      <c r="E57" s="76" t="str">
        <f>IF(F57="","",MAX(E$7:E56)+1)</f>
        <v/>
      </c>
      <c r="F57" s="77" t="str">
        <f>IF(C57="","",IF(COUNTIF(C$7:C56,C57)=0,C57,""))</f>
        <v/>
      </c>
      <c r="G57" s="78" t="str">
        <f>IF($F57="","",INDEX(natjecanje!BT$11:BT$410,MATCH($F57,natjecanje!$BR$11:$BR$410,0)))</f>
        <v/>
      </c>
      <c r="H57" s="78" t="str">
        <f>IF($F57="","",INDEX(natjecanje!BU$11:BU$410,MATCH($F57,natjecanje!$BR$11:$BR$410,0)))</f>
        <v/>
      </c>
      <c r="I57" s="79" t="str">
        <f>IF($F57="","",INDEX(natjecanje!BV$11:BV$410,MATCH($F57,natjecanje!$BR$11:$BR$410,0)))</f>
        <v/>
      </c>
      <c r="K57" s="30" t="str">
        <f t="shared" si="1"/>
        <v/>
      </c>
    </row>
  </sheetData>
  <mergeCells count="2">
    <mergeCell ref="B2:K2"/>
    <mergeCell ref="B4:C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39"/>
  <sheetViews>
    <sheetView workbookViewId="0">
      <selection activeCell="I14" sqref="I14"/>
    </sheetView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214" t="s">
        <v>1432</v>
      </c>
      <c r="C2" s="216"/>
    </row>
    <row r="3" spans="2:3" ht="15.75" thickBot="1" x14ac:dyDescent="0.3"/>
    <row r="4" spans="2:3" ht="21.75" thickBot="1" x14ac:dyDescent="0.4">
      <c r="B4" s="211" t="s">
        <v>1394</v>
      </c>
      <c r="C4" s="213"/>
    </row>
    <row r="5" spans="2:3" ht="15.75" thickBot="1" x14ac:dyDescent="0.3"/>
    <row r="6" spans="2:3" ht="110.25" customHeight="1" thickBot="1" x14ac:dyDescent="0.3">
      <c r="B6" s="220" t="s">
        <v>1433</v>
      </c>
      <c r="C6" s="221"/>
    </row>
    <row r="8" spans="2:3" x14ac:dyDescent="0.25">
      <c r="B8" s="62" t="s">
        <v>1426</v>
      </c>
      <c r="C8" s="63" t="s">
        <v>1425</v>
      </c>
    </row>
    <row r="9" spans="2:3" ht="7.5" customHeight="1" thickBot="1" x14ac:dyDescent="0.3">
      <c r="B9" s="4"/>
      <c r="C9" s="4"/>
    </row>
    <row r="10" spans="2:3" x14ac:dyDescent="0.25">
      <c r="B10" s="32">
        <v>1</v>
      </c>
      <c r="C10" s="33" t="s">
        <v>1434</v>
      </c>
    </row>
    <row r="11" spans="2:3" x14ac:dyDescent="0.25">
      <c r="B11" s="34">
        <v>2</v>
      </c>
      <c r="C11" s="35" t="s">
        <v>1455</v>
      </c>
    </row>
    <row r="12" spans="2:3" x14ac:dyDescent="0.25">
      <c r="B12" s="34">
        <v>3</v>
      </c>
      <c r="C12" s="35" t="s">
        <v>1435</v>
      </c>
    </row>
    <row r="13" spans="2:3" x14ac:dyDescent="0.25">
      <c r="B13" s="34">
        <v>4</v>
      </c>
      <c r="C13" s="35" t="s">
        <v>1456</v>
      </c>
    </row>
    <row r="14" spans="2:3" x14ac:dyDescent="0.25">
      <c r="B14" s="34">
        <v>5</v>
      </c>
      <c r="C14" s="35" t="s">
        <v>1436</v>
      </c>
    </row>
    <row r="15" spans="2:3" x14ac:dyDescent="0.25">
      <c r="B15" s="34">
        <v>6</v>
      </c>
      <c r="C15" s="35" t="s">
        <v>1457</v>
      </c>
    </row>
    <row r="16" spans="2:3" x14ac:dyDescent="0.25">
      <c r="B16" s="34">
        <v>7</v>
      </c>
      <c r="C16" s="35" t="s">
        <v>1437</v>
      </c>
    </row>
    <row r="17" spans="2:3" x14ac:dyDescent="0.25">
      <c r="B17" s="34">
        <v>8</v>
      </c>
      <c r="C17" s="35" t="s">
        <v>1458</v>
      </c>
    </row>
    <row r="18" spans="2:3" x14ac:dyDescent="0.25">
      <c r="B18" s="34">
        <v>9</v>
      </c>
      <c r="C18" s="35" t="s">
        <v>1440</v>
      </c>
    </row>
    <row r="19" spans="2:3" x14ac:dyDescent="0.25">
      <c r="B19" s="34">
        <v>10</v>
      </c>
      <c r="C19" s="35" t="s">
        <v>1459</v>
      </c>
    </row>
    <row r="20" spans="2:3" x14ac:dyDescent="0.25">
      <c r="B20" s="34">
        <v>11</v>
      </c>
      <c r="C20" s="35" t="s">
        <v>1438</v>
      </c>
    </row>
    <row r="21" spans="2:3" x14ac:dyDescent="0.25">
      <c r="B21" s="34">
        <v>12</v>
      </c>
      <c r="C21" s="35" t="s">
        <v>1460</v>
      </c>
    </row>
    <row r="22" spans="2:3" x14ac:dyDescent="0.25">
      <c r="B22" s="34">
        <v>13</v>
      </c>
      <c r="C22" s="35" t="s">
        <v>1439</v>
      </c>
    </row>
    <row r="23" spans="2:3" x14ac:dyDescent="0.25">
      <c r="B23" s="34">
        <v>14</v>
      </c>
      <c r="C23" s="35" t="s">
        <v>1461</v>
      </c>
    </row>
    <row r="24" spans="2:3" x14ac:dyDescent="0.25">
      <c r="B24" s="34"/>
      <c r="C24" s="35"/>
    </row>
    <row r="25" spans="2:3" x14ac:dyDescent="0.25">
      <c r="B25" s="34"/>
      <c r="C25" s="35"/>
    </row>
    <row r="26" spans="2:3" x14ac:dyDescent="0.25">
      <c r="B26" s="34"/>
      <c r="C26" s="35"/>
    </row>
    <row r="27" spans="2:3" x14ac:dyDescent="0.25">
      <c r="B27" s="34"/>
      <c r="C27" s="35"/>
    </row>
    <row r="28" spans="2:3" x14ac:dyDescent="0.25">
      <c r="B28" s="34"/>
      <c r="C28" s="35"/>
    </row>
    <row r="29" spans="2:3" x14ac:dyDescent="0.25">
      <c r="B29" s="34"/>
      <c r="C29" s="35"/>
    </row>
    <row r="30" spans="2:3" x14ac:dyDescent="0.25">
      <c r="B30" s="34"/>
      <c r="C30" s="35"/>
    </row>
    <row r="31" spans="2:3" x14ac:dyDescent="0.25">
      <c r="B31" s="34"/>
      <c r="C31" s="35"/>
    </row>
    <row r="32" spans="2:3" x14ac:dyDescent="0.25">
      <c r="B32" s="34"/>
      <c r="C32" s="35"/>
    </row>
    <row r="33" spans="2:3" x14ac:dyDescent="0.25">
      <c r="B33" s="34"/>
      <c r="C33" s="35"/>
    </row>
    <row r="34" spans="2:3" x14ac:dyDescent="0.25">
      <c r="B34" s="34"/>
      <c r="C34" s="35"/>
    </row>
    <row r="35" spans="2:3" x14ac:dyDescent="0.25">
      <c r="B35" s="34"/>
      <c r="C35" s="35"/>
    </row>
    <row r="36" spans="2:3" x14ac:dyDescent="0.25">
      <c r="B36" s="34"/>
      <c r="C36" s="35"/>
    </row>
    <row r="37" spans="2:3" x14ac:dyDescent="0.25">
      <c r="B37" s="34"/>
      <c r="C37" s="35"/>
    </row>
    <row r="38" spans="2:3" x14ac:dyDescent="0.25">
      <c r="B38" s="34"/>
      <c r="C38" s="35"/>
    </row>
    <row r="39" spans="2:3" ht="15.75" thickBot="1" x14ac:dyDescent="0.3">
      <c r="B39" s="36"/>
      <c r="C39" s="37"/>
    </row>
  </sheetData>
  <mergeCells count="3">
    <mergeCell ref="B2:C2"/>
    <mergeCell ref="B4:C4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39"/>
  <sheetViews>
    <sheetView topLeftCell="A7" workbookViewId="0">
      <selection activeCell="E19" sqref="E19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214" t="s">
        <v>1471</v>
      </c>
      <c r="C2" s="215"/>
      <c r="D2" s="215"/>
      <c r="E2" s="216"/>
    </row>
    <row r="3" spans="2:5" ht="15.75" thickBot="1" x14ac:dyDescent="0.3"/>
    <row r="4" spans="2:5" ht="21.75" thickBot="1" x14ac:dyDescent="0.4">
      <c r="B4" s="211" t="s">
        <v>1394</v>
      </c>
      <c r="C4" s="212"/>
      <c r="D4" s="212"/>
      <c r="E4" s="213"/>
    </row>
    <row r="5" spans="2:5" ht="15.75" thickBot="1" x14ac:dyDescent="0.3"/>
    <row r="6" spans="2:5" ht="91.5" customHeight="1" thickBot="1" x14ac:dyDescent="0.3">
      <c r="B6" s="220" t="s">
        <v>1487</v>
      </c>
      <c r="C6" s="222"/>
      <c r="D6" s="222"/>
      <c r="E6" s="221"/>
    </row>
    <row r="8" spans="2:5" x14ac:dyDescent="0.25">
      <c r="B8" s="62" t="s">
        <v>1472</v>
      </c>
      <c r="C8" s="187" t="s">
        <v>1356</v>
      </c>
      <c r="D8" s="187" t="s">
        <v>1318</v>
      </c>
      <c r="E8" s="63" t="s">
        <v>1473</v>
      </c>
    </row>
    <row r="9" spans="2:5" ht="7.5" customHeight="1" thickBot="1" x14ac:dyDescent="0.3">
      <c r="B9" s="4"/>
      <c r="C9" s="4"/>
      <c r="D9" s="4"/>
      <c r="E9" s="4"/>
    </row>
    <row r="10" spans="2:5" x14ac:dyDescent="0.25">
      <c r="B10" s="32">
        <v>1</v>
      </c>
      <c r="C10" s="41" t="s">
        <v>1474</v>
      </c>
      <c r="D10" s="41" t="s">
        <v>1475</v>
      </c>
      <c r="E10" s="33">
        <v>0</v>
      </c>
    </row>
    <row r="11" spans="2:5" x14ac:dyDescent="0.25">
      <c r="B11" s="34">
        <v>2</v>
      </c>
      <c r="C11" s="46" t="s">
        <v>1476</v>
      </c>
      <c r="D11" s="46" t="s">
        <v>1477</v>
      </c>
      <c r="E11" s="35" t="s">
        <v>1478</v>
      </c>
    </row>
    <row r="12" spans="2:5" x14ac:dyDescent="0.25">
      <c r="B12" s="34">
        <v>3</v>
      </c>
      <c r="C12" s="46" t="s">
        <v>1479</v>
      </c>
      <c r="D12" s="46" t="s">
        <v>1480</v>
      </c>
      <c r="E12" s="35">
        <v>3</v>
      </c>
    </row>
    <row r="13" spans="2:5" x14ac:dyDescent="0.25">
      <c r="B13" s="34">
        <v>4</v>
      </c>
      <c r="C13" s="46" t="s">
        <v>1481</v>
      </c>
      <c r="D13" s="46" t="s">
        <v>1482</v>
      </c>
      <c r="E13" s="35">
        <v>2</v>
      </c>
    </row>
    <row r="14" spans="2:5" x14ac:dyDescent="0.25">
      <c r="B14" s="34">
        <v>5</v>
      </c>
      <c r="C14" s="46" t="s">
        <v>1483</v>
      </c>
      <c r="D14" s="46" t="s">
        <v>1484</v>
      </c>
      <c r="E14" s="35">
        <v>4</v>
      </c>
    </row>
    <row r="15" spans="2:5" x14ac:dyDescent="0.25">
      <c r="B15" s="34">
        <v>6</v>
      </c>
      <c r="C15" s="46" t="s">
        <v>1485</v>
      </c>
      <c r="D15" s="46" t="s">
        <v>1486</v>
      </c>
      <c r="E15" s="35">
        <v>1</v>
      </c>
    </row>
    <row r="16" spans="2:5" x14ac:dyDescent="0.25">
      <c r="B16" s="34"/>
      <c r="C16" s="46"/>
      <c r="D16" s="46"/>
      <c r="E16" s="35"/>
    </row>
    <row r="17" spans="2:5" x14ac:dyDescent="0.25">
      <c r="B17" s="34"/>
      <c r="C17" s="46"/>
      <c r="D17" s="46"/>
      <c r="E17" s="35"/>
    </row>
    <row r="18" spans="2:5" x14ac:dyDescent="0.25">
      <c r="B18" s="34"/>
      <c r="C18" s="46"/>
      <c r="D18" s="46"/>
      <c r="E18" s="35"/>
    </row>
    <row r="19" spans="2:5" x14ac:dyDescent="0.25">
      <c r="B19" s="34"/>
      <c r="C19" s="46"/>
      <c r="D19" s="46"/>
      <c r="E19" s="35"/>
    </row>
    <row r="20" spans="2:5" x14ac:dyDescent="0.25">
      <c r="B20" s="34"/>
      <c r="C20" s="46"/>
      <c r="D20" s="46"/>
      <c r="E20" s="35"/>
    </row>
    <row r="21" spans="2:5" x14ac:dyDescent="0.25">
      <c r="B21" s="34"/>
      <c r="C21" s="46"/>
      <c r="D21" s="46"/>
      <c r="E21" s="35"/>
    </row>
    <row r="22" spans="2:5" x14ac:dyDescent="0.25">
      <c r="B22" s="34"/>
      <c r="C22" s="46"/>
      <c r="D22" s="46"/>
      <c r="E22" s="35"/>
    </row>
    <row r="23" spans="2:5" x14ac:dyDescent="0.25">
      <c r="B23" s="34"/>
      <c r="C23" s="46"/>
      <c r="D23" s="46"/>
      <c r="E23" s="35"/>
    </row>
    <row r="24" spans="2:5" x14ac:dyDescent="0.25">
      <c r="B24" s="34"/>
      <c r="C24" s="46"/>
      <c r="D24" s="46"/>
      <c r="E24" s="35"/>
    </row>
    <row r="25" spans="2:5" x14ac:dyDescent="0.25">
      <c r="B25" s="34"/>
      <c r="C25" s="46"/>
      <c r="D25" s="46"/>
      <c r="E25" s="35"/>
    </row>
    <row r="26" spans="2:5" x14ac:dyDescent="0.25">
      <c r="B26" s="34"/>
      <c r="C26" s="46"/>
      <c r="D26" s="46"/>
      <c r="E26" s="35"/>
    </row>
    <row r="27" spans="2:5" x14ac:dyDescent="0.25">
      <c r="B27" s="34"/>
      <c r="C27" s="46"/>
      <c r="D27" s="46"/>
      <c r="E27" s="35"/>
    </row>
    <row r="28" spans="2:5" x14ac:dyDescent="0.25">
      <c r="B28" s="34"/>
      <c r="C28" s="46"/>
      <c r="D28" s="46"/>
      <c r="E28" s="35"/>
    </row>
    <row r="29" spans="2:5" x14ac:dyDescent="0.25">
      <c r="B29" s="34"/>
      <c r="C29" s="46"/>
      <c r="D29" s="46"/>
      <c r="E29" s="35"/>
    </row>
    <row r="30" spans="2:5" x14ac:dyDescent="0.25">
      <c r="B30" s="34"/>
      <c r="C30" s="46"/>
      <c r="D30" s="46"/>
      <c r="E30" s="35"/>
    </row>
    <row r="31" spans="2:5" x14ac:dyDescent="0.25">
      <c r="B31" s="34"/>
      <c r="C31" s="46"/>
      <c r="D31" s="46"/>
      <c r="E31" s="35"/>
    </row>
    <row r="32" spans="2:5" x14ac:dyDescent="0.25">
      <c r="B32" s="34"/>
      <c r="C32" s="46"/>
      <c r="D32" s="46"/>
      <c r="E32" s="35"/>
    </row>
    <row r="33" spans="2:5" x14ac:dyDescent="0.25">
      <c r="B33" s="34"/>
      <c r="C33" s="46"/>
      <c r="D33" s="46"/>
      <c r="E33" s="35"/>
    </row>
    <row r="34" spans="2:5" x14ac:dyDescent="0.25">
      <c r="B34" s="34"/>
      <c r="C34" s="46"/>
      <c r="D34" s="46"/>
      <c r="E34" s="35"/>
    </row>
    <row r="35" spans="2:5" x14ac:dyDescent="0.25">
      <c r="B35" s="34"/>
      <c r="C35" s="46"/>
      <c r="D35" s="46"/>
      <c r="E35" s="35"/>
    </row>
    <row r="36" spans="2:5" x14ac:dyDescent="0.25">
      <c r="B36" s="34"/>
      <c r="C36" s="46"/>
      <c r="D36" s="46"/>
      <c r="E36" s="35"/>
    </row>
    <row r="37" spans="2:5" x14ac:dyDescent="0.25">
      <c r="B37" s="34"/>
      <c r="C37" s="46"/>
      <c r="D37" s="46"/>
      <c r="E37" s="35"/>
    </row>
    <row r="38" spans="2:5" x14ac:dyDescent="0.25">
      <c r="B38" s="34"/>
      <c r="C38" s="46"/>
      <c r="D38" s="46"/>
      <c r="E38" s="35"/>
    </row>
    <row r="39" spans="2:5" ht="15.75" thickBot="1" x14ac:dyDescent="0.3">
      <c r="B39" s="36"/>
      <c r="C39" s="38"/>
      <c r="D39" s="38"/>
      <c r="E39" s="37"/>
    </row>
  </sheetData>
  <mergeCells count="3">
    <mergeCell ref="B2:E2"/>
    <mergeCell ref="B4:E4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9</vt:i4>
      </vt:variant>
      <vt:variant>
        <vt:lpstr>Imenovani rasponi</vt:lpstr>
      </vt:variant>
      <vt:variant>
        <vt:i4>38</vt:i4>
      </vt:variant>
    </vt:vector>
  </HeadingPairs>
  <TitlesOfParts>
    <vt:vector size="47" baseType="lpstr">
      <vt:lpstr>data</vt:lpstr>
      <vt:lpstr>natjecanje</vt:lpstr>
      <vt:lpstr>registar-natjecatelji</vt:lpstr>
      <vt:lpstr>registar-klubovi</vt:lpstr>
      <vt:lpstr>registar_države</vt:lpstr>
      <vt:lpstr>registar kategorije</vt:lpstr>
      <vt:lpstr>staze</vt:lpstr>
      <vt:lpstr>uparivanje</vt:lpstr>
      <vt:lpstr>status_rezultat</vt:lpstr>
      <vt:lpstr>datum_natjecanja</vt:lpstr>
      <vt:lpstr>dnevnik_id</vt:lpstr>
      <vt:lpstr>drzava_id</vt:lpstr>
      <vt:lpstr>drzava_oznaka</vt:lpstr>
      <vt:lpstr>grana_id</vt:lpstr>
      <vt:lpstr>imePrezime</vt:lpstr>
      <vt:lpstr>imePrezime_id</vt:lpstr>
      <vt:lpstr>imePrezime_klub</vt:lpstr>
      <vt:lpstr>imeprezimealias_alias</vt:lpstr>
      <vt:lpstr>imeprezimealias_id</vt:lpstr>
      <vt:lpstr>imeprezimealias_imeprezimeid</vt:lpstr>
      <vt:lpstr>kategorija_id</vt:lpstr>
      <vt:lpstr>kategorija_oznaka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max_minuta</vt:lpstr>
      <vt:lpstr>max_osoba_id</vt:lpstr>
      <vt:lpstr>max_rezultat_id</vt:lpstr>
      <vt:lpstr>max_staza_id</vt:lpstr>
      <vt:lpstr>max_stazakategorija_id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staza_naziv</vt:lpstr>
      <vt:lpstr>staza_trka</vt:lpstr>
      <vt:lpstr>trka_id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2021-04-30T16:10:18Z</dcterms:modified>
</cp:coreProperties>
</file>